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Y:\Regulatory Affairs\Rate Applications\2026 Cost of Service (EB-2025-0014)\3. Working Copy Models\"/>
    </mc:Choice>
  </mc:AlternateContent>
  <xr:revisionPtr revIDLastSave="0" documentId="13_ncr:1_{9AC6A565-8FA7-49D9-8693-F609EF4F145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64" i="4"/>
  <c r="I64" i="4"/>
  <c r="J64" i="4"/>
  <c r="J9" i="4" l="1"/>
  <c r="I9" i="4"/>
  <c r="H9" i="4"/>
  <c r="M144" i="1" l="1"/>
  <c r="L144" i="1"/>
  <c r="H32" i="4" l="1"/>
  <c r="E3" i="1"/>
  <c r="G5" i="1"/>
  <c r="F6" i="5" s="1"/>
  <c r="G136" i="1" l="1"/>
  <c r="G134" i="1"/>
  <c r="G142" i="1"/>
  <c r="G135" i="1"/>
  <c r="G107" i="1"/>
  <c r="G81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28" i="1"/>
  <c r="G117" i="1"/>
  <c r="G113" i="1"/>
  <c r="G96" i="1"/>
  <c r="G13" i="4" s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222" i="1"/>
  <c r="M111" i="1"/>
  <c r="G49" i="4" l="1"/>
  <c r="K49" i="4" s="1"/>
  <c r="L49" i="4" s="1"/>
  <c r="M49" i="4" s="1"/>
  <c r="G17" i="4" l="1"/>
  <c r="G256" i="1"/>
  <c r="G22" i="4" l="1"/>
  <c r="H22" i="4" s="1"/>
  <c r="I22" i="4" s="1"/>
  <c r="J22" i="4" s="1"/>
  <c r="K22" i="4" s="1"/>
  <c r="L22" i="4" s="1"/>
  <c r="M22" i="4" s="1"/>
  <c r="M110" i="1" s="1"/>
  <c r="H21" i="4"/>
  <c r="H20" i="4"/>
  <c r="I20" i="4" s="1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K45" i="4" s="1"/>
  <c r="L45" i="4" s="1"/>
  <c r="M45" i="4" s="1"/>
  <c r="G46" i="4"/>
  <c r="K46" i="4" s="1"/>
  <c r="L46" i="4" s="1"/>
  <c r="M46" i="4" s="1"/>
  <c r="G47" i="4"/>
  <c r="G48" i="4"/>
  <c r="G50" i="4"/>
  <c r="K50" i="4" s="1"/>
  <c r="L50" i="4" s="1"/>
  <c r="M50" i="4" s="1"/>
  <c r="G51" i="4"/>
  <c r="K51" i="4" s="1"/>
  <c r="L51" i="4" s="1"/>
  <c r="M51" i="4" s="1"/>
  <c r="G52" i="4"/>
  <c r="K52" i="4" s="1"/>
  <c r="L52" i="4" s="1"/>
  <c r="M52" i="4" s="1"/>
  <c r="G53" i="4"/>
  <c r="K53" i="4" s="1"/>
  <c r="L53" i="4" s="1"/>
  <c r="M53" i="4" s="1"/>
  <c r="G54" i="4"/>
  <c r="K54" i="4" s="1"/>
  <c r="L54" i="4" s="1"/>
  <c r="M54" i="4" s="1"/>
  <c r="G55" i="4"/>
  <c r="K55" i="4" s="1"/>
  <c r="L55" i="4" s="1"/>
  <c r="M55" i="4" s="1"/>
  <c r="G56" i="4"/>
  <c r="K56" i="4" s="1"/>
  <c r="L56" i="4" s="1"/>
  <c r="M56" i="4" s="1"/>
  <c r="G57" i="4"/>
  <c r="K57" i="4" s="1"/>
  <c r="L57" i="4" s="1"/>
  <c r="M57" i="4" s="1"/>
  <c r="G58" i="4"/>
  <c r="K58" i="4" s="1"/>
  <c r="L58" i="4" s="1"/>
  <c r="M58" i="4" s="1"/>
  <c r="G59" i="4"/>
  <c r="K59" i="4" s="1"/>
  <c r="L59" i="4" s="1"/>
  <c r="M59" i="4" s="1"/>
  <c r="G60" i="4"/>
  <c r="K60" i="4" s="1"/>
  <c r="L60" i="4" s="1"/>
  <c r="M60" i="4" s="1"/>
  <c r="G61" i="4"/>
  <c r="K61" i="4" s="1"/>
  <c r="L61" i="4" s="1"/>
  <c r="M61" i="4" s="1"/>
  <c r="G62" i="4"/>
  <c r="K62" i="4" s="1"/>
  <c r="L62" i="4" s="1"/>
  <c r="M62" i="4" s="1"/>
  <c r="G63" i="4"/>
  <c r="K63" i="4" s="1"/>
  <c r="L63" i="4" s="1"/>
  <c r="M63" i="4" s="1"/>
  <c r="G64" i="4"/>
  <c r="G65" i="4"/>
  <c r="G66" i="4"/>
  <c r="G67" i="4"/>
  <c r="G68" i="4"/>
  <c r="K68" i="4" s="1"/>
  <c r="L68" i="4" s="1"/>
  <c r="M68" i="4" s="1"/>
  <c r="G69" i="4"/>
  <c r="K69" i="4" s="1"/>
  <c r="L69" i="4" s="1"/>
  <c r="M69" i="4" s="1"/>
  <c r="G70" i="4"/>
  <c r="K70" i="4" s="1"/>
  <c r="L70" i="4" s="1"/>
  <c r="M70" i="4" s="1"/>
  <c r="G71" i="4"/>
  <c r="K71" i="4" s="1"/>
  <c r="L71" i="4" s="1"/>
  <c r="M71" i="4" s="1"/>
  <c r="G72" i="4"/>
  <c r="K72" i="4" s="1"/>
  <c r="L72" i="4" s="1"/>
  <c r="M72" i="4" s="1"/>
  <c r="G73" i="4"/>
  <c r="K73" i="4" s="1"/>
  <c r="L73" i="4" s="1"/>
  <c r="M73" i="4" s="1"/>
  <c r="G74" i="4"/>
  <c r="K74" i="4" s="1"/>
  <c r="L74" i="4" s="1"/>
  <c r="M74" i="4" s="1"/>
  <c r="G75" i="4"/>
  <c r="K75" i="4" s="1"/>
  <c r="L75" i="4" s="1"/>
  <c r="M75" i="4" s="1"/>
  <c r="G76" i="4"/>
  <c r="K76" i="4" s="1"/>
  <c r="L76" i="4" s="1"/>
  <c r="M76" i="4" s="1"/>
  <c r="G77" i="4"/>
  <c r="K77" i="4" s="1"/>
  <c r="L77" i="4" s="1"/>
  <c r="M77" i="4" s="1"/>
  <c r="G78" i="4"/>
  <c r="G79" i="4"/>
  <c r="G80" i="4"/>
  <c r="K80" i="4" s="1"/>
  <c r="L80" i="4" s="1"/>
  <c r="M80" i="4" s="1"/>
  <c r="G81" i="4"/>
  <c r="K81" i="4" s="1"/>
  <c r="L81" i="4" s="1"/>
  <c r="M81" i="4" s="1"/>
  <c r="G82" i="4"/>
  <c r="K82" i="4" s="1"/>
  <c r="L82" i="4" s="1"/>
  <c r="M82" i="4" s="1"/>
  <c r="G83" i="4"/>
  <c r="K83" i="4" s="1"/>
  <c r="L83" i="4" s="1"/>
  <c r="M83" i="4" s="1"/>
  <c r="G84" i="4"/>
  <c r="K84" i="4" s="1"/>
  <c r="L84" i="4" s="1"/>
  <c r="M84" i="4" s="1"/>
  <c r="G85" i="4"/>
  <c r="K85" i="4" s="1"/>
  <c r="L85" i="4" s="1"/>
  <c r="M85" i="4" s="1"/>
  <c r="G86" i="4"/>
  <c r="G87" i="4"/>
  <c r="G88" i="4"/>
  <c r="K88" i="4" s="1"/>
  <c r="L88" i="4" s="1"/>
  <c r="M88" i="4" s="1"/>
  <c r="G89" i="4"/>
  <c r="K89" i="4" s="1"/>
  <c r="L89" i="4" s="1"/>
  <c r="M89" i="4" s="1"/>
  <c r="G90" i="4"/>
  <c r="K90" i="4" s="1"/>
  <c r="L90" i="4" s="1"/>
  <c r="M90" i="4" s="1"/>
  <c r="G91" i="4"/>
  <c r="G92" i="4"/>
  <c r="G93" i="4"/>
  <c r="K93" i="4" s="1"/>
  <c r="L93" i="4" s="1"/>
  <c r="M93" i="4" s="1"/>
  <c r="G94" i="4"/>
  <c r="K94" i="4" s="1"/>
  <c r="L94" i="4" s="1"/>
  <c r="M94" i="4" s="1"/>
  <c r="G95" i="4"/>
  <c r="K95" i="4" s="1"/>
  <c r="L95" i="4" s="1"/>
  <c r="M95" i="4" s="1"/>
  <c r="G96" i="4"/>
  <c r="K96" i="4" s="1"/>
  <c r="L96" i="4" s="1"/>
  <c r="M96" i="4" s="1"/>
  <c r="G97" i="4"/>
  <c r="K97" i="4" s="1"/>
  <c r="L97" i="4" s="1"/>
  <c r="M97" i="4" s="1"/>
  <c r="G98" i="4"/>
  <c r="K98" i="4" s="1"/>
  <c r="L98" i="4" s="1"/>
  <c r="M98" i="4" s="1"/>
  <c r="G99" i="4"/>
  <c r="K99" i="4" s="1"/>
  <c r="L99" i="4" s="1"/>
  <c r="M99" i="4" s="1"/>
  <c r="G100" i="4"/>
  <c r="K100" i="4" s="1"/>
  <c r="L100" i="4" s="1"/>
  <c r="M100" i="4" s="1"/>
  <c r="G101" i="4"/>
  <c r="K101" i="4" s="1"/>
  <c r="L101" i="4" s="1"/>
  <c r="M101" i="4" s="1"/>
  <c r="G102" i="4"/>
  <c r="K102" i="4" s="1"/>
  <c r="L102" i="4" s="1"/>
  <c r="M102" i="4" s="1"/>
  <c r="G103" i="4"/>
  <c r="K103" i="4" s="1"/>
  <c r="L103" i="4" s="1"/>
  <c r="M103" i="4" s="1"/>
  <c r="G104" i="4"/>
  <c r="K104" i="4" s="1"/>
  <c r="L104" i="4" s="1"/>
  <c r="M104" i="4" s="1"/>
  <c r="G105" i="4"/>
  <c r="K105" i="4" s="1"/>
  <c r="L105" i="4" s="1"/>
  <c r="M105" i="4" s="1"/>
  <c r="G106" i="4"/>
  <c r="K106" i="4" s="1"/>
  <c r="L106" i="4" s="1"/>
  <c r="M106" i="4" s="1"/>
  <c r="G107" i="4"/>
  <c r="K107" i="4" s="1"/>
  <c r="L107" i="4" s="1"/>
  <c r="M107" i="4" s="1"/>
  <c r="G108" i="4"/>
  <c r="K108" i="4" s="1"/>
  <c r="L108" i="4" s="1"/>
  <c r="M108" i="4" s="1"/>
  <c r="G109" i="4"/>
  <c r="G110" i="4"/>
  <c r="G111" i="4"/>
  <c r="K111" i="4" s="1"/>
  <c r="L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I16" i="4" s="1"/>
  <c r="J16" i="4" s="1"/>
  <c r="K16" i="4" s="1"/>
  <c r="L16" i="4" s="1"/>
  <c r="M16" i="4" s="1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I21" i="4" l="1"/>
  <c r="J21" i="4" s="1"/>
  <c r="K21" i="4" s="1"/>
  <c r="L21" i="4" s="1"/>
  <c r="M21" i="4" s="1"/>
  <c r="H134" i="1"/>
  <c r="H109" i="4"/>
  <c r="J15" i="4"/>
  <c r="K15" i="4" s="1"/>
  <c r="L15" i="4" s="1"/>
  <c r="M15" i="4" s="1"/>
  <c r="M98" i="1" s="1"/>
  <c r="M130" i="1" s="1"/>
  <c r="H112" i="4"/>
  <c r="K66" i="4"/>
  <c r="L66" i="4" s="1"/>
  <c r="M66" i="4" s="1"/>
  <c r="G120" i="4"/>
  <c r="I113" i="4"/>
  <c r="H114" i="4"/>
  <c r="G119" i="4"/>
  <c r="L14" i="4"/>
  <c r="M14" i="4" s="1"/>
  <c r="M97" i="1" s="1"/>
  <c r="L13" i="4"/>
  <c r="M13" i="4" s="1"/>
  <c r="M96" i="1" s="1"/>
  <c r="G118" i="4"/>
  <c r="K9" i="4"/>
  <c r="L9" i="4" s="1"/>
  <c r="M9" i="4" s="1"/>
  <c r="M92" i="1" s="1"/>
  <c r="M114" i="1" s="1"/>
  <c r="H91" i="4"/>
  <c r="H86" i="4"/>
  <c r="G29" i="4"/>
  <c r="M99" i="1"/>
  <c r="M142" i="1"/>
  <c r="H135" i="1"/>
  <c r="G37" i="4"/>
  <c r="G27" i="4" s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H92" i="1"/>
  <c r="H114" i="1" s="1"/>
  <c r="H96" i="1"/>
  <c r="M155" i="1"/>
  <c r="M209" i="1" s="1"/>
  <c r="M213" i="1" s="1"/>
  <c r="M129" i="1"/>
  <c r="M128" i="1"/>
  <c r="M145" i="1" s="1"/>
  <c r="M153" i="1"/>
  <c r="M207" i="1" s="1"/>
  <c r="M211" i="1" s="1"/>
  <c r="K65" i="4"/>
  <c r="I86" i="4"/>
  <c r="J113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I135" i="1"/>
  <c r="J135" i="1" s="1"/>
  <c r="I134" i="1"/>
  <c r="J134" i="1" s="1"/>
  <c r="K134" i="1" s="1"/>
  <c r="L134" i="1" s="1"/>
  <c r="M134" i="1" s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M17" i="4" l="1"/>
  <c r="M157" i="1"/>
  <c r="M221" i="1" s="1"/>
  <c r="K135" i="1"/>
  <c r="L135" i="1" s="1"/>
  <c r="M135" i="1" s="1"/>
  <c r="M136" i="1" s="1"/>
  <c r="I113" i="1"/>
  <c r="I139" i="1" s="1"/>
  <c r="H152" i="1"/>
  <c r="H206" i="1" s="1"/>
  <c r="H115" i="4"/>
  <c r="H129" i="1"/>
  <c r="I115" i="4"/>
  <c r="J109" i="4"/>
  <c r="K92" i="4"/>
  <c r="I120" i="4"/>
  <c r="L65" i="4"/>
  <c r="K113" i="4"/>
  <c r="J114" i="4"/>
  <c r="K44" i="4"/>
  <c r="I121" i="4"/>
  <c r="I118" i="4"/>
  <c r="K87" i="4"/>
  <c r="J91" i="4"/>
  <c r="K110" i="4"/>
  <c r="J112" i="4"/>
  <c r="I119" i="4"/>
  <c r="J86" i="4"/>
  <c r="K79" i="4"/>
  <c r="M218" i="1"/>
  <c r="M112" i="1"/>
  <c r="M116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I130" i="1"/>
  <c r="H143" i="1"/>
  <c r="H139" i="1"/>
  <c r="H116" i="1"/>
  <c r="H157" i="1" l="1"/>
  <c r="H221" i="1" s="1"/>
  <c r="H145" i="1"/>
  <c r="H17" i="4" s="1"/>
  <c r="H29" i="4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K112" i="4"/>
  <c r="L110" i="4"/>
  <c r="H118" i="1"/>
  <c r="H119" i="1" s="1"/>
  <c r="M113" i="1"/>
  <c r="M139" i="1" s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I145" i="1" l="1"/>
  <c r="I17" i="4" s="1"/>
  <c r="K64" i="4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145" i="1" l="1"/>
  <c r="J17" i="4" s="1"/>
  <c r="I157" i="1"/>
  <c r="I221" i="1" s="1"/>
  <c r="K115" i="4"/>
  <c r="K29" i="4" s="1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I217" i="1"/>
  <c r="K145" i="1" l="1"/>
  <c r="K17" i="4" s="1"/>
  <c r="L145" i="1"/>
  <c r="L17" i="4" s="1"/>
  <c r="J157" i="1"/>
  <c r="J221" i="1" s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7" i="1" l="1"/>
  <c r="L221" i="1" s="1"/>
  <c r="K157" i="1"/>
  <c r="K221" i="1" s="1"/>
  <c r="M115" i="4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<sst xmlns="http://schemas.openxmlformats.org/spreadsheetml/2006/main" count="508" uniqueCount="265">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</sst>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9" fontId="0" fillId="2" borderId="6" xfId="0" applyNumberForma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7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7" fontId="0" fillId="5" borderId="0" xfId="1" applyNumberFormat="1" applyFont="1" applyFill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74" fontId="0" fillId="0" borderId="0" xfId="0" applyNumberFormat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89" zoomScale="90" zoomScaleNormal="90" workbookViewId="0">
      <selection activeCell="J35" sqref="J35"/>
    </sheetView>
  </sheetViews>
  <sheetFormatPr defaultRowHeight="12.75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3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3" width="17.42578125" customWidth="1"/>
    <col min="14" max="14" width="46.5703125" style="9" customWidth="1"/>
    <col min="15" max="15" width="69.42578125" customWidth="1"/>
  </cols>
  <sheetData>
    <row r="2" spans="2:15" ht="23.25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2:15" ht="19.5" customHeight="1">
      <c r="C3" s="200" t="str">
        <f>IF(F5="Click to Choose an LDC","",F5)</f>
        <v>Oshawa PUC Networks Inc.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2:15" ht="19.5" customHeight="1" thickBot="1">
      <c r="C4" s="71"/>
      <c r="D4" s="71"/>
      <c r="E4" s="139"/>
      <c r="F4" s="149"/>
      <c r="G4" s="71"/>
      <c r="H4" s="71"/>
      <c r="I4" s="71"/>
      <c r="J4" s="71"/>
      <c r="K4" s="71"/>
      <c r="L4" s="71"/>
      <c r="M4" s="71"/>
      <c r="N4" s="85"/>
    </row>
    <row r="5" spans="2:15" ht="25.5" customHeight="1" thickBot="1">
      <c r="B5" s="81" t="s">
        <v>1</v>
      </c>
      <c r="E5" s="9"/>
      <c r="F5" s="82" t="s">
        <v>163</v>
      </c>
      <c r="G5" s="2" t="s">
        <v>3</v>
      </c>
      <c r="H5" s="2" t="s">
        <v>3</v>
      </c>
      <c r="I5" s="2" t="s">
        <v>4</v>
      </c>
      <c r="J5" s="195" t="s">
        <v>5</v>
      </c>
      <c r="K5" s="201" t="s">
        <v>6</v>
      </c>
      <c r="L5" s="201"/>
      <c r="M5" s="201"/>
      <c r="O5" s="4"/>
    </row>
    <row r="6" spans="2:15" ht="36" customHeight="1">
      <c r="B6" s="4" t="s">
        <v>7</v>
      </c>
      <c r="C6" s="58"/>
      <c r="G6" s="2">
        <v>2023</v>
      </c>
      <c r="H6" s="2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56" t="s">
        <v>8</v>
      </c>
      <c r="O6" s="2"/>
    </row>
    <row r="8" spans="2:15">
      <c r="C8" s="8" t="s">
        <v>9</v>
      </c>
      <c r="D8" s="8"/>
      <c r="E8" s="2"/>
      <c r="H8" s="201"/>
      <c r="I8" s="201"/>
      <c r="J8" s="201"/>
      <c r="K8" s="201"/>
      <c r="L8" s="201"/>
      <c r="M8" s="201"/>
    </row>
    <row r="9" spans="2:15">
      <c r="B9" s="2">
        <v>1</v>
      </c>
      <c r="D9" s="9" t="s">
        <v>10</v>
      </c>
      <c r="G9" s="54">
        <f>'Benchmarking Calculations'!G92</f>
        <v>22188832</v>
      </c>
      <c r="H9" s="74">
        <f>8803836+4856085</f>
        <v>13659921</v>
      </c>
      <c r="I9" s="74">
        <f>17408965+2343374</f>
        <v>19752339</v>
      </c>
      <c r="J9" s="74">
        <f>17018747+3228166</f>
        <v>20246913</v>
      </c>
      <c r="K9" s="74">
        <f t="shared" ref="I9:M10" si="1">J9</f>
        <v>20246913</v>
      </c>
      <c r="L9" s="74">
        <f t="shared" si="1"/>
        <v>20246913</v>
      </c>
      <c r="M9" s="74">
        <f t="shared" si="1"/>
        <v>20246913</v>
      </c>
      <c r="N9" s="9" t="s">
        <v>11</v>
      </c>
      <c r="O9" s="55"/>
    </row>
    <row r="10" spans="2:15">
      <c r="B10" s="2">
        <v>2</v>
      </c>
      <c r="D10" s="9" t="s">
        <v>12</v>
      </c>
      <c r="G10" s="54">
        <f>'Benchmarking Calculations'!G93</f>
        <v>0</v>
      </c>
      <c r="H10" s="74">
        <f>G10</f>
        <v>0</v>
      </c>
      <c r="I10" s="74">
        <f t="shared" si="1"/>
        <v>0</v>
      </c>
      <c r="J10" s="74">
        <f t="shared" si="1"/>
        <v>0</v>
      </c>
      <c r="K10" s="74">
        <f t="shared" si="1"/>
        <v>0</v>
      </c>
      <c r="L10" s="74">
        <f t="shared" si="1"/>
        <v>0</v>
      </c>
      <c r="M10" s="74">
        <f t="shared" si="1"/>
        <v>0</v>
      </c>
      <c r="N10" s="9" t="s">
        <v>11</v>
      </c>
      <c r="O10" s="55"/>
    </row>
    <row r="11" spans="2:15">
      <c r="E11" s="2"/>
      <c r="G11" s="54"/>
      <c r="O11" s="55"/>
    </row>
    <row r="12" spans="2:15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>
      <c r="B13" s="2">
        <v>3</v>
      </c>
      <c r="D13" t="s">
        <v>14</v>
      </c>
      <c r="G13" s="54">
        <f>'Benchmarking Calculations'!G96</f>
        <v>60839</v>
      </c>
      <c r="H13" s="74">
        <v>62145</v>
      </c>
      <c r="I13" s="74">
        <v>62880</v>
      </c>
      <c r="J13" s="74">
        <v>64122</v>
      </c>
      <c r="K13" s="74">
        <v>64951</v>
      </c>
      <c r="L13" s="74">
        <f t="shared" ref="I13:M16" si="2">K13</f>
        <v>64951</v>
      </c>
      <c r="M13" s="74">
        <f t="shared" si="2"/>
        <v>64951</v>
      </c>
      <c r="N13" s="9" t="s">
        <v>11</v>
      </c>
      <c r="O13" s="55"/>
    </row>
    <row r="14" spans="2:15">
      <c r="B14" s="2">
        <v>4</v>
      </c>
      <c r="D14" t="s">
        <v>15</v>
      </c>
      <c r="G14" s="54">
        <f>'Benchmarking Calculations'!G97</f>
        <v>1077184584</v>
      </c>
      <c r="H14" s="74">
        <v>1063604780</v>
      </c>
      <c r="I14" s="74">
        <v>1097433066</v>
      </c>
      <c r="J14" s="74">
        <v>1105284260</v>
      </c>
      <c r="K14" s="74">
        <v>1109261832</v>
      </c>
      <c r="L14" s="74">
        <f t="shared" si="2"/>
        <v>1109261832</v>
      </c>
      <c r="M14" s="74">
        <f t="shared" si="2"/>
        <v>1109261832</v>
      </c>
      <c r="N14" s="9" t="s">
        <v>11</v>
      </c>
      <c r="O14" s="55"/>
    </row>
    <row r="15" spans="2:15">
      <c r="B15" s="2">
        <v>5</v>
      </c>
      <c r="D15" t="s">
        <v>16</v>
      </c>
      <c r="G15" s="54">
        <f>'Benchmarking Calculations'!G98</f>
        <v>226815</v>
      </c>
      <c r="H15" s="74">
        <v>236259</v>
      </c>
      <c r="I15" s="74">
        <v>229662</v>
      </c>
      <c r="J15" s="74">
        <f t="shared" si="2"/>
        <v>229662</v>
      </c>
      <c r="K15" s="74">
        <f t="shared" si="2"/>
        <v>229662</v>
      </c>
      <c r="L15" s="74">
        <f t="shared" si="2"/>
        <v>229662</v>
      </c>
      <c r="M15" s="74">
        <f t="shared" si="2"/>
        <v>229662</v>
      </c>
      <c r="N15" s="9" t="s">
        <v>11</v>
      </c>
      <c r="O15" s="55"/>
    </row>
    <row r="16" spans="2:15">
      <c r="B16" s="2">
        <v>6</v>
      </c>
      <c r="D16" s="9" t="s">
        <v>17</v>
      </c>
      <c r="G16" s="54">
        <f>'Benchmarking Calculations'!G99</f>
        <v>2429</v>
      </c>
      <c r="H16" s="74">
        <v>2384.6999999999998</v>
      </c>
      <c r="I16" s="74">
        <f t="shared" si="2"/>
        <v>2384.6999999999998</v>
      </c>
      <c r="J16" s="74">
        <f t="shared" si="2"/>
        <v>2384.6999999999998</v>
      </c>
      <c r="K16" s="74">
        <f t="shared" si="2"/>
        <v>2384.6999999999998</v>
      </c>
      <c r="L16" s="74">
        <f t="shared" si="2"/>
        <v>2384.6999999999998</v>
      </c>
      <c r="M16" s="74">
        <f t="shared" si="2"/>
        <v>2384.6999999999998</v>
      </c>
      <c r="N16" s="9" t="s">
        <v>11</v>
      </c>
      <c r="O16" s="55"/>
    </row>
    <row r="17" spans="2:15">
      <c r="B17" s="2">
        <v>7</v>
      </c>
      <c r="C17" s="2"/>
      <c r="D17" t="s">
        <v>18</v>
      </c>
      <c r="F17" s="9"/>
      <c r="G17" s="57">
        <f>'Benchmarking Calculations'!G145</f>
        <v>0.15149437640126739</v>
      </c>
      <c r="H17" s="138">
        <f>'Benchmarking Calculations'!H145</f>
        <v>0.15151571301512007</v>
      </c>
      <c r="I17" s="138">
        <f>'Benchmarking Calculations'!I145</f>
        <v>0.14891284487484013</v>
      </c>
      <c r="J17" s="138">
        <f>'Benchmarking Calculations'!J145</f>
        <v>0.14609994995352826</v>
      </c>
      <c r="K17" s="138">
        <f>'Benchmarking Calculations'!K145</f>
        <v>0.14330223552191515</v>
      </c>
      <c r="L17" s="138">
        <f>'Benchmarking Calculations'!L145</f>
        <v>0.14330223552191515</v>
      </c>
      <c r="M17" s="138">
        <f>'Benchmarking Calculations'!M145</f>
        <v>0.14330223552191515</v>
      </c>
      <c r="N17" s="9" t="s">
        <v>11</v>
      </c>
      <c r="O17" s="55"/>
    </row>
    <row r="18" spans="2:15">
      <c r="C18" s="2"/>
      <c r="F18" s="9"/>
      <c r="G18" s="34"/>
      <c r="H18" s="53"/>
      <c r="I18" s="38"/>
    </row>
    <row r="19" spans="2:15">
      <c r="C19" s="8" t="s">
        <v>19</v>
      </c>
      <c r="F19" s="9"/>
      <c r="G19" s="34"/>
      <c r="H19" s="201"/>
      <c r="I19" s="201"/>
      <c r="J19" s="201"/>
      <c r="K19" s="201"/>
      <c r="L19" s="201"/>
      <c r="M19" s="201"/>
    </row>
    <row r="20" spans="2:15" ht="15" customHeight="1">
      <c r="B20" s="2">
        <v>8</v>
      </c>
      <c r="C20" s="2"/>
      <c r="D20" t="s">
        <v>20</v>
      </c>
      <c r="F20" s="9"/>
      <c r="G20" s="57">
        <v>0.02</v>
      </c>
      <c r="H20" s="73">
        <f>G20</f>
        <v>0.02</v>
      </c>
      <c r="I20" s="73">
        <f t="shared" ref="I20:M20" si="3">H20</f>
        <v>0.02</v>
      </c>
      <c r="J20" s="73">
        <f t="shared" si="3"/>
        <v>0.02</v>
      </c>
      <c r="K20" s="73">
        <f t="shared" si="3"/>
        <v>0.02</v>
      </c>
      <c r="L20" s="73">
        <f t="shared" si="3"/>
        <v>0.02</v>
      </c>
      <c r="M20" s="73">
        <f t="shared" si="3"/>
        <v>0.02</v>
      </c>
      <c r="N20" s="9" t="s">
        <v>21</v>
      </c>
      <c r="O20" s="202" t="s">
        <v>22</v>
      </c>
    </row>
    <row r="21" spans="2:15" ht="14.25" customHeight="1">
      <c r="B21" s="2">
        <v>9</v>
      </c>
      <c r="C21" s="2"/>
      <c r="D21" t="s">
        <v>23</v>
      </c>
      <c r="F21" s="9"/>
      <c r="G21" s="57">
        <v>0.02</v>
      </c>
      <c r="H21" s="73">
        <f t="shared" ref="H21:M22" si="4">G21</f>
        <v>0.02</v>
      </c>
      <c r="I21" s="73">
        <f t="shared" si="4"/>
        <v>0.02</v>
      </c>
      <c r="J21" s="73">
        <f t="shared" si="4"/>
        <v>0.02</v>
      </c>
      <c r="K21" s="73">
        <f t="shared" si="4"/>
        <v>0.02</v>
      </c>
      <c r="L21" s="73">
        <f t="shared" si="4"/>
        <v>0.02</v>
      </c>
      <c r="M21" s="73">
        <f t="shared" si="4"/>
        <v>0.02</v>
      </c>
      <c r="N21" s="9" t="s">
        <v>21</v>
      </c>
      <c r="O21" s="202"/>
    </row>
    <row r="22" spans="2:15">
      <c r="B22" s="2">
        <v>10</v>
      </c>
      <c r="C22" s="2"/>
      <c r="D22" t="s">
        <v>24</v>
      </c>
      <c r="F22" s="9"/>
      <c r="G22" s="57">
        <f>'Benchmarking Calculations'!G110</f>
        <v>6.6684000000000007E-2</v>
      </c>
      <c r="H22" s="73">
        <f t="shared" si="4"/>
        <v>6.6684000000000007E-2</v>
      </c>
      <c r="I22" s="73">
        <f t="shared" si="4"/>
        <v>6.6684000000000007E-2</v>
      </c>
      <c r="J22" s="73">
        <f t="shared" si="4"/>
        <v>6.6684000000000007E-2</v>
      </c>
      <c r="K22" s="73">
        <f t="shared" si="4"/>
        <v>6.6684000000000007E-2</v>
      </c>
      <c r="L22" s="73">
        <f t="shared" si="4"/>
        <v>6.6684000000000007E-2</v>
      </c>
      <c r="M22" s="73">
        <f t="shared" si="4"/>
        <v>6.6684000000000007E-2</v>
      </c>
      <c r="N22" s="9" t="s">
        <v>25</v>
      </c>
      <c r="O22" s="202"/>
    </row>
    <row r="23" spans="2:15">
      <c r="C23" s="2"/>
      <c r="F23" s="9"/>
      <c r="G23" s="57"/>
      <c r="H23" s="59"/>
      <c r="I23" s="59"/>
      <c r="J23" s="59"/>
      <c r="K23" s="59"/>
      <c r="L23" s="59"/>
      <c r="M23" s="59"/>
    </row>
    <row r="24" spans="2:15">
      <c r="C24" s="2"/>
      <c r="F24" s="9"/>
      <c r="G24" s="57"/>
      <c r="H24" s="59"/>
      <c r="I24" s="59"/>
      <c r="J24" s="59"/>
      <c r="K24" s="59"/>
      <c r="L24" s="59"/>
      <c r="M24" s="59"/>
    </row>
    <row r="25" spans="2:15">
      <c r="C25" s="8" t="s">
        <v>26</v>
      </c>
      <c r="F25" s="9"/>
      <c r="G25" s="57"/>
      <c r="H25" s="59"/>
      <c r="I25" s="59"/>
      <c r="J25" s="59"/>
      <c r="K25" s="59"/>
      <c r="L25" s="59"/>
      <c r="M25" s="59"/>
    </row>
    <row r="26" spans="2:15" ht="13.5" thickBot="1">
      <c r="C26" s="2"/>
      <c r="E26" s="2"/>
      <c r="F26" s="9"/>
      <c r="G26" s="34"/>
      <c r="H26" s="53"/>
      <c r="I26" s="38"/>
    </row>
    <row r="27" spans="2:15" ht="13.5" thickBot="1">
      <c r="E27" s="80" t="s">
        <v>27</v>
      </c>
      <c r="F27" s="8" t="s">
        <v>28</v>
      </c>
      <c r="G27" s="34">
        <f>G35-G36+G37</f>
        <v>14608276.699999999</v>
      </c>
      <c r="H27" s="34">
        <f>H35-H36+H37</f>
        <v>17290033.449999999</v>
      </c>
      <c r="I27" s="34">
        <f t="shared" ref="I27:M27" si="5">I35-I36+I37</f>
        <v>18186696.119999997</v>
      </c>
      <c r="J27" s="34">
        <f>J35-J36+J37</f>
        <v>20972196.699999999</v>
      </c>
      <c r="K27" s="34">
        <f t="shared" si="5"/>
        <v>0</v>
      </c>
      <c r="L27" s="34">
        <f t="shared" si="5"/>
        <v>0</v>
      </c>
      <c r="M27" s="34">
        <f t="shared" si="5"/>
        <v>0</v>
      </c>
      <c r="N27" s="9" t="s">
        <v>29</v>
      </c>
    </row>
    <row r="28" spans="2:15" ht="13.5" thickBot="1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>
      <c r="E29" s="80" t="s">
        <v>31</v>
      </c>
      <c r="F29" s="8" t="s">
        <v>32</v>
      </c>
      <c r="G29" s="34">
        <f>G115-G121+G122</f>
        <v>14608276.699999999</v>
      </c>
      <c r="H29" s="34">
        <f>H115-H121+H122</f>
        <v>17290033.449999999</v>
      </c>
      <c r="I29" s="34">
        <f t="shared" ref="I29:M29" si="6">I115-I121+I122</f>
        <v>18186696.119999997</v>
      </c>
      <c r="J29" s="34">
        <f t="shared" si="6"/>
        <v>20972196.699999999</v>
      </c>
      <c r="K29" s="34">
        <f t="shared" si="6"/>
        <v>20972196.699999999</v>
      </c>
      <c r="L29" s="34">
        <f t="shared" si="6"/>
        <v>20972196.699999999</v>
      </c>
      <c r="M29" s="34">
        <f t="shared" si="6"/>
        <v>20972196.699999999</v>
      </c>
      <c r="N29" s="9" t="s">
        <v>29</v>
      </c>
    </row>
    <row r="30" spans="2:15">
      <c r="C30" s="48"/>
      <c r="F30" s="9"/>
      <c r="G30" s="34"/>
      <c r="H30" s="53"/>
      <c r="I30" s="38"/>
    </row>
    <row r="31" spans="2:15">
      <c r="B31" s="2">
        <v>11</v>
      </c>
      <c r="E31" s="13" t="s">
        <v>33</v>
      </c>
      <c r="F31" s="9"/>
      <c r="G31" s="34">
        <f t="shared" ref="G31:M31" si="7">IF($E$27="Y",G27,IF($E$29="Y",G29,"Error: Please enter Y for one method"))</f>
        <v>14608276.699999999</v>
      </c>
      <c r="H31" s="34">
        <f>IF($E$27="Y",H27,IF($E$29="Y",H29,"Error: Please enter Y for one method"))</f>
        <v>17290033.449999999</v>
      </c>
      <c r="I31" s="34">
        <f t="shared" si="7"/>
        <v>18186696.119999997</v>
      </c>
      <c r="J31" s="34">
        <f t="shared" si="7"/>
        <v>20972196.699999999</v>
      </c>
      <c r="K31" s="34">
        <f t="shared" si="7"/>
        <v>20972196.699999999</v>
      </c>
      <c r="L31" s="34">
        <f t="shared" si="7"/>
        <v>20972196.699999999</v>
      </c>
      <c r="M31" s="34">
        <f t="shared" si="7"/>
        <v>20972196.699999999</v>
      </c>
      <c r="N31" s="9" t="s">
        <v>29</v>
      </c>
    </row>
    <row r="32" spans="2:15" ht="13.5" thickBot="1">
      <c r="C32" s="8"/>
      <c r="H32" t="str">
        <f>IF(AND(E27="Y",E29="Y"),"Error: Please enter only one Y selection","")</f>
        <v/>
      </c>
    </row>
    <row r="33" spans="3:27">
      <c r="C33" s="87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8"/>
    </row>
    <row r="34" spans="3:27">
      <c r="C34" s="89"/>
      <c r="D34" s="8" t="s">
        <v>34</v>
      </c>
      <c r="G34" s="54"/>
      <c r="H34" s="198" t="s">
        <v>35</v>
      </c>
      <c r="I34" s="198"/>
      <c r="J34" s="198"/>
      <c r="K34" s="198"/>
      <c r="L34" s="198"/>
      <c r="M34" s="198"/>
      <c r="N34" s="90"/>
    </row>
    <row r="35" spans="3:27">
      <c r="C35" s="89"/>
      <c r="D35" s="103" t="s">
        <v>36</v>
      </c>
      <c r="E35" t="s">
        <v>37</v>
      </c>
      <c r="G35" s="17">
        <f>G115</f>
        <v>14608276.699999999</v>
      </c>
      <c r="H35" s="74">
        <v>17290033.449999999</v>
      </c>
      <c r="I35" s="74">
        <v>18186696.119999997</v>
      </c>
      <c r="J35" s="74">
        <v>20972196.699999999</v>
      </c>
      <c r="K35" s="74"/>
      <c r="L35" s="74"/>
      <c r="M35" s="74"/>
      <c r="N35" s="90" t="s">
        <v>11</v>
      </c>
    </row>
    <row r="36" spans="3:27">
      <c r="C36" s="89"/>
      <c r="D36" s="103" t="s">
        <v>38</v>
      </c>
      <c r="E36" t="s">
        <v>39</v>
      </c>
      <c r="G36" s="34">
        <f>G121</f>
        <v>0</v>
      </c>
      <c r="H36" s="74"/>
      <c r="I36" s="74"/>
      <c r="J36" s="74"/>
      <c r="K36" s="74"/>
      <c r="L36" s="74"/>
      <c r="M36" s="74"/>
      <c r="N36" s="90" t="s">
        <v>11</v>
      </c>
    </row>
    <row r="37" spans="3:27">
      <c r="C37" s="89"/>
      <c r="D37" s="103" t="s">
        <v>40</v>
      </c>
      <c r="E37" t="s">
        <v>41</v>
      </c>
      <c r="G37" s="34">
        <f>G122</f>
        <v>0</v>
      </c>
      <c r="H37" s="74"/>
      <c r="I37" s="74"/>
      <c r="J37" s="74"/>
      <c r="K37" s="74"/>
      <c r="L37" s="74"/>
      <c r="M37" s="74"/>
      <c r="N37" s="90" t="s">
        <v>11</v>
      </c>
    </row>
    <row r="38" spans="3:27" ht="13.5" thickBot="1">
      <c r="C38" s="91"/>
      <c r="D38" s="51"/>
      <c r="E38" s="51"/>
      <c r="F38" s="51"/>
      <c r="G38" s="92"/>
      <c r="H38" s="99"/>
      <c r="I38" s="99"/>
      <c r="J38" s="99"/>
      <c r="K38" s="99"/>
      <c r="L38" s="99"/>
      <c r="M38" s="99"/>
      <c r="N38" s="93"/>
    </row>
    <row r="39" spans="3:27" ht="13.5" thickBot="1">
      <c r="C39" s="8"/>
      <c r="G39" s="34"/>
      <c r="H39" s="17"/>
      <c r="I39" s="17"/>
      <c r="J39" s="17"/>
      <c r="K39" s="17"/>
      <c r="L39" s="17"/>
      <c r="M39" s="17"/>
    </row>
    <row r="40" spans="3:27">
      <c r="C40" s="87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8"/>
      <c r="O40" s="197"/>
    </row>
    <row r="41" spans="3:27">
      <c r="C41" s="89"/>
      <c r="D41" s="8" t="s">
        <v>42</v>
      </c>
      <c r="N41" s="90"/>
      <c r="O41" s="197"/>
    </row>
    <row r="42" spans="3:27">
      <c r="C42" s="50"/>
      <c r="N42" s="90"/>
      <c r="O42" s="197"/>
    </row>
    <row r="43" spans="3:27">
      <c r="C43" s="94"/>
      <c r="D43" s="8" t="s">
        <v>43</v>
      </c>
      <c r="E43" s="8"/>
      <c r="F43" s="2"/>
      <c r="N43" s="90"/>
      <c r="O43" s="197"/>
    </row>
    <row r="44" spans="3:27">
      <c r="C44" s="94"/>
      <c r="E44" s="9">
        <v>5005</v>
      </c>
      <c r="F44" s="86" t="s">
        <v>44</v>
      </c>
      <c r="G44" s="38">
        <f>'Benchmarking Calculations'!G10</f>
        <v>203575.75</v>
      </c>
      <c r="H44" s="79">
        <v>230378.53999999998</v>
      </c>
      <c r="I44" s="79">
        <v>293011.38</v>
      </c>
      <c r="J44" s="79">
        <v>529411.06000000006</v>
      </c>
      <c r="K44" s="79">
        <f t="shared" ref="K44:M44" si="8">J44</f>
        <v>529411.06000000006</v>
      </c>
      <c r="L44" s="79">
        <f t="shared" si="8"/>
        <v>529411.06000000006</v>
      </c>
      <c r="M44" s="79">
        <f t="shared" si="8"/>
        <v>529411.06000000006</v>
      </c>
      <c r="N44" s="90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>
      <c r="C45" s="94"/>
      <c r="E45" s="9">
        <v>5010</v>
      </c>
      <c r="F45" s="86" t="s">
        <v>45</v>
      </c>
      <c r="G45" s="38">
        <f>'Benchmarking Calculations'!G11</f>
        <v>0</v>
      </c>
      <c r="H45" s="79">
        <v>175852.19</v>
      </c>
      <c r="I45" s="79">
        <v>229108.91000000003</v>
      </c>
      <c r="J45" s="79">
        <v>234643.91999999993</v>
      </c>
      <c r="K45" s="79">
        <f t="shared" ref="K45:M85" si="9">J45</f>
        <v>234643.91999999993</v>
      </c>
      <c r="L45" s="79">
        <f t="shared" si="9"/>
        <v>234643.91999999993</v>
      </c>
      <c r="M45" s="79">
        <f t="shared" si="9"/>
        <v>234643.91999999993</v>
      </c>
      <c r="N45" s="90" t="s">
        <v>11</v>
      </c>
    </row>
    <row r="46" spans="3:27">
      <c r="C46" s="94"/>
      <c r="E46" s="9">
        <v>5012</v>
      </c>
      <c r="F46" s="86" t="s">
        <v>46</v>
      </c>
      <c r="G46" s="38">
        <f>'Benchmarking Calculations'!G12</f>
        <v>231044.74</v>
      </c>
      <c r="H46" s="79">
        <v>274828.62</v>
      </c>
      <c r="I46" s="79">
        <v>144278</v>
      </c>
      <c r="J46" s="79">
        <v>147884.95000000001</v>
      </c>
      <c r="K46" s="79">
        <f t="shared" si="9"/>
        <v>147884.95000000001</v>
      </c>
      <c r="L46" s="79">
        <f t="shared" si="9"/>
        <v>147884.95000000001</v>
      </c>
      <c r="M46" s="79">
        <f t="shared" si="9"/>
        <v>147884.95000000001</v>
      </c>
      <c r="N46" s="90" t="s">
        <v>11</v>
      </c>
    </row>
    <row r="47" spans="3:27">
      <c r="C47" s="94"/>
      <c r="E47" s="9">
        <v>5014</v>
      </c>
      <c r="F47" s="86" t="s">
        <v>47</v>
      </c>
      <c r="G47" s="38">
        <f>'Benchmarking Calculations'!G13</f>
        <v>0</v>
      </c>
      <c r="H47" s="79">
        <v>0</v>
      </c>
      <c r="I47" s="79">
        <v>0</v>
      </c>
      <c r="J47" s="79">
        <v>0</v>
      </c>
      <c r="K47" s="79">
        <f t="shared" si="9"/>
        <v>0</v>
      </c>
      <c r="L47" s="79">
        <f t="shared" si="9"/>
        <v>0</v>
      </c>
      <c r="M47" s="79">
        <f t="shared" si="9"/>
        <v>0</v>
      </c>
      <c r="N47" s="90" t="s">
        <v>11</v>
      </c>
    </row>
    <row r="48" spans="3:27" ht="25.5">
      <c r="C48" s="94"/>
      <c r="E48" s="9">
        <v>5015</v>
      </c>
      <c r="F48" s="86" t="s">
        <v>48</v>
      </c>
      <c r="G48" s="38">
        <f>'Benchmarking Calculations'!G14</f>
        <v>0</v>
      </c>
      <c r="H48" s="79">
        <v>0</v>
      </c>
      <c r="I48" s="79">
        <v>0</v>
      </c>
      <c r="J48" s="79">
        <v>0</v>
      </c>
      <c r="K48" s="79">
        <f t="shared" si="9"/>
        <v>0</v>
      </c>
      <c r="L48" s="79">
        <f t="shared" si="9"/>
        <v>0</v>
      </c>
      <c r="M48" s="79">
        <f t="shared" si="9"/>
        <v>0</v>
      </c>
      <c r="N48" s="90" t="s">
        <v>11</v>
      </c>
    </row>
    <row r="49" spans="3:14">
      <c r="C49" s="94"/>
      <c r="E49" s="9">
        <v>5016</v>
      </c>
      <c r="F49" s="86" t="s">
        <v>49</v>
      </c>
      <c r="G49" s="38">
        <f>'Benchmarking Calculations'!G15</f>
        <v>0</v>
      </c>
      <c r="H49" s="79">
        <v>103452.81999999995</v>
      </c>
      <c r="I49" s="79">
        <v>88782.400000000023</v>
      </c>
      <c r="J49" s="79">
        <v>90296.04999999993</v>
      </c>
      <c r="K49" s="79">
        <f t="shared" si="9"/>
        <v>90296.04999999993</v>
      </c>
      <c r="L49" s="79">
        <f t="shared" si="9"/>
        <v>90296.04999999993</v>
      </c>
      <c r="M49" s="79">
        <f t="shared" si="9"/>
        <v>90296.04999999993</v>
      </c>
      <c r="N49" s="90" t="s">
        <v>11</v>
      </c>
    </row>
    <row r="50" spans="3:14" ht="25.5">
      <c r="C50" s="94"/>
      <c r="E50" s="9">
        <v>5017</v>
      </c>
      <c r="F50" s="86" t="s">
        <v>50</v>
      </c>
      <c r="G50" s="38">
        <f>'Benchmarking Calculations'!G16</f>
        <v>0</v>
      </c>
      <c r="H50" s="79">
        <v>0</v>
      </c>
      <c r="I50" s="79">
        <v>0</v>
      </c>
      <c r="J50" s="79">
        <v>0</v>
      </c>
      <c r="K50" s="79">
        <f t="shared" si="9"/>
        <v>0</v>
      </c>
      <c r="L50" s="79">
        <f t="shared" si="9"/>
        <v>0</v>
      </c>
      <c r="M50" s="79">
        <f t="shared" si="9"/>
        <v>0</v>
      </c>
      <c r="N50" s="90" t="s">
        <v>11</v>
      </c>
    </row>
    <row r="51" spans="3:14" ht="25.5">
      <c r="C51" s="94"/>
      <c r="E51" s="9">
        <v>5020</v>
      </c>
      <c r="F51" s="86" t="s">
        <v>51</v>
      </c>
      <c r="G51" s="38">
        <f>'Benchmarking Calculations'!G17</f>
        <v>626963.92000000004</v>
      </c>
      <c r="H51" s="79">
        <v>590871.34999999963</v>
      </c>
      <c r="I51" s="79">
        <v>263855.06999999948</v>
      </c>
      <c r="J51" s="79">
        <v>1285675.8099999998</v>
      </c>
      <c r="K51" s="79">
        <f t="shared" si="9"/>
        <v>1285675.8099999998</v>
      </c>
      <c r="L51" s="79">
        <f t="shared" si="9"/>
        <v>1285675.8099999998</v>
      </c>
      <c r="M51" s="79">
        <f t="shared" si="9"/>
        <v>1285675.8099999998</v>
      </c>
      <c r="N51" s="90" t="s">
        <v>11</v>
      </c>
    </row>
    <row r="52" spans="3:14" ht="25.5">
      <c r="C52" s="94"/>
      <c r="E52" s="9">
        <v>5025</v>
      </c>
      <c r="F52" s="86" t="s">
        <v>52</v>
      </c>
      <c r="G52" s="38">
        <f>'Benchmarking Calculations'!G18</f>
        <v>301755.25</v>
      </c>
      <c r="H52" s="79">
        <v>305842.46000000008</v>
      </c>
      <c r="I52" s="79">
        <v>337860.24</v>
      </c>
      <c r="J52" s="79">
        <v>347454.48</v>
      </c>
      <c r="K52" s="79">
        <f t="shared" si="9"/>
        <v>347454.48</v>
      </c>
      <c r="L52" s="79">
        <f t="shared" si="9"/>
        <v>347454.48</v>
      </c>
      <c r="M52" s="79">
        <f t="shared" si="9"/>
        <v>347454.48</v>
      </c>
      <c r="N52" s="90" t="s">
        <v>11</v>
      </c>
    </row>
    <row r="53" spans="3:14">
      <c r="C53" s="94"/>
      <c r="E53" s="9">
        <v>5035</v>
      </c>
      <c r="F53" s="86" t="s">
        <v>53</v>
      </c>
      <c r="G53" s="38">
        <f>'Benchmarking Calculations'!G19</f>
        <v>0</v>
      </c>
      <c r="H53" s="79">
        <v>0</v>
      </c>
      <c r="I53" s="79">
        <v>0</v>
      </c>
      <c r="J53" s="79">
        <v>0</v>
      </c>
      <c r="K53" s="79">
        <f t="shared" si="9"/>
        <v>0</v>
      </c>
      <c r="L53" s="79">
        <f t="shared" si="9"/>
        <v>0</v>
      </c>
      <c r="M53" s="79">
        <f t="shared" si="9"/>
        <v>0</v>
      </c>
      <c r="N53" s="90" t="s">
        <v>11</v>
      </c>
    </row>
    <row r="54" spans="3:14" ht="25.5">
      <c r="C54" s="94"/>
      <c r="E54" s="9">
        <v>5040</v>
      </c>
      <c r="F54" s="86" t="s">
        <v>54</v>
      </c>
      <c r="G54" s="38">
        <f>'Benchmarking Calculations'!G20</f>
        <v>24686.18</v>
      </c>
      <c r="H54" s="79">
        <v>23256.53</v>
      </c>
      <c r="I54" s="79">
        <v>24147.48</v>
      </c>
      <c r="J54" s="79">
        <v>24751.14</v>
      </c>
      <c r="K54" s="79">
        <f t="shared" si="9"/>
        <v>24751.14</v>
      </c>
      <c r="L54" s="79">
        <f t="shared" si="9"/>
        <v>24751.14</v>
      </c>
      <c r="M54" s="79">
        <f t="shared" si="9"/>
        <v>24751.14</v>
      </c>
      <c r="N54" s="90" t="s">
        <v>11</v>
      </c>
    </row>
    <row r="55" spans="3:14" ht="25.5">
      <c r="C55" s="94"/>
      <c r="E55" s="9">
        <v>5045</v>
      </c>
      <c r="F55" s="86" t="s">
        <v>55</v>
      </c>
      <c r="G55" s="38">
        <f>'Benchmarking Calculations'!G21</f>
        <v>142.80000000000001</v>
      </c>
      <c r="H55" s="79">
        <v>0</v>
      </c>
      <c r="I55" s="79">
        <v>0</v>
      </c>
      <c r="J55" s="79">
        <v>0</v>
      </c>
      <c r="K55" s="79">
        <f t="shared" si="9"/>
        <v>0</v>
      </c>
      <c r="L55" s="79">
        <f t="shared" si="9"/>
        <v>0</v>
      </c>
      <c r="M55" s="79">
        <f t="shared" si="9"/>
        <v>0</v>
      </c>
      <c r="N55" s="90" t="s">
        <v>11</v>
      </c>
    </row>
    <row r="56" spans="3:14">
      <c r="C56" s="94"/>
      <c r="E56" s="9">
        <v>5055</v>
      </c>
      <c r="F56" s="86" t="s">
        <v>56</v>
      </c>
      <c r="G56" s="38">
        <f>'Benchmarking Calculations'!G22</f>
        <v>0</v>
      </c>
      <c r="H56" s="79">
        <v>0</v>
      </c>
      <c r="I56" s="79">
        <v>0</v>
      </c>
      <c r="J56" s="79">
        <v>0</v>
      </c>
      <c r="K56" s="79">
        <f t="shared" si="9"/>
        <v>0</v>
      </c>
      <c r="L56" s="79">
        <f t="shared" si="9"/>
        <v>0</v>
      </c>
      <c r="M56" s="79">
        <f t="shared" si="9"/>
        <v>0</v>
      </c>
      <c r="N56" s="90" t="s">
        <v>11</v>
      </c>
    </row>
    <row r="57" spans="3:14">
      <c r="C57" s="94"/>
      <c r="E57" s="9">
        <v>5065</v>
      </c>
      <c r="F57" s="86" t="s">
        <v>57</v>
      </c>
      <c r="G57" s="38">
        <f>'Benchmarking Calculations'!G23</f>
        <v>341206.01</v>
      </c>
      <c r="H57" s="79">
        <v>240927.82999999978</v>
      </c>
      <c r="I57" s="79">
        <v>430713.10999999987</v>
      </c>
      <c r="J57" s="79">
        <v>447939.07999999996</v>
      </c>
      <c r="K57" s="79">
        <f t="shared" si="9"/>
        <v>447939.07999999996</v>
      </c>
      <c r="L57" s="79">
        <f t="shared" si="9"/>
        <v>447939.07999999996</v>
      </c>
      <c r="M57" s="79">
        <f t="shared" si="9"/>
        <v>447939.07999999996</v>
      </c>
      <c r="N57" s="90" t="s">
        <v>11</v>
      </c>
    </row>
    <row r="58" spans="3:14">
      <c r="C58" s="94"/>
      <c r="E58" s="9">
        <v>5070</v>
      </c>
      <c r="F58" s="86" t="s">
        <v>58</v>
      </c>
      <c r="G58" s="38">
        <f>'Benchmarking Calculations'!G24</f>
        <v>0</v>
      </c>
      <c r="H58" s="79">
        <v>0</v>
      </c>
      <c r="I58" s="79">
        <v>0</v>
      </c>
      <c r="J58" s="79">
        <v>0</v>
      </c>
      <c r="K58" s="79">
        <f t="shared" si="9"/>
        <v>0</v>
      </c>
      <c r="L58" s="79">
        <f t="shared" si="9"/>
        <v>0</v>
      </c>
      <c r="M58" s="79">
        <f t="shared" si="9"/>
        <v>0</v>
      </c>
      <c r="N58" s="90" t="s">
        <v>11</v>
      </c>
    </row>
    <row r="59" spans="3:14">
      <c r="C59" s="94"/>
      <c r="E59" s="9">
        <v>5075</v>
      </c>
      <c r="F59" s="86" t="s">
        <v>59</v>
      </c>
      <c r="G59" s="38">
        <f>'Benchmarking Calculations'!G25</f>
        <v>0</v>
      </c>
      <c r="H59" s="79">
        <v>0</v>
      </c>
      <c r="I59" s="79">
        <v>0</v>
      </c>
      <c r="J59" s="79">
        <v>0</v>
      </c>
      <c r="K59" s="79">
        <f t="shared" si="9"/>
        <v>0</v>
      </c>
      <c r="L59" s="79">
        <f t="shared" si="9"/>
        <v>0</v>
      </c>
      <c r="M59" s="79">
        <f t="shared" si="9"/>
        <v>0</v>
      </c>
      <c r="N59" s="90" t="s">
        <v>11</v>
      </c>
    </row>
    <row r="60" spans="3:14">
      <c r="C60" s="94"/>
      <c r="E60" s="9">
        <v>5085</v>
      </c>
      <c r="F60" s="86" t="s">
        <v>60</v>
      </c>
      <c r="G60" s="38">
        <f>'Benchmarking Calculations'!G26</f>
        <v>112258.99</v>
      </c>
      <c r="H60" s="79">
        <v>696781.41000000038</v>
      </c>
      <c r="I60" s="79">
        <v>490137.46999999986</v>
      </c>
      <c r="J60" s="79">
        <v>625421.1800000004</v>
      </c>
      <c r="K60" s="79">
        <f t="shared" si="9"/>
        <v>625421.1800000004</v>
      </c>
      <c r="L60" s="79">
        <f t="shared" si="9"/>
        <v>625421.1800000004</v>
      </c>
      <c r="M60" s="79">
        <f t="shared" si="9"/>
        <v>625421.1800000004</v>
      </c>
      <c r="N60" s="90" t="s">
        <v>11</v>
      </c>
    </row>
    <row r="61" spans="3:14" ht="25.5">
      <c r="C61" s="94"/>
      <c r="E61" s="9">
        <v>5090</v>
      </c>
      <c r="F61" s="86" t="s">
        <v>61</v>
      </c>
      <c r="G61" s="38">
        <f>'Benchmarking Calculations'!G27</f>
        <v>0</v>
      </c>
      <c r="H61" s="79">
        <v>0</v>
      </c>
      <c r="I61" s="79">
        <v>0</v>
      </c>
      <c r="J61" s="79">
        <v>0</v>
      </c>
      <c r="K61" s="79">
        <f t="shared" si="9"/>
        <v>0</v>
      </c>
      <c r="L61" s="79">
        <f t="shared" si="9"/>
        <v>0</v>
      </c>
      <c r="M61" s="79">
        <f t="shared" si="9"/>
        <v>0</v>
      </c>
      <c r="N61" s="90" t="s">
        <v>11</v>
      </c>
    </row>
    <row r="62" spans="3:14">
      <c r="C62" s="94"/>
      <c r="E62" s="9">
        <v>5095</v>
      </c>
      <c r="F62" s="86" t="s">
        <v>62</v>
      </c>
      <c r="G62" s="38">
        <f>'Benchmarking Calculations'!G28</f>
        <v>0</v>
      </c>
      <c r="H62" s="79">
        <v>0</v>
      </c>
      <c r="I62" s="79">
        <v>0</v>
      </c>
      <c r="J62" s="79">
        <v>0</v>
      </c>
      <c r="K62" s="79">
        <f t="shared" si="9"/>
        <v>0</v>
      </c>
      <c r="L62" s="79">
        <f t="shared" si="9"/>
        <v>0</v>
      </c>
      <c r="M62" s="79">
        <f t="shared" si="9"/>
        <v>0</v>
      </c>
      <c r="N62" s="90" t="s">
        <v>11</v>
      </c>
    </row>
    <row r="63" spans="3:14">
      <c r="C63" s="94"/>
      <c r="E63" s="67">
        <v>5096</v>
      </c>
      <c r="F63" s="102" t="s">
        <v>63</v>
      </c>
      <c r="G63" s="68">
        <f>'Benchmarking Calculations'!G29</f>
        <v>0</v>
      </c>
      <c r="H63" s="79">
        <v>0</v>
      </c>
      <c r="I63" s="79">
        <v>0</v>
      </c>
      <c r="J63" s="79">
        <v>0</v>
      </c>
      <c r="K63" s="79">
        <f t="shared" si="9"/>
        <v>0</v>
      </c>
      <c r="L63" s="79">
        <f t="shared" si="9"/>
        <v>0</v>
      </c>
      <c r="M63" s="79">
        <f t="shared" si="9"/>
        <v>0</v>
      </c>
      <c r="N63" s="90" t="s">
        <v>11</v>
      </c>
    </row>
    <row r="64" spans="3:14">
      <c r="C64" s="94"/>
      <c r="E64" s="12"/>
      <c r="F64" s="13" t="s">
        <v>64</v>
      </c>
      <c r="G64" s="66">
        <f>'Benchmarking Calculations'!G30</f>
        <v>1841633.6400000001</v>
      </c>
      <c r="H64" s="52">
        <f>SUM(H44:H63)</f>
        <v>2642191.75</v>
      </c>
      <c r="I64" s="52">
        <f t="shared" ref="I64:M64" si="10">SUM(I44:I63)</f>
        <v>2301894.0599999991</v>
      </c>
      <c r="J64" s="52">
        <f t="shared" si="10"/>
        <v>3733477.67</v>
      </c>
      <c r="K64" s="52">
        <f t="shared" si="10"/>
        <v>3733477.67</v>
      </c>
      <c r="L64" s="52">
        <f t="shared" si="10"/>
        <v>3733477.67</v>
      </c>
      <c r="M64" s="52">
        <f t="shared" si="10"/>
        <v>3733477.67</v>
      </c>
      <c r="N64" s="90" t="s">
        <v>29</v>
      </c>
    </row>
    <row r="65" spans="3:14">
      <c r="C65" s="94"/>
      <c r="E65" s="9">
        <v>5105</v>
      </c>
      <c r="F65" s="86" t="s">
        <v>65</v>
      </c>
      <c r="G65" s="38">
        <f>'Benchmarking Calculations'!G31</f>
        <v>229136.68</v>
      </c>
      <c r="H65" s="79">
        <v>147231.73000000001</v>
      </c>
      <c r="I65" s="79">
        <v>101704</v>
      </c>
      <c r="J65" s="79">
        <v>128717.09</v>
      </c>
      <c r="K65" s="79">
        <f t="shared" si="9"/>
        <v>128717.09</v>
      </c>
      <c r="L65" s="79">
        <f t="shared" si="9"/>
        <v>128717.09</v>
      </c>
      <c r="M65" s="79">
        <f t="shared" si="9"/>
        <v>128717.09</v>
      </c>
      <c r="N65" s="90" t="s">
        <v>11</v>
      </c>
    </row>
    <row r="66" spans="3:14">
      <c r="C66" s="94"/>
      <c r="E66" s="9">
        <v>5110</v>
      </c>
      <c r="F66" s="86" t="s">
        <v>66</v>
      </c>
      <c r="G66" s="38">
        <f>'Benchmarking Calculations'!G32</f>
        <v>49055.82</v>
      </c>
      <c r="H66" s="79">
        <v>31857.78</v>
      </c>
      <c r="I66" s="79">
        <v>35360.76</v>
      </c>
      <c r="J66" s="79">
        <v>36244.68</v>
      </c>
      <c r="K66" s="79">
        <f t="shared" si="9"/>
        <v>36244.68</v>
      </c>
      <c r="L66" s="79">
        <f t="shared" si="9"/>
        <v>36244.68</v>
      </c>
      <c r="M66" s="79">
        <f t="shared" si="9"/>
        <v>36244.68</v>
      </c>
      <c r="N66" s="90" t="s">
        <v>11</v>
      </c>
    </row>
    <row r="67" spans="3:14">
      <c r="C67" s="94"/>
      <c r="E67" s="9">
        <v>5112</v>
      </c>
      <c r="F67" s="86" t="s">
        <v>67</v>
      </c>
      <c r="G67" s="38">
        <f>'Benchmarking Calculations'!G33</f>
        <v>0</v>
      </c>
      <c r="H67" s="79">
        <v>0</v>
      </c>
      <c r="I67" s="79">
        <v>0</v>
      </c>
      <c r="J67" s="79">
        <v>0</v>
      </c>
      <c r="K67" s="79">
        <f t="shared" si="9"/>
        <v>0</v>
      </c>
      <c r="L67" s="79">
        <f t="shared" si="9"/>
        <v>0</v>
      </c>
      <c r="M67" s="79">
        <f t="shared" si="9"/>
        <v>0</v>
      </c>
      <c r="N67" s="90" t="s">
        <v>11</v>
      </c>
    </row>
    <row r="68" spans="3:14">
      <c r="C68" s="94"/>
      <c r="E68" s="9">
        <v>5114</v>
      </c>
      <c r="F68" s="86" t="s">
        <v>68</v>
      </c>
      <c r="G68" s="38">
        <f>'Benchmarking Calculations'!G34</f>
        <v>331720.78000000003</v>
      </c>
      <c r="H68" s="79">
        <v>490320.98000000004</v>
      </c>
      <c r="I68" s="79">
        <v>404179.59000000008</v>
      </c>
      <c r="J68" s="79">
        <v>411460.49</v>
      </c>
      <c r="K68" s="79">
        <f t="shared" si="9"/>
        <v>411460.49</v>
      </c>
      <c r="L68" s="79">
        <f t="shared" si="9"/>
        <v>411460.49</v>
      </c>
      <c r="M68" s="79">
        <f t="shared" si="9"/>
        <v>411460.49</v>
      </c>
      <c r="N68" s="90" t="s">
        <v>11</v>
      </c>
    </row>
    <row r="69" spans="3:14">
      <c r="C69" s="94"/>
      <c r="E69" s="9">
        <v>5120</v>
      </c>
      <c r="F69" s="86" t="s">
        <v>69</v>
      </c>
      <c r="G69" s="38">
        <f>'Benchmarking Calculations'!G35</f>
        <v>221633.1</v>
      </c>
      <c r="H69" s="79">
        <v>461115.24</v>
      </c>
      <c r="I69" s="79">
        <v>559678.77999999991</v>
      </c>
      <c r="J69" s="79">
        <v>574045.69999999995</v>
      </c>
      <c r="K69" s="79">
        <f t="shared" si="9"/>
        <v>574045.69999999995</v>
      </c>
      <c r="L69" s="79">
        <f t="shared" si="9"/>
        <v>574045.69999999995</v>
      </c>
      <c r="M69" s="79">
        <f t="shared" si="9"/>
        <v>574045.69999999995</v>
      </c>
      <c r="N69" s="90" t="s">
        <v>11</v>
      </c>
    </row>
    <row r="70" spans="3:14">
      <c r="C70" s="94"/>
      <c r="E70" s="9">
        <v>5125</v>
      </c>
      <c r="F70" s="86" t="s">
        <v>70</v>
      </c>
      <c r="G70" s="38">
        <f>'Benchmarking Calculations'!G36</f>
        <v>0</v>
      </c>
      <c r="H70" s="79">
        <v>0</v>
      </c>
      <c r="I70" s="79">
        <v>0</v>
      </c>
      <c r="J70" s="79">
        <v>0</v>
      </c>
      <c r="K70" s="79">
        <f t="shared" si="9"/>
        <v>0</v>
      </c>
      <c r="L70" s="79">
        <f t="shared" si="9"/>
        <v>0</v>
      </c>
      <c r="M70" s="79">
        <f t="shared" si="9"/>
        <v>0</v>
      </c>
      <c r="N70" s="90" t="s">
        <v>11</v>
      </c>
    </row>
    <row r="71" spans="3:14">
      <c r="C71" s="94"/>
      <c r="E71" s="9">
        <v>5130</v>
      </c>
      <c r="F71" s="86" t="s">
        <v>71</v>
      </c>
      <c r="G71" s="38">
        <f>'Benchmarking Calculations'!G37</f>
        <v>0</v>
      </c>
      <c r="H71" s="79">
        <v>0</v>
      </c>
      <c r="I71" s="79">
        <v>0</v>
      </c>
      <c r="J71" s="79">
        <v>0</v>
      </c>
      <c r="K71" s="79">
        <f t="shared" si="9"/>
        <v>0</v>
      </c>
      <c r="L71" s="79">
        <f t="shared" si="9"/>
        <v>0</v>
      </c>
      <c r="M71" s="79">
        <f t="shared" si="9"/>
        <v>0</v>
      </c>
      <c r="N71" s="90" t="s">
        <v>11</v>
      </c>
    </row>
    <row r="72" spans="3:14">
      <c r="C72" s="94"/>
      <c r="E72" s="9">
        <v>5135</v>
      </c>
      <c r="F72" s="86" t="s">
        <v>72</v>
      </c>
      <c r="G72" s="38">
        <f>'Benchmarking Calculations'!G38</f>
        <v>202004.44</v>
      </c>
      <c r="H72" s="79">
        <v>169743.13</v>
      </c>
      <c r="I72" s="79">
        <v>215000</v>
      </c>
      <c r="J72" s="79">
        <v>220375</v>
      </c>
      <c r="K72" s="79">
        <f t="shared" si="9"/>
        <v>220375</v>
      </c>
      <c r="L72" s="79">
        <f t="shared" si="9"/>
        <v>220375</v>
      </c>
      <c r="M72" s="79">
        <f t="shared" si="9"/>
        <v>220375</v>
      </c>
      <c r="N72" s="90" t="s">
        <v>11</v>
      </c>
    </row>
    <row r="73" spans="3:14">
      <c r="C73" s="94"/>
      <c r="E73" s="9">
        <v>5145</v>
      </c>
      <c r="F73" s="86" t="s">
        <v>73</v>
      </c>
      <c r="G73" s="38">
        <f>'Benchmarking Calculations'!G39</f>
        <v>122166.51</v>
      </c>
      <c r="H73" s="79">
        <v>251705.58000000002</v>
      </c>
      <c r="I73" s="79">
        <v>194466.72</v>
      </c>
      <c r="J73" s="79">
        <v>199328.4</v>
      </c>
      <c r="K73" s="79">
        <f t="shared" si="9"/>
        <v>199328.4</v>
      </c>
      <c r="L73" s="79">
        <f t="shared" si="9"/>
        <v>199328.4</v>
      </c>
      <c r="M73" s="79">
        <f t="shared" si="9"/>
        <v>199328.4</v>
      </c>
      <c r="N73" s="90" t="s">
        <v>11</v>
      </c>
    </row>
    <row r="74" spans="3:14">
      <c r="C74" s="94"/>
      <c r="E74" s="9">
        <v>5150</v>
      </c>
      <c r="F74" s="86" t="s">
        <v>74</v>
      </c>
      <c r="G74" s="38">
        <f>'Benchmarking Calculations'!G40</f>
        <v>0</v>
      </c>
      <c r="H74" s="79">
        <v>0</v>
      </c>
      <c r="I74" s="79">
        <v>0</v>
      </c>
      <c r="J74" s="79">
        <v>0</v>
      </c>
      <c r="K74" s="79">
        <f t="shared" si="9"/>
        <v>0</v>
      </c>
      <c r="L74" s="79">
        <f t="shared" si="9"/>
        <v>0</v>
      </c>
      <c r="M74" s="79">
        <f t="shared" si="9"/>
        <v>0</v>
      </c>
      <c r="N74" s="90" t="s">
        <v>11</v>
      </c>
    </row>
    <row r="75" spans="3:14">
      <c r="C75" s="94"/>
      <c r="E75" s="9">
        <v>5155</v>
      </c>
      <c r="F75" s="86" t="s">
        <v>75</v>
      </c>
      <c r="G75" s="38">
        <f>'Benchmarking Calculations'!G41</f>
        <v>47477.52</v>
      </c>
      <c r="H75" s="79">
        <v>60085.89</v>
      </c>
      <c r="I75" s="79">
        <v>0</v>
      </c>
      <c r="J75" s="79">
        <v>0</v>
      </c>
      <c r="K75" s="79">
        <f t="shared" si="9"/>
        <v>0</v>
      </c>
      <c r="L75" s="79">
        <f t="shared" si="9"/>
        <v>0</v>
      </c>
      <c r="M75" s="79">
        <f t="shared" si="9"/>
        <v>0</v>
      </c>
      <c r="N75" s="90" t="s">
        <v>11</v>
      </c>
    </row>
    <row r="76" spans="3:14">
      <c r="C76" s="94"/>
      <c r="E76" s="9">
        <v>5160</v>
      </c>
      <c r="F76" s="86" t="s">
        <v>76</v>
      </c>
      <c r="G76" s="38">
        <f>'Benchmarking Calculations'!G42</f>
        <v>0</v>
      </c>
      <c r="H76" s="79">
        <v>0</v>
      </c>
      <c r="I76" s="79">
        <v>0</v>
      </c>
      <c r="J76" s="79">
        <v>0</v>
      </c>
      <c r="K76" s="79">
        <f t="shared" si="9"/>
        <v>0</v>
      </c>
      <c r="L76" s="79">
        <f t="shared" si="9"/>
        <v>0</v>
      </c>
      <c r="M76" s="79">
        <f t="shared" si="9"/>
        <v>0</v>
      </c>
      <c r="N76" s="90" t="s">
        <v>11</v>
      </c>
    </row>
    <row r="77" spans="3:14">
      <c r="C77" s="94"/>
      <c r="E77" s="67">
        <v>5175</v>
      </c>
      <c r="F77" s="102" t="s">
        <v>77</v>
      </c>
      <c r="G77" s="68">
        <f>'Benchmarking Calculations'!G43</f>
        <v>0</v>
      </c>
      <c r="H77" s="79">
        <v>0</v>
      </c>
      <c r="I77" s="79">
        <v>0</v>
      </c>
      <c r="J77" s="79"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90" t="s">
        <v>11</v>
      </c>
    </row>
    <row r="78" spans="3:14">
      <c r="C78" s="94"/>
      <c r="E78" s="12"/>
      <c r="F78" s="13" t="s">
        <v>78</v>
      </c>
      <c r="G78" s="66">
        <f>'Benchmarking Calculations'!G44</f>
        <v>1203194.8500000001</v>
      </c>
      <c r="H78" s="52">
        <f>SUM(H65:H77)</f>
        <v>1612060.3299999998</v>
      </c>
      <c r="I78" s="52">
        <f t="shared" ref="I78:M78" si="11">SUM(I65:I77)</f>
        <v>1510389.8499999999</v>
      </c>
      <c r="J78" s="52">
        <f t="shared" si="11"/>
        <v>1570171.3599999999</v>
      </c>
      <c r="K78" s="52">
        <f t="shared" si="11"/>
        <v>1570171.3599999999</v>
      </c>
      <c r="L78" s="52">
        <f t="shared" si="11"/>
        <v>1570171.3599999999</v>
      </c>
      <c r="M78" s="52">
        <f t="shared" si="11"/>
        <v>1570171.3599999999</v>
      </c>
      <c r="N78" s="90" t="s">
        <v>29</v>
      </c>
    </row>
    <row r="79" spans="3:14">
      <c r="C79" s="94"/>
      <c r="E79" s="9">
        <v>5305</v>
      </c>
      <c r="F79" s="9" t="s">
        <v>79</v>
      </c>
      <c r="G79" s="38">
        <f>'Benchmarking Calculations'!G45</f>
        <v>93245.03</v>
      </c>
      <c r="H79" s="79">
        <v>127989.18000000001</v>
      </c>
      <c r="I79" s="79">
        <v>0</v>
      </c>
      <c r="J79" s="79"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90" t="s">
        <v>11</v>
      </c>
    </row>
    <row r="80" spans="3:14">
      <c r="C80" s="94"/>
      <c r="E80" s="9">
        <v>5310</v>
      </c>
      <c r="F80" s="9" t="s">
        <v>80</v>
      </c>
      <c r="G80" s="38">
        <f>'Benchmarking Calculations'!G46</f>
        <v>548125.47</v>
      </c>
      <c r="H80" s="79">
        <v>752186.46000000008</v>
      </c>
      <c r="I80" s="79">
        <v>700578.17</v>
      </c>
      <c r="J80" s="79">
        <v>868875.45</v>
      </c>
      <c r="K80" s="79">
        <f t="shared" si="9"/>
        <v>868875.45</v>
      </c>
      <c r="L80" s="79">
        <f t="shared" si="9"/>
        <v>868875.45</v>
      </c>
      <c r="M80" s="79">
        <f t="shared" si="9"/>
        <v>868875.45</v>
      </c>
      <c r="N80" s="90" t="s">
        <v>11</v>
      </c>
    </row>
    <row r="81" spans="3:14">
      <c r="C81" s="94"/>
      <c r="E81" s="9">
        <v>5315</v>
      </c>
      <c r="F81" s="9" t="s">
        <v>81</v>
      </c>
      <c r="G81" s="38">
        <f>'Benchmarking Calculations'!G47</f>
        <v>1444901.97</v>
      </c>
      <c r="H81" s="79">
        <v>1612098.3599999999</v>
      </c>
      <c r="I81" s="79">
        <v>1616136.43</v>
      </c>
      <c r="J81" s="79">
        <v>1370384.04</v>
      </c>
      <c r="K81" s="79">
        <f t="shared" si="9"/>
        <v>1370384.04</v>
      </c>
      <c r="L81" s="79">
        <f t="shared" si="9"/>
        <v>1370384.04</v>
      </c>
      <c r="M81" s="79">
        <f t="shared" si="9"/>
        <v>1370384.04</v>
      </c>
      <c r="N81" s="90" t="s">
        <v>11</v>
      </c>
    </row>
    <row r="82" spans="3:14">
      <c r="C82" s="94"/>
      <c r="E82" s="9">
        <v>5320</v>
      </c>
      <c r="F82" s="9" t="s">
        <v>82</v>
      </c>
      <c r="G82" s="38">
        <f>'Benchmarking Calculations'!G48</f>
        <v>161521</v>
      </c>
      <c r="H82" s="79">
        <v>319816.35000000003</v>
      </c>
      <c r="I82" s="79">
        <v>553184.4</v>
      </c>
      <c r="J82" s="79">
        <v>567255.25</v>
      </c>
      <c r="K82" s="79">
        <f t="shared" si="9"/>
        <v>567255.25</v>
      </c>
      <c r="L82" s="79">
        <f t="shared" si="9"/>
        <v>567255.25</v>
      </c>
      <c r="M82" s="79">
        <f t="shared" si="9"/>
        <v>567255.25</v>
      </c>
      <c r="N82" s="90" t="s">
        <v>11</v>
      </c>
    </row>
    <row r="83" spans="3:14">
      <c r="C83" s="94"/>
      <c r="E83" s="9">
        <v>5325</v>
      </c>
      <c r="F83" s="9" t="s">
        <v>83</v>
      </c>
      <c r="G83" s="38">
        <f>'Benchmarking Calculations'!G49</f>
        <v>0</v>
      </c>
      <c r="H83" s="79">
        <v>0</v>
      </c>
      <c r="I83" s="79">
        <v>0</v>
      </c>
      <c r="J83" s="79"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90" t="s">
        <v>11</v>
      </c>
    </row>
    <row r="84" spans="3:14">
      <c r="C84" s="94"/>
      <c r="E84" s="9">
        <v>5330</v>
      </c>
      <c r="F84" s="9" t="s">
        <v>84</v>
      </c>
      <c r="G84" s="38">
        <f>'Benchmarking Calculations'!G50</f>
        <v>0</v>
      </c>
      <c r="H84" s="79">
        <v>0</v>
      </c>
      <c r="I84" s="79">
        <v>0</v>
      </c>
      <c r="J84" s="79">
        <v>0</v>
      </c>
      <c r="K84" s="79">
        <f t="shared" si="9"/>
        <v>0</v>
      </c>
      <c r="L84" s="79">
        <f t="shared" si="9"/>
        <v>0</v>
      </c>
      <c r="M84" s="79">
        <f t="shared" si="9"/>
        <v>0</v>
      </c>
      <c r="N84" s="90" t="s">
        <v>11</v>
      </c>
    </row>
    <row r="85" spans="3:14">
      <c r="C85" s="94"/>
      <c r="E85" s="67">
        <v>5340</v>
      </c>
      <c r="F85" s="67" t="s">
        <v>85</v>
      </c>
      <c r="G85" s="68">
        <f>'Benchmarking Calculations'!G51</f>
        <v>104.4</v>
      </c>
      <c r="H85" s="79">
        <v>0</v>
      </c>
      <c r="I85" s="79">
        <v>0</v>
      </c>
      <c r="J85" s="79">
        <v>0</v>
      </c>
      <c r="K85" s="79">
        <f t="shared" si="9"/>
        <v>0</v>
      </c>
      <c r="L85" s="79">
        <f t="shared" si="9"/>
        <v>0</v>
      </c>
      <c r="M85" s="79">
        <f t="shared" ref="K85:M100" si="12">L85</f>
        <v>0</v>
      </c>
      <c r="N85" s="90" t="s">
        <v>11</v>
      </c>
    </row>
    <row r="86" spans="3:14">
      <c r="C86" s="94"/>
      <c r="E86" s="12"/>
      <c r="F86" s="13" t="s">
        <v>86</v>
      </c>
      <c r="G86" s="66">
        <f>'Benchmarking Calculations'!G52</f>
        <v>2247897.8699999996</v>
      </c>
      <c r="H86" s="52">
        <f>SUM(H79:H85)</f>
        <v>2812090.35</v>
      </c>
      <c r="I86" s="52">
        <f t="shared" ref="I86:M86" si="13">SUM(I79:I85)</f>
        <v>2869899</v>
      </c>
      <c r="J86" s="52">
        <f t="shared" si="13"/>
        <v>2806514.74</v>
      </c>
      <c r="K86" s="52">
        <f t="shared" si="13"/>
        <v>2806514.74</v>
      </c>
      <c r="L86" s="52">
        <f t="shared" si="13"/>
        <v>2806514.74</v>
      </c>
      <c r="M86" s="52">
        <f t="shared" si="13"/>
        <v>2806514.74</v>
      </c>
      <c r="N86" s="90" t="s">
        <v>29</v>
      </c>
    </row>
    <row r="87" spans="3:14">
      <c r="C87" s="94"/>
      <c r="E87" s="9">
        <v>5405</v>
      </c>
      <c r="F87" s="9" t="s">
        <v>87</v>
      </c>
      <c r="G87" s="38">
        <f>'Benchmarking Calculations'!G53</f>
        <v>144351.54</v>
      </c>
      <c r="H87" s="79">
        <v>82193.72</v>
      </c>
      <c r="I87" s="79">
        <v>279451.25000000006</v>
      </c>
      <c r="J87" s="79">
        <v>444597.55</v>
      </c>
      <c r="K87" s="79">
        <f t="shared" si="12"/>
        <v>444597.55</v>
      </c>
      <c r="L87" s="79">
        <f t="shared" si="12"/>
        <v>444597.55</v>
      </c>
      <c r="M87" s="79">
        <f t="shared" si="12"/>
        <v>444597.55</v>
      </c>
      <c r="N87" s="90" t="s">
        <v>11</v>
      </c>
    </row>
    <row r="88" spans="3:14">
      <c r="C88" s="94"/>
      <c r="E88" s="9">
        <v>5410</v>
      </c>
      <c r="F88" s="9" t="s">
        <v>88</v>
      </c>
      <c r="G88" s="38">
        <f>'Benchmarking Calculations'!G54</f>
        <v>388291.69</v>
      </c>
      <c r="H88" s="79">
        <v>228521.01</v>
      </c>
      <c r="I88" s="79">
        <v>292343.44</v>
      </c>
      <c r="J88" s="79">
        <v>294519.91000000003</v>
      </c>
      <c r="K88" s="79">
        <f t="shared" si="12"/>
        <v>294519.91000000003</v>
      </c>
      <c r="L88" s="79">
        <f t="shared" si="12"/>
        <v>294519.91000000003</v>
      </c>
      <c r="M88" s="79">
        <f t="shared" si="12"/>
        <v>294519.91000000003</v>
      </c>
      <c r="N88" s="90" t="s">
        <v>11</v>
      </c>
    </row>
    <row r="89" spans="3:14">
      <c r="C89" s="94"/>
      <c r="E89" s="9">
        <v>5420</v>
      </c>
      <c r="F89" s="9" t="s">
        <v>89</v>
      </c>
      <c r="G89" s="38">
        <f>'Benchmarking Calculations'!G55</f>
        <v>311428.99</v>
      </c>
      <c r="H89" s="79">
        <v>346088.86</v>
      </c>
      <c r="I89" s="79">
        <v>158801.30999999997</v>
      </c>
      <c r="J89" s="79">
        <v>170826.09000000003</v>
      </c>
      <c r="K89" s="79">
        <f t="shared" si="12"/>
        <v>170826.09000000003</v>
      </c>
      <c r="L89" s="79">
        <f t="shared" si="12"/>
        <v>170826.09000000003</v>
      </c>
      <c r="M89" s="79">
        <f t="shared" si="12"/>
        <v>170826.09000000003</v>
      </c>
      <c r="N89" s="90" t="s">
        <v>11</v>
      </c>
    </row>
    <row r="90" spans="3:14">
      <c r="C90" s="94"/>
      <c r="E90" s="67">
        <v>5425</v>
      </c>
      <c r="F90" s="67" t="s">
        <v>90</v>
      </c>
      <c r="G90" s="68">
        <f>'Benchmarking Calculations'!G56</f>
        <v>435687.17</v>
      </c>
      <c r="H90" s="79">
        <v>532849.24999999988</v>
      </c>
      <c r="I90" s="79">
        <v>500000</v>
      </c>
      <c r="J90" s="79">
        <v>675000</v>
      </c>
      <c r="K90" s="79">
        <f t="shared" si="12"/>
        <v>675000</v>
      </c>
      <c r="L90" s="79">
        <f t="shared" si="12"/>
        <v>675000</v>
      </c>
      <c r="M90" s="79">
        <f t="shared" si="12"/>
        <v>675000</v>
      </c>
      <c r="N90" s="90" t="s">
        <v>11</v>
      </c>
    </row>
    <row r="91" spans="3:14">
      <c r="C91" s="94"/>
      <c r="E91" s="12"/>
      <c r="F91" s="13" t="s">
        <v>91</v>
      </c>
      <c r="G91" s="66">
        <f>'Benchmarking Calculations'!G57</f>
        <v>1279759.3899999999</v>
      </c>
      <c r="H91" s="52">
        <f>SUM(H87:H90)</f>
        <v>1189652.8399999999</v>
      </c>
      <c r="I91" s="52">
        <f t="shared" ref="I91:M91" si="14">SUM(I87:I90)</f>
        <v>1230596</v>
      </c>
      <c r="J91" s="52">
        <f t="shared" si="14"/>
        <v>1584943.55</v>
      </c>
      <c r="K91" s="52">
        <f t="shared" si="14"/>
        <v>1584943.55</v>
      </c>
      <c r="L91" s="52">
        <f t="shared" si="14"/>
        <v>1584943.55</v>
      </c>
      <c r="M91" s="52">
        <f t="shared" si="14"/>
        <v>1584943.55</v>
      </c>
      <c r="N91" s="90" t="s">
        <v>29</v>
      </c>
    </row>
    <row r="92" spans="3:14">
      <c r="C92" s="94"/>
      <c r="E92" s="9">
        <v>5605</v>
      </c>
      <c r="F92" s="9" t="s">
        <v>92</v>
      </c>
      <c r="G92" s="38">
        <f>'Benchmarking Calculations'!G58</f>
        <v>1309661.04</v>
      </c>
      <c r="H92" s="79">
        <v>1593336.1599999995</v>
      </c>
      <c r="I92" s="79">
        <v>2200299.37</v>
      </c>
      <c r="J92" s="79">
        <v>2391041.2400000002</v>
      </c>
      <c r="K92" s="79">
        <f t="shared" si="12"/>
        <v>2391041.2400000002</v>
      </c>
      <c r="L92" s="79">
        <f t="shared" si="12"/>
        <v>2391041.2400000002</v>
      </c>
      <c r="M92" s="79">
        <f t="shared" si="12"/>
        <v>2391041.2400000002</v>
      </c>
      <c r="N92" s="90" t="s">
        <v>11</v>
      </c>
    </row>
    <row r="93" spans="3:14">
      <c r="C93" s="94"/>
      <c r="E93" s="9">
        <v>5610</v>
      </c>
      <c r="F93" s="9" t="s">
        <v>93</v>
      </c>
      <c r="G93" s="38">
        <f>'Benchmarking Calculations'!G59</f>
        <v>1244979.0900000001</v>
      </c>
      <c r="H93" s="79">
        <v>878147.99000000011</v>
      </c>
      <c r="I93" s="79">
        <v>1259605.6399999997</v>
      </c>
      <c r="J93" s="79">
        <v>1313189.9700000002</v>
      </c>
      <c r="K93" s="79">
        <f t="shared" si="12"/>
        <v>1313189.9700000002</v>
      </c>
      <c r="L93" s="79">
        <f t="shared" si="12"/>
        <v>1313189.9700000002</v>
      </c>
      <c r="M93" s="79">
        <f t="shared" si="12"/>
        <v>1313189.9700000002</v>
      </c>
      <c r="N93" s="90" t="s">
        <v>11</v>
      </c>
    </row>
    <row r="94" spans="3:14">
      <c r="C94" s="94"/>
      <c r="E94" s="9">
        <v>5615</v>
      </c>
      <c r="F94" s="9" t="s">
        <v>94</v>
      </c>
      <c r="G94" s="38">
        <f>'Benchmarking Calculations'!G60</f>
        <v>1594769.06</v>
      </c>
      <c r="H94" s="79">
        <v>1903190.9600000009</v>
      </c>
      <c r="I94" s="79">
        <v>1720901.28</v>
      </c>
      <c r="J94" s="79">
        <v>2171664.02</v>
      </c>
      <c r="K94" s="79">
        <f t="shared" si="12"/>
        <v>2171664.02</v>
      </c>
      <c r="L94" s="79">
        <f t="shared" si="12"/>
        <v>2171664.02</v>
      </c>
      <c r="M94" s="79">
        <f t="shared" si="12"/>
        <v>2171664.02</v>
      </c>
      <c r="N94" s="90" t="s">
        <v>11</v>
      </c>
    </row>
    <row r="95" spans="3:14">
      <c r="C95" s="94"/>
      <c r="E95" s="9">
        <v>5620</v>
      </c>
      <c r="F95" s="9" t="s">
        <v>95</v>
      </c>
      <c r="G95" s="38">
        <f>'Benchmarking Calculations'!G61</f>
        <v>379380.93</v>
      </c>
      <c r="H95" s="79">
        <v>956414.35</v>
      </c>
      <c r="I95" s="79">
        <v>1326197.17</v>
      </c>
      <c r="J95" s="79">
        <v>1393259.19</v>
      </c>
      <c r="K95" s="79">
        <f t="shared" si="12"/>
        <v>1393259.19</v>
      </c>
      <c r="L95" s="79">
        <f t="shared" si="12"/>
        <v>1393259.19</v>
      </c>
      <c r="M95" s="79">
        <f t="shared" si="12"/>
        <v>1393259.19</v>
      </c>
      <c r="N95" s="90" t="s">
        <v>11</v>
      </c>
    </row>
    <row r="96" spans="3:14">
      <c r="C96" s="94"/>
      <c r="E96" s="9">
        <v>5625</v>
      </c>
      <c r="F96" s="9" t="s">
        <v>96</v>
      </c>
      <c r="G96" s="38">
        <f>'Benchmarking Calculations'!G62</f>
        <v>-270630.56</v>
      </c>
      <c r="H96" s="79">
        <v>-192989.77</v>
      </c>
      <c r="I96" s="79">
        <v>-297610.68</v>
      </c>
      <c r="J96" s="79">
        <v>-305051.03999999998</v>
      </c>
      <c r="K96" s="79">
        <f t="shared" si="12"/>
        <v>-305051.03999999998</v>
      </c>
      <c r="L96" s="79">
        <f t="shared" si="12"/>
        <v>-305051.03999999998</v>
      </c>
      <c r="M96" s="79">
        <f t="shared" si="12"/>
        <v>-305051.03999999998</v>
      </c>
      <c r="N96" s="90" t="s">
        <v>11</v>
      </c>
    </row>
    <row r="97" spans="3:14">
      <c r="C97" s="94"/>
      <c r="E97" s="9">
        <v>5630</v>
      </c>
      <c r="F97" s="9" t="s">
        <v>97</v>
      </c>
      <c r="G97" s="38">
        <f>'Benchmarking Calculations'!G63</f>
        <v>394390.72</v>
      </c>
      <c r="H97" s="79">
        <v>545693.74</v>
      </c>
      <c r="I97" s="79">
        <v>236384.28000000003</v>
      </c>
      <c r="J97" s="79">
        <v>241328.64000000001</v>
      </c>
      <c r="K97" s="79">
        <f t="shared" si="12"/>
        <v>241328.64000000001</v>
      </c>
      <c r="L97" s="79">
        <f t="shared" si="12"/>
        <v>241328.64000000001</v>
      </c>
      <c r="M97" s="79">
        <f t="shared" si="12"/>
        <v>241328.64000000001</v>
      </c>
      <c r="N97" s="90" t="s">
        <v>11</v>
      </c>
    </row>
    <row r="98" spans="3:14">
      <c r="C98" s="94"/>
      <c r="E98" s="9">
        <v>5640</v>
      </c>
      <c r="F98" s="9" t="s">
        <v>98</v>
      </c>
      <c r="G98" s="38">
        <f>'Benchmarking Calculations'!G64</f>
        <v>195449.04</v>
      </c>
      <c r="H98" s="79">
        <v>210222.89</v>
      </c>
      <c r="I98" s="79">
        <v>234781.8</v>
      </c>
      <c r="J98" s="79">
        <v>240651.36</v>
      </c>
      <c r="K98" s="79">
        <f t="shared" si="12"/>
        <v>240651.36</v>
      </c>
      <c r="L98" s="79">
        <f t="shared" si="12"/>
        <v>240651.36</v>
      </c>
      <c r="M98" s="79">
        <f t="shared" si="12"/>
        <v>240651.36</v>
      </c>
      <c r="N98" s="90" t="s">
        <v>11</v>
      </c>
    </row>
    <row r="99" spans="3:14">
      <c r="C99" s="94"/>
      <c r="E99" s="9">
        <v>5645</v>
      </c>
      <c r="F99" s="9" t="s">
        <v>99</v>
      </c>
      <c r="G99" s="38">
        <f>'Benchmarking Calculations'!G65</f>
        <v>873198.51</v>
      </c>
      <c r="H99" s="79">
        <v>1184203.08</v>
      </c>
      <c r="I99" s="79">
        <v>1503826.38</v>
      </c>
      <c r="J99" s="79">
        <v>1619352.13</v>
      </c>
      <c r="K99" s="79">
        <f t="shared" si="12"/>
        <v>1619352.13</v>
      </c>
      <c r="L99" s="79">
        <f t="shared" si="12"/>
        <v>1619352.13</v>
      </c>
      <c r="M99" s="79">
        <f t="shared" si="12"/>
        <v>1619352.13</v>
      </c>
      <c r="N99" s="90" t="s">
        <v>11</v>
      </c>
    </row>
    <row r="100" spans="3:14">
      <c r="C100" s="94"/>
      <c r="E100" s="9">
        <v>5646</v>
      </c>
      <c r="F100" s="9" t="s">
        <v>100</v>
      </c>
      <c r="G100" s="38">
        <f>'Benchmarking Calculations'!G66</f>
        <v>0</v>
      </c>
      <c r="H100" s="79">
        <v>0</v>
      </c>
      <c r="I100" s="79">
        <v>0</v>
      </c>
      <c r="J100" s="79">
        <v>0</v>
      </c>
      <c r="K100" s="79">
        <f t="shared" si="12"/>
        <v>0</v>
      </c>
      <c r="L100" s="79">
        <f t="shared" si="12"/>
        <v>0</v>
      </c>
      <c r="M100" s="79">
        <f t="shared" si="12"/>
        <v>0</v>
      </c>
      <c r="N100" s="90" t="s">
        <v>11</v>
      </c>
    </row>
    <row r="101" spans="3:14">
      <c r="C101" s="94"/>
      <c r="E101" s="9">
        <v>5647</v>
      </c>
      <c r="F101" s="9" t="s">
        <v>101</v>
      </c>
      <c r="G101" s="38">
        <f>'Benchmarking Calculations'!G67</f>
        <v>0</v>
      </c>
      <c r="H101" s="79">
        <v>0</v>
      </c>
      <c r="I101" s="79">
        <v>0</v>
      </c>
      <c r="J101" s="79">
        <v>0</v>
      </c>
      <c r="K101" s="79">
        <f t="shared" ref="K101:M110" si="15">J101</f>
        <v>0</v>
      </c>
      <c r="L101" s="79">
        <f t="shared" si="15"/>
        <v>0</v>
      </c>
      <c r="M101" s="79">
        <f t="shared" si="15"/>
        <v>0</v>
      </c>
      <c r="N101" s="90" t="s">
        <v>11</v>
      </c>
    </row>
    <row r="102" spans="3:14">
      <c r="C102" s="94"/>
      <c r="E102" s="9">
        <v>5650</v>
      </c>
      <c r="F102" s="9" t="s">
        <v>102</v>
      </c>
      <c r="G102" s="38">
        <f>'Benchmarking Calculations'!G68</f>
        <v>0</v>
      </c>
      <c r="H102" s="79">
        <v>0</v>
      </c>
      <c r="I102" s="79">
        <v>0</v>
      </c>
      <c r="J102" s="79">
        <v>0</v>
      </c>
      <c r="K102" s="79">
        <f t="shared" si="15"/>
        <v>0</v>
      </c>
      <c r="L102" s="79">
        <f t="shared" si="15"/>
        <v>0</v>
      </c>
      <c r="M102" s="79">
        <f t="shared" si="15"/>
        <v>0</v>
      </c>
      <c r="N102" s="90" t="s">
        <v>11</v>
      </c>
    </row>
    <row r="103" spans="3:14">
      <c r="C103" s="94"/>
      <c r="E103" s="9">
        <v>5655</v>
      </c>
      <c r="F103" s="9" t="s">
        <v>103</v>
      </c>
      <c r="G103" s="38">
        <f>'Benchmarking Calculations'!G69</f>
        <v>433872.47</v>
      </c>
      <c r="H103" s="79">
        <v>469050.16</v>
      </c>
      <c r="I103" s="79">
        <v>514197.24</v>
      </c>
      <c r="J103" s="79">
        <v>550817.52</v>
      </c>
      <c r="K103" s="79">
        <f t="shared" si="15"/>
        <v>550817.52</v>
      </c>
      <c r="L103" s="79">
        <f t="shared" si="15"/>
        <v>550817.52</v>
      </c>
      <c r="M103" s="79">
        <f t="shared" si="15"/>
        <v>550817.52</v>
      </c>
      <c r="N103" s="90" t="s">
        <v>11</v>
      </c>
    </row>
    <row r="104" spans="3:14">
      <c r="C104" s="94"/>
      <c r="E104" s="9">
        <v>5665</v>
      </c>
      <c r="F104" s="9" t="s">
        <v>104</v>
      </c>
      <c r="G104" s="38">
        <f>'Benchmarking Calculations'!G70</f>
        <v>171137.6</v>
      </c>
      <c r="H104" s="79">
        <v>673959.08</v>
      </c>
      <c r="I104" s="79">
        <v>675852.40999999992</v>
      </c>
      <c r="J104" s="79">
        <v>696796.87</v>
      </c>
      <c r="K104" s="79">
        <f t="shared" si="15"/>
        <v>696796.87</v>
      </c>
      <c r="L104" s="79">
        <f t="shared" si="15"/>
        <v>696796.87</v>
      </c>
      <c r="M104" s="79">
        <f t="shared" si="15"/>
        <v>696796.87</v>
      </c>
      <c r="N104" s="90" t="s">
        <v>11</v>
      </c>
    </row>
    <row r="105" spans="3:14">
      <c r="C105" s="94"/>
      <c r="E105" s="9">
        <v>5670</v>
      </c>
      <c r="F105" s="9" t="s">
        <v>105</v>
      </c>
      <c r="G105" s="38">
        <f>'Benchmarking Calculations'!G71</f>
        <v>351097.74</v>
      </c>
      <c r="H105" s="79">
        <v>352716.76</v>
      </c>
      <c r="I105" s="79">
        <v>361631.04</v>
      </c>
      <c r="J105" s="79">
        <v>425000</v>
      </c>
      <c r="K105" s="79">
        <f t="shared" si="15"/>
        <v>425000</v>
      </c>
      <c r="L105" s="79">
        <f t="shared" si="15"/>
        <v>425000</v>
      </c>
      <c r="M105" s="79">
        <f t="shared" si="15"/>
        <v>425000</v>
      </c>
      <c r="N105" s="90" t="s">
        <v>11</v>
      </c>
    </row>
    <row r="106" spans="3:14">
      <c r="C106" s="94"/>
      <c r="E106" s="9">
        <v>5672</v>
      </c>
      <c r="F106" s="9" t="s">
        <v>106</v>
      </c>
      <c r="G106" s="38">
        <f>'Benchmarking Calculations'!G72</f>
        <v>0</v>
      </c>
      <c r="H106" s="79">
        <v>0</v>
      </c>
      <c r="I106" s="79">
        <v>0</v>
      </c>
      <c r="J106" s="79">
        <v>0</v>
      </c>
      <c r="K106" s="79">
        <f t="shared" si="15"/>
        <v>0</v>
      </c>
      <c r="L106" s="79">
        <f t="shared" si="15"/>
        <v>0</v>
      </c>
      <c r="M106" s="79">
        <f t="shared" si="15"/>
        <v>0</v>
      </c>
      <c r="N106" s="90" t="s">
        <v>11</v>
      </c>
    </row>
    <row r="107" spans="3:14">
      <c r="C107" s="94"/>
      <c r="E107" s="9">
        <v>5675</v>
      </c>
      <c r="F107" s="9" t="s">
        <v>107</v>
      </c>
      <c r="G107" s="38">
        <f>'Benchmarking Calculations'!G73</f>
        <v>1165074.75</v>
      </c>
      <c r="H107" s="79">
        <v>335981.66999999993</v>
      </c>
      <c r="I107" s="79">
        <v>391782.43999999994</v>
      </c>
      <c r="J107" s="79">
        <v>389720.4800000001</v>
      </c>
      <c r="K107" s="79">
        <f t="shared" si="15"/>
        <v>389720.4800000001</v>
      </c>
      <c r="L107" s="79">
        <f t="shared" si="15"/>
        <v>389720.4800000001</v>
      </c>
      <c r="M107" s="79">
        <f t="shared" si="15"/>
        <v>389720.4800000001</v>
      </c>
      <c r="N107" s="90" t="s">
        <v>11</v>
      </c>
    </row>
    <row r="108" spans="3:14">
      <c r="C108" s="94"/>
      <c r="E108" s="67">
        <v>5680</v>
      </c>
      <c r="F108" s="67" t="s">
        <v>108</v>
      </c>
      <c r="G108" s="68">
        <f>'Benchmarking Calculations'!G74</f>
        <v>0</v>
      </c>
      <c r="H108" s="79">
        <v>0</v>
      </c>
      <c r="I108" s="79">
        <v>0</v>
      </c>
      <c r="J108" s="79">
        <v>0</v>
      </c>
      <c r="K108" s="79">
        <f t="shared" si="15"/>
        <v>0</v>
      </c>
      <c r="L108" s="79">
        <f t="shared" si="15"/>
        <v>0</v>
      </c>
      <c r="M108" s="79">
        <f t="shared" si="15"/>
        <v>0</v>
      </c>
      <c r="N108" s="90" t="s">
        <v>11</v>
      </c>
    </row>
    <row r="109" spans="3:14">
      <c r="C109" s="94"/>
      <c r="E109" s="10"/>
      <c r="F109" s="13" t="s">
        <v>109</v>
      </c>
      <c r="G109" s="66">
        <f>'Benchmarking Calculations'!G75</f>
        <v>7842380.3899999997</v>
      </c>
      <c r="H109" s="52">
        <f>SUM(H92:H108)</f>
        <v>8909927.0700000003</v>
      </c>
      <c r="I109" s="52">
        <f t="shared" ref="I109:M109" si="16">SUM(I92:I108)</f>
        <v>10127848.369999999</v>
      </c>
      <c r="J109" s="52">
        <f t="shared" si="16"/>
        <v>11127770.379999999</v>
      </c>
      <c r="K109" s="52">
        <f t="shared" si="16"/>
        <v>11127770.379999999</v>
      </c>
      <c r="L109" s="52">
        <f t="shared" si="16"/>
        <v>11127770.379999999</v>
      </c>
      <c r="M109" s="52">
        <f t="shared" si="16"/>
        <v>11127770.379999999</v>
      </c>
      <c r="N109" s="90" t="s">
        <v>29</v>
      </c>
    </row>
    <row r="110" spans="3:14">
      <c r="C110" s="94"/>
      <c r="E110" s="9">
        <v>5635</v>
      </c>
      <c r="F110" s="9" t="s">
        <v>110</v>
      </c>
      <c r="G110" s="38">
        <f>'Benchmarking Calculations'!G76</f>
        <v>193410.56</v>
      </c>
      <c r="H110" s="79">
        <v>124111.10999999999</v>
      </c>
      <c r="I110" s="79">
        <v>146068.84</v>
      </c>
      <c r="J110" s="79">
        <v>149319</v>
      </c>
      <c r="K110" s="79">
        <f t="shared" si="15"/>
        <v>149319</v>
      </c>
      <c r="L110" s="79">
        <f t="shared" si="15"/>
        <v>149319</v>
      </c>
      <c r="M110" s="79">
        <f t="shared" si="15"/>
        <v>149319</v>
      </c>
      <c r="N110" s="90" t="s">
        <v>11</v>
      </c>
    </row>
    <row r="111" spans="3:14">
      <c r="C111" s="94"/>
      <c r="E111" s="67">
        <v>6210</v>
      </c>
      <c r="F111" s="67" t="s">
        <v>111</v>
      </c>
      <c r="G111" s="68">
        <f>'Benchmarking Calculations'!G77</f>
        <v>0</v>
      </c>
      <c r="H111" s="79">
        <v>0</v>
      </c>
      <c r="I111" s="79">
        <v>0</v>
      </c>
      <c r="J111" s="79">
        <v>0</v>
      </c>
      <c r="K111" s="79">
        <f t="shared" ref="H111:M113" si="17">J111</f>
        <v>0</v>
      </c>
      <c r="L111" s="79">
        <f t="shared" si="17"/>
        <v>0</v>
      </c>
      <c r="M111" s="79">
        <f t="shared" si="17"/>
        <v>0</v>
      </c>
      <c r="N111" s="90" t="s">
        <v>11</v>
      </c>
    </row>
    <row r="112" spans="3:14">
      <c r="C112" s="94"/>
      <c r="F112" s="13" t="s">
        <v>112</v>
      </c>
      <c r="G112" s="66">
        <f>'Benchmarking Calculations'!G78</f>
        <v>193410.56</v>
      </c>
      <c r="H112" s="52">
        <f>H110+H111</f>
        <v>124111.10999999999</v>
      </c>
      <c r="I112" s="52">
        <f t="shared" ref="I112:M112" si="18">I110+I111</f>
        <v>146068.84</v>
      </c>
      <c r="J112" s="52">
        <f t="shared" si="18"/>
        <v>149319</v>
      </c>
      <c r="K112" s="52">
        <f t="shared" si="18"/>
        <v>149319</v>
      </c>
      <c r="L112" s="52">
        <f t="shared" si="18"/>
        <v>149319</v>
      </c>
      <c r="M112" s="52">
        <f t="shared" si="18"/>
        <v>149319</v>
      </c>
      <c r="N112" s="90" t="s">
        <v>29</v>
      </c>
    </row>
    <row r="113" spans="3:14">
      <c r="C113" s="94"/>
      <c r="E113" s="67">
        <v>5515</v>
      </c>
      <c r="F113" s="67" t="s">
        <v>113</v>
      </c>
      <c r="G113" s="68">
        <f>'Benchmarking Calculations'!G79</f>
        <v>0</v>
      </c>
      <c r="H113" s="79">
        <f t="shared" si="17"/>
        <v>0</v>
      </c>
      <c r="I113" s="79">
        <f t="shared" si="17"/>
        <v>0</v>
      </c>
      <c r="J113" s="79">
        <f t="shared" si="17"/>
        <v>0</v>
      </c>
      <c r="K113" s="79">
        <f t="shared" si="17"/>
        <v>0</v>
      </c>
      <c r="L113" s="79">
        <f t="shared" si="17"/>
        <v>0</v>
      </c>
      <c r="M113" s="79">
        <f t="shared" si="17"/>
        <v>0</v>
      </c>
      <c r="N113" s="90" t="s">
        <v>11</v>
      </c>
    </row>
    <row r="114" spans="3:14">
      <c r="C114" s="94"/>
      <c r="E114" s="12"/>
      <c r="F114" s="13" t="s">
        <v>114</v>
      </c>
      <c r="G114" s="66">
        <f>'Benchmarking Calculations'!G80</f>
        <v>0</v>
      </c>
      <c r="H114" s="52">
        <f>H113</f>
        <v>0</v>
      </c>
      <c r="I114" s="52">
        <f t="shared" ref="I114:M114" si="19">I113</f>
        <v>0</v>
      </c>
      <c r="J114" s="52">
        <f t="shared" si="19"/>
        <v>0</v>
      </c>
      <c r="K114" s="52">
        <f t="shared" si="19"/>
        <v>0</v>
      </c>
      <c r="L114" s="52">
        <f t="shared" si="19"/>
        <v>0</v>
      </c>
      <c r="M114" s="52">
        <f t="shared" si="19"/>
        <v>0</v>
      </c>
      <c r="N114" s="90" t="s">
        <v>29</v>
      </c>
    </row>
    <row r="115" spans="3:14">
      <c r="C115" s="94"/>
      <c r="E115" s="104" t="s">
        <v>115</v>
      </c>
      <c r="F115" s="13" t="s">
        <v>116</v>
      </c>
      <c r="G115" s="38">
        <f>'Benchmarking Calculations'!G81</f>
        <v>14608276.699999999</v>
      </c>
      <c r="H115" s="52">
        <f>H64+H78+H86+H91+H109+H112</f>
        <v>17290033.449999999</v>
      </c>
      <c r="I115" s="52">
        <f t="shared" ref="I115:M115" si="20">I64+I78+I86+I91+I109+I112</f>
        <v>18186696.119999997</v>
      </c>
      <c r="J115" s="52">
        <f t="shared" si="20"/>
        <v>20972196.699999999</v>
      </c>
      <c r="K115" s="52">
        <f t="shared" si="20"/>
        <v>20972196.699999999</v>
      </c>
      <c r="L115" s="52">
        <f t="shared" si="20"/>
        <v>20972196.699999999</v>
      </c>
      <c r="M115" s="52">
        <f t="shared" si="20"/>
        <v>20972196.699999999</v>
      </c>
      <c r="N115" s="90" t="s">
        <v>29</v>
      </c>
    </row>
    <row r="116" spans="3:14">
      <c r="C116" s="94"/>
      <c r="F116" s="13"/>
      <c r="G116" s="38"/>
      <c r="H116" s="53"/>
      <c r="I116" s="15"/>
      <c r="N116" s="90"/>
    </row>
    <row r="117" spans="3:14">
      <c r="C117" s="94"/>
      <c r="D117" s="8" t="s">
        <v>117</v>
      </c>
      <c r="F117" s="2"/>
      <c r="G117" s="38"/>
      <c r="H117" s="53"/>
      <c r="N117" s="90"/>
    </row>
    <row r="118" spans="3:14">
      <c r="C118" s="94"/>
      <c r="F118" s="9">
        <v>5014</v>
      </c>
      <c r="G118" s="38">
        <f>G47</f>
        <v>0</v>
      </c>
      <c r="H118" s="38">
        <f t="shared" ref="H118:L118" si="21">H47</f>
        <v>0</v>
      </c>
      <c r="I118" s="38">
        <f t="shared" si="21"/>
        <v>0</v>
      </c>
      <c r="J118" s="38">
        <f t="shared" si="21"/>
        <v>0</v>
      </c>
      <c r="K118" s="38">
        <f t="shared" si="21"/>
        <v>0</v>
      </c>
      <c r="L118" s="38">
        <f t="shared" si="21"/>
        <v>0</v>
      </c>
      <c r="M118" s="38">
        <f t="shared" ref="M118" si="22">M47</f>
        <v>0</v>
      </c>
      <c r="N118" s="90" t="s">
        <v>29</v>
      </c>
    </row>
    <row r="119" spans="3:14">
      <c r="C119" s="94"/>
      <c r="F119" s="9">
        <v>5015</v>
      </c>
      <c r="G119" s="38">
        <f>G48</f>
        <v>0</v>
      </c>
      <c r="H119" s="38">
        <f t="shared" ref="H119:L119" si="23">H48</f>
        <v>0</v>
      </c>
      <c r="I119" s="38">
        <f t="shared" si="23"/>
        <v>0</v>
      </c>
      <c r="J119" s="38">
        <f t="shared" si="23"/>
        <v>0</v>
      </c>
      <c r="K119" s="38">
        <f t="shared" si="23"/>
        <v>0</v>
      </c>
      <c r="L119" s="38">
        <f t="shared" si="23"/>
        <v>0</v>
      </c>
      <c r="M119" s="38">
        <f t="shared" ref="M119" si="24">M48</f>
        <v>0</v>
      </c>
      <c r="N119" s="90" t="s">
        <v>29</v>
      </c>
    </row>
    <row r="120" spans="3:14">
      <c r="C120" s="94"/>
      <c r="F120" s="9">
        <v>5112</v>
      </c>
      <c r="G120" s="38">
        <f>G67</f>
        <v>0</v>
      </c>
      <c r="H120" s="38">
        <f t="shared" ref="H120:L120" si="25">H67</f>
        <v>0</v>
      </c>
      <c r="I120" s="38">
        <f t="shared" si="25"/>
        <v>0</v>
      </c>
      <c r="J120" s="38">
        <f t="shared" si="25"/>
        <v>0</v>
      </c>
      <c r="K120" s="38">
        <f t="shared" si="25"/>
        <v>0</v>
      </c>
      <c r="L120" s="38">
        <f t="shared" si="25"/>
        <v>0</v>
      </c>
      <c r="M120" s="38">
        <f t="shared" ref="M120" si="26">M67</f>
        <v>0</v>
      </c>
      <c r="N120" s="90" t="s">
        <v>29</v>
      </c>
    </row>
    <row r="121" spans="3:14">
      <c r="C121" s="94"/>
      <c r="E121" s="104" t="s">
        <v>118</v>
      </c>
      <c r="F121" s="13" t="s">
        <v>119</v>
      </c>
      <c r="G121" s="66">
        <f>'Benchmarking Calculations'!G87</f>
        <v>0</v>
      </c>
      <c r="H121" s="66">
        <f>H47+H48+H67</f>
        <v>0</v>
      </c>
      <c r="I121" s="66">
        <f t="shared" ref="I121:L121" si="27">I47+I48+I67</f>
        <v>0</v>
      </c>
      <c r="J121" s="66">
        <f t="shared" si="27"/>
        <v>0</v>
      </c>
      <c r="K121" s="66">
        <f t="shared" si="27"/>
        <v>0</v>
      </c>
      <c r="L121" s="66">
        <f t="shared" si="27"/>
        <v>0</v>
      </c>
      <c r="M121" s="66">
        <f t="shared" ref="M121" si="28">M47+M48+M67</f>
        <v>0</v>
      </c>
      <c r="N121" s="105" t="s">
        <v>29</v>
      </c>
    </row>
    <row r="122" spans="3:14">
      <c r="C122" s="94"/>
      <c r="E122" s="104" t="s">
        <v>120</v>
      </c>
      <c r="F122" s="13" t="s">
        <v>41</v>
      </c>
      <c r="G122" s="66">
        <f>'Benchmarking Calculations'!G88</f>
        <v>0</v>
      </c>
      <c r="H122" s="106">
        <f>G122</f>
        <v>0</v>
      </c>
      <c r="I122" s="106">
        <f t="shared" ref="I122:M122" si="29">H122</f>
        <v>0</v>
      </c>
      <c r="J122" s="106">
        <f t="shared" si="29"/>
        <v>0</v>
      </c>
      <c r="K122" s="106">
        <f t="shared" si="29"/>
        <v>0</v>
      </c>
      <c r="L122" s="106">
        <f t="shared" si="29"/>
        <v>0</v>
      </c>
      <c r="M122" s="106">
        <f t="shared" si="29"/>
        <v>0</v>
      </c>
      <c r="N122" s="105" t="s">
        <v>11</v>
      </c>
    </row>
    <row r="123" spans="3:14" ht="13.5" thickBot="1">
      <c r="C123" s="95"/>
      <c r="D123" s="51"/>
      <c r="E123" s="51"/>
      <c r="F123" s="96"/>
      <c r="G123" s="92"/>
      <c r="H123" s="97"/>
      <c r="I123" s="98"/>
      <c r="J123" s="51"/>
      <c r="K123" s="51"/>
      <c r="L123" s="51"/>
      <c r="M123" s="51"/>
      <c r="N123" s="93"/>
    </row>
  </sheetData>
  <mergeCells count="8">
    <mergeCell ref="O40:O43"/>
    <mergeCell ref="H34:M34"/>
    <mergeCell ref="C2:N2"/>
    <mergeCell ref="C3:N3"/>
    <mergeCell ref="H8:M8"/>
    <mergeCell ref="H19:M19"/>
    <mergeCell ref="O20:O22"/>
    <mergeCell ref="K5:M5"/>
  </mergeCells>
  <pageMargins left="0.7" right="0.7" top="0.75" bottom="0.75" header="0.3" footer="0.3"/>
  <pageSetup orientation="portrait" r:id="rId1"/>
  <ignoredErrors>
    <ignoredError sqref="H64:M64 H78:M78 K65:M77 H86:M86 K79:M85 H91:M91 K87:M90 H109:M109 K92:M108 H112:M115 K110:M11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zoomScale="90" zoomScaleNormal="90" workbookViewId="0">
      <pane ySplit="5" topLeftCell="A245" activePane="bottomLeft" state="frozen"/>
      <selection activeCell="G33" sqref="G33"/>
      <selection pane="bottomLeft" activeCell="H10" sqref="H10"/>
    </sheetView>
  </sheetViews>
  <sheetFormatPr defaultColWidth="9.140625" defaultRowHeight="12.75" outlineLevelRow="1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69" customWidth="1"/>
    <col min="16" max="16" width="16.140625" style="69" customWidth="1"/>
    <col min="17" max="17" width="15.85546875" customWidth="1"/>
    <col min="18" max="18" width="18.140625" style="69" customWidth="1"/>
    <col min="19" max="19" width="14.42578125" style="69" customWidth="1"/>
    <col min="20" max="20" width="17.140625" style="69" customWidth="1"/>
    <col min="21" max="22" width="14.42578125" style="69" customWidth="1"/>
    <col min="23" max="23" width="17.140625" style="69" customWidth="1"/>
    <col min="24" max="24" width="21.42578125" style="69" customWidth="1"/>
    <col min="25" max="25" width="21" style="69" customWidth="1"/>
    <col min="26" max="26" width="19.42578125" style="69" customWidth="1"/>
    <col min="27" max="27" width="14.42578125" style="69" customWidth="1"/>
    <col min="28" max="28" width="16.42578125" style="69" customWidth="1"/>
    <col min="29" max="29" width="15.42578125" style="69" customWidth="1"/>
    <col min="30" max="30" width="19.42578125" style="69" customWidth="1"/>
    <col min="31" max="31" width="18.85546875" style="69" customWidth="1"/>
    <col min="32" max="32" width="14.42578125" style="69" customWidth="1"/>
    <col min="33" max="33" width="18.42578125" style="69" customWidth="1"/>
    <col min="34" max="34" width="14.42578125" style="69" customWidth="1"/>
    <col min="35" max="35" width="17.42578125" style="69" customWidth="1"/>
    <col min="36" max="36" width="16.5703125" style="69" customWidth="1"/>
    <col min="37" max="37" width="18.5703125" style="69" customWidth="1"/>
    <col min="38" max="38" width="16.5703125" style="69" customWidth="1"/>
    <col min="39" max="40" width="13.42578125" style="69" customWidth="1"/>
    <col min="41" max="41" width="19.140625" style="69" customWidth="1"/>
    <col min="42" max="42" width="15.85546875" style="69" customWidth="1"/>
    <col min="43" max="43" width="17.42578125" style="69" customWidth="1"/>
    <col min="44" max="44" width="18" style="69" customWidth="1"/>
    <col min="45" max="45" width="17.42578125" style="69" customWidth="1"/>
    <col min="46" max="46" width="13.42578125" style="69" customWidth="1"/>
    <col min="47" max="47" width="17.42578125" style="69" customWidth="1"/>
    <col min="48" max="48" width="18.140625" style="69" customWidth="1"/>
    <col min="49" max="49" width="21.42578125" style="69" customWidth="1"/>
    <col min="50" max="50" width="18.42578125" style="69" customWidth="1"/>
    <col min="51" max="51" width="18" style="69" customWidth="1"/>
    <col min="52" max="55" width="13.42578125" style="69" customWidth="1"/>
    <col min="56" max="56" width="14.85546875" style="69" customWidth="1"/>
    <col min="57" max="57" width="15.85546875" style="69" customWidth="1"/>
    <col min="58" max="58" width="16.42578125" style="69" customWidth="1"/>
    <col min="59" max="59" width="16.140625" style="69" customWidth="1"/>
    <col min="60" max="63" width="13.42578125" style="69" customWidth="1"/>
    <col min="64" max="64" width="15.42578125" style="69" customWidth="1"/>
    <col min="65" max="66" width="14.5703125" style="69" customWidth="1"/>
    <col min="67" max="67" width="16.140625" style="69" customWidth="1"/>
    <col min="68" max="70" width="13.42578125" style="69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>
      <c r="A1" s="207" t="s">
        <v>121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O1" s="75"/>
      <c r="P1" s="203" t="s">
        <v>122</v>
      </c>
      <c r="Q1" s="204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3"/>
      <c r="BT1" s="3"/>
      <c r="BU1" s="3"/>
      <c r="BV1" s="3"/>
      <c r="BW1" s="3"/>
      <c r="BX1" s="3"/>
    </row>
    <row r="2" spans="1:143" ht="19.5" thickTop="1" thickBot="1">
      <c r="A2" s="1"/>
      <c r="B2" s="1"/>
      <c r="Q2" s="163"/>
      <c r="R2" s="163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</row>
    <row r="3" spans="1:143" s="108" customFormat="1" ht="75.75" customHeight="1" thickBot="1">
      <c r="B3" s="208" t="s">
        <v>123</v>
      </c>
      <c r="C3" s="208"/>
      <c r="D3" s="129"/>
      <c r="E3" s="151" t="str">
        <f>'Model Inputs'!F5</f>
        <v>Oshawa PUC Networks Inc.</v>
      </c>
      <c r="N3" s="4"/>
      <c r="O3" s="108">
        <v>1</v>
      </c>
      <c r="P3" s="108" t="s">
        <v>124</v>
      </c>
      <c r="Q3" s="165" t="s">
        <v>2</v>
      </c>
      <c r="R3" s="165" t="s">
        <v>125</v>
      </c>
      <c r="S3" s="165" t="s">
        <v>126</v>
      </c>
      <c r="T3" s="165" t="s">
        <v>127</v>
      </c>
      <c r="U3" s="165" t="s">
        <v>128</v>
      </c>
      <c r="V3" s="165" t="s">
        <v>129</v>
      </c>
      <c r="W3" s="165" t="s">
        <v>130</v>
      </c>
      <c r="X3" s="165" t="s">
        <v>131</v>
      </c>
      <c r="Y3" s="165" t="s">
        <v>132</v>
      </c>
      <c r="Z3" s="165" t="s">
        <v>133</v>
      </c>
      <c r="AA3" s="165" t="s">
        <v>134</v>
      </c>
      <c r="AB3" s="165" t="s">
        <v>135</v>
      </c>
      <c r="AC3" s="165" t="s">
        <v>136</v>
      </c>
      <c r="AD3" s="165" t="s">
        <v>137</v>
      </c>
      <c r="AE3" s="165" t="s">
        <v>138</v>
      </c>
      <c r="AF3" s="165" t="s">
        <v>139</v>
      </c>
      <c r="AG3" s="165" t="s">
        <v>140</v>
      </c>
      <c r="AH3" s="165" t="s">
        <v>141</v>
      </c>
      <c r="AI3" s="165" t="s">
        <v>142</v>
      </c>
      <c r="AJ3" s="165" t="s">
        <v>143</v>
      </c>
      <c r="AK3" s="165" t="s">
        <v>144</v>
      </c>
      <c r="AL3" s="165" t="s">
        <v>145</v>
      </c>
      <c r="AM3" s="165" t="s">
        <v>146</v>
      </c>
      <c r="AN3" s="165" t="s">
        <v>147</v>
      </c>
      <c r="AO3" s="165" t="s">
        <v>148</v>
      </c>
      <c r="AP3" s="165" t="s">
        <v>149</v>
      </c>
      <c r="AQ3" s="165" t="s">
        <v>150</v>
      </c>
      <c r="AR3" s="165" t="s">
        <v>151</v>
      </c>
      <c r="AS3" s="165" t="s">
        <v>152</v>
      </c>
      <c r="AT3" s="165" t="s">
        <v>153</v>
      </c>
      <c r="AU3" s="165" t="s">
        <v>154</v>
      </c>
      <c r="AV3" s="165" t="s">
        <v>155</v>
      </c>
      <c r="AW3" s="165" t="s">
        <v>156</v>
      </c>
      <c r="AX3" s="165" t="s">
        <v>157</v>
      </c>
      <c r="AY3" s="165" t="s">
        <v>158</v>
      </c>
      <c r="AZ3" s="165" t="s">
        <v>159</v>
      </c>
      <c r="BA3" s="165" t="s">
        <v>160</v>
      </c>
      <c r="BB3" s="165" t="s">
        <v>161</v>
      </c>
      <c r="BC3" s="165" t="s">
        <v>162</v>
      </c>
      <c r="BD3" s="165" t="s">
        <v>163</v>
      </c>
      <c r="BE3" s="165" t="s">
        <v>164</v>
      </c>
      <c r="BF3" s="165" t="s">
        <v>165</v>
      </c>
      <c r="BG3" s="165" t="s">
        <v>166</v>
      </c>
      <c r="BH3" s="165" t="s">
        <v>167</v>
      </c>
      <c r="BI3" s="165" t="s">
        <v>168</v>
      </c>
      <c r="BJ3" s="165" t="s">
        <v>169</v>
      </c>
      <c r="BK3" s="165" t="s">
        <v>170</v>
      </c>
      <c r="BL3" s="165" t="s">
        <v>171</v>
      </c>
      <c r="BM3" s="165" t="s">
        <v>172</v>
      </c>
      <c r="BN3" s="165" t="s">
        <v>173</v>
      </c>
      <c r="BO3" s="165" t="s">
        <v>174</v>
      </c>
      <c r="BP3" s="165" t="s">
        <v>175</v>
      </c>
      <c r="BQ3" s="165" t="s">
        <v>176</v>
      </c>
      <c r="BR3" s="165" t="s">
        <v>177</v>
      </c>
      <c r="BS3" s="160"/>
      <c r="BT3" s="160"/>
      <c r="BU3" s="160"/>
      <c r="BV3" s="160"/>
      <c r="EM3" s="135"/>
    </row>
    <row r="4" spans="1:143" s="157" customFormat="1" ht="101.25" customHeight="1">
      <c r="E4" s="158"/>
      <c r="F4" s="209"/>
      <c r="G4" s="209"/>
      <c r="H4" s="210" t="s">
        <v>178</v>
      </c>
      <c r="I4" s="210"/>
      <c r="J4" s="210"/>
      <c r="K4" s="210"/>
      <c r="L4" s="210"/>
      <c r="M4" s="210"/>
      <c r="N4" s="159"/>
      <c r="O4" s="179">
        <v>2</v>
      </c>
      <c r="Q4" s="168"/>
      <c r="R4" s="161"/>
      <c r="S4" s="161"/>
      <c r="T4" s="161"/>
      <c r="U4" s="161"/>
      <c r="V4" s="161"/>
      <c r="W4" s="161"/>
      <c r="X4" s="161"/>
      <c r="Y4" s="166"/>
      <c r="Z4" s="161"/>
      <c r="AA4" s="161"/>
      <c r="AB4" s="161"/>
      <c r="AC4" s="161"/>
      <c r="AD4" s="166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</row>
    <row r="5" spans="1:143" ht="51">
      <c r="A5" s="8"/>
      <c r="B5" s="184" t="s">
        <v>179</v>
      </c>
      <c r="C5" s="8"/>
      <c r="D5" s="185" t="s">
        <v>180</v>
      </c>
      <c r="E5" s="48" t="s">
        <v>181</v>
      </c>
      <c r="F5" s="186"/>
      <c r="G5" s="188">
        <f>'Model Inputs'!G6</f>
        <v>2023</v>
      </c>
      <c r="H5" s="187">
        <f>G5+1</f>
        <v>2024</v>
      </c>
      <c r="I5" s="187">
        <f t="shared" ref="I5:M5" si="0">H5+1</f>
        <v>2025</v>
      </c>
      <c r="J5" s="187">
        <f t="shared" si="0"/>
        <v>2026</v>
      </c>
      <c r="K5" s="187">
        <f t="shared" si="0"/>
        <v>2027</v>
      </c>
      <c r="L5" s="187">
        <f t="shared" si="0"/>
        <v>2028</v>
      </c>
      <c r="M5" s="187">
        <f t="shared" si="0"/>
        <v>2029</v>
      </c>
      <c r="N5" s="169" t="s">
        <v>182</v>
      </c>
      <c r="O5" s="180">
        <v>3</v>
      </c>
      <c r="Q5" s="167">
        <v>2023</v>
      </c>
      <c r="R5" s="167">
        <v>2023</v>
      </c>
      <c r="S5" s="167">
        <v>2023</v>
      </c>
      <c r="T5" s="167">
        <v>2023</v>
      </c>
      <c r="U5" s="167">
        <v>2023</v>
      </c>
      <c r="V5" s="167">
        <v>2023</v>
      </c>
      <c r="W5" s="167">
        <v>2023</v>
      </c>
      <c r="X5" s="167">
        <v>2023</v>
      </c>
      <c r="Y5" s="167">
        <v>2023</v>
      </c>
      <c r="Z5" s="167">
        <v>2023</v>
      </c>
      <c r="AA5" s="167">
        <v>2023</v>
      </c>
      <c r="AB5" s="167">
        <v>2023</v>
      </c>
      <c r="AC5" s="167">
        <v>2023</v>
      </c>
      <c r="AD5" s="167">
        <v>2023</v>
      </c>
      <c r="AE5" s="167">
        <v>2023</v>
      </c>
      <c r="AF5" s="167">
        <v>2023</v>
      </c>
      <c r="AG5" s="167">
        <v>2023</v>
      </c>
      <c r="AH5" s="167">
        <v>2023</v>
      </c>
      <c r="AI5" s="167">
        <v>2023</v>
      </c>
      <c r="AJ5" s="167">
        <v>2023</v>
      </c>
      <c r="AK5" s="167">
        <v>2023</v>
      </c>
      <c r="AL5" s="167">
        <v>2023</v>
      </c>
      <c r="AM5" s="167">
        <v>2023</v>
      </c>
      <c r="AN5" s="167">
        <v>2023</v>
      </c>
      <c r="AO5" s="167">
        <v>2023</v>
      </c>
      <c r="AP5" s="167">
        <v>2023</v>
      </c>
      <c r="AQ5" s="167">
        <v>2023</v>
      </c>
      <c r="AR5" s="167">
        <v>2023</v>
      </c>
      <c r="AS5" s="167">
        <v>2023</v>
      </c>
      <c r="AT5" s="167">
        <v>2023</v>
      </c>
      <c r="AU5" s="167">
        <v>2023</v>
      </c>
      <c r="AV5" s="167">
        <v>2023</v>
      </c>
      <c r="AW5" s="167">
        <v>2023</v>
      </c>
      <c r="AX5" s="167">
        <v>2023</v>
      </c>
      <c r="AY5" s="167">
        <v>2023</v>
      </c>
      <c r="AZ5" s="167">
        <v>2023</v>
      </c>
      <c r="BA5" s="167">
        <v>2023</v>
      </c>
      <c r="BB5" s="167">
        <v>2023</v>
      </c>
      <c r="BC5" s="167">
        <v>2023</v>
      </c>
      <c r="BD5" s="167">
        <v>2023</v>
      </c>
      <c r="BE5" s="167">
        <v>2023</v>
      </c>
      <c r="BF5" s="167">
        <v>2023</v>
      </c>
      <c r="BG5" s="167">
        <v>2023</v>
      </c>
      <c r="BH5" s="167">
        <v>2023</v>
      </c>
      <c r="BI5" s="167">
        <v>2023</v>
      </c>
      <c r="BJ5" s="167">
        <v>2023</v>
      </c>
      <c r="BK5" s="167">
        <v>2023</v>
      </c>
      <c r="BL5" s="167">
        <v>2023</v>
      </c>
      <c r="BM5" s="167">
        <v>2023</v>
      </c>
      <c r="BN5" s="167">
        <v>2023</v>
      </c>
      <c r="BO5" s="167">
        <v>2023</v>
      </c>
      <c r="BP5" s="167">
        <v>2023</v>
      </c>
      <c r="BQ5" s="167">
        <v>2023</v>
      </c>
      <c r="BR5" s="167">
        <v>2023</v>
      </c>
      <c r="BZ5" s="17"/>
    </row>
    <row r="6" spans="1:143">
      <c r="B6" s="4"/>
      <c r="F6" s="5"/>
      <c r="G6" s="5"/>
      <c r="H6" s="5"/>
      <c r="I6" s="5"/>
      <c r="J6" s="5"/>
      <c r="K6" s="5"/>
      <c r="O6" s="180">
        <v>4</v>
      </c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</row>
    <row r="7" spans="1:143" ht="13.5" thickBot="1">
      <c r="A7" s="205" t="s">
        <v>183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83"/>
      <c r="N7" s="38"/>
      <c r="O7" s="180">
        <v>5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>
      <c r="A8" s="7"/>
      <c r="O8" s="180">
        <v>6</v>
      </c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</row>
    <row r="9" spans="1:143">
      <c r="A9" s="7"/>
      <c r="B9" s="2">
        <v>1</v>
      </c>
      <c r="C9" s="8" t="s">
        <v>184</v>
      </c>
      <c r="D9" s="8"/>
      <c r="O9" s="180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>
      <c r="A10" s="7"/>
      <c r="B10" s="2">
        <v>2</v>
      </c>
      <c r="C10" s="9">
        <v>5005</v>
      </c>
      <c r="D10" s="128">
        <v>2</v>
      </c>
      <c r="E10" s="9" t="s">
        <v>44</v>
      </c>
      <c r="F10" s="63"/>
      <c r="G10" s="63">
        <f t="shared" ref="G10:G41" si="1">HLOOKUP($E$3,$P$3:$BX$269,O10,TRUE)</f>
        <v>203575.75</v>
      </c>
      <c r="H10" s="60"/>
      <c r="I10" s="60"/>
      <c r="J10" s="60"/>
      <c r="K10" s="60"/>
      <c r="L10" s="60"/>
      <c r="M10" s="60"/>
      <c r="N10" s="60"/>
      <c r="O10" s="180">
        <v>8</v>
      </c>
      <c r="Q10" s="63">
        <v>10807886.199999999</v>
      </c>
      <c r="R10" s="63">
        <v>98655.8</v>
      </c>
      <c r="S10" s="63">
        <v>20450.41</v>
      </c>
      <c r="T10" s="63">
        <v>781117</v>
      </c>
      <c r="U10" s="63">
        <v>0</v>
      </c>
      <c r="V10" s="63">
        <v>89004.46</v>
      </c>
      <c r="W10" s="63">
        <v>137361.92000000001</v>
      </c>
      <c r="X10" s="63">
        <v>0</v>
      </c>
      <c r="Y10" s="63">
        <v>0</v>
      </c>
      <c r="Z10" s="63">
        <v>128172.22</v>
      </c>
      <c r="AA10" s="63">
        <v>2588696.7200000002</v>
      </c>
      <c r="AB10" s="63">
        <v>973291.54</v>
      </c>
      <c r="AC10" s="63">
        <v>2697068.29</v>
      </c>
      <c r="AD10" s="63">
        <v>303036.23</v>
      </c>
      <c r="AE10" s="63">
        <v>347643.57</v>
      </c>
      <c r="AF10" s="63">
        <v>67188.429999999993</v>
      </c>
      <c r="AG10" s="63">
        <v>243931.22</v>
      </c>
      <c r="AH10" s="63">
        <v>171703.07</v>
      </c>
      <c r="AI10" s="63">
        <v>1604934.49</v>
      </c>
      <c r="AJ10" s="63">
        <v>128226.41</v>
      </c>
      <c r="AK10" s="63">
        <v>460826.07</v>
      </c>
      <c r="AL10" s="63">
        <v>0</v>
      </c>
      <c r="AM10" s="63">
        <v>0</v>
      </c>
      <c r="AN10" s="63">
        <v>0</v>
      </c>
      <c r="AO10" s="63">
        <v>5277402.0999999996</v>
      </c>
      <c r="AP10" s="63">
        <v>0</v>
      </c>
      <c r="AQ10" s="63">
        <v>347419.24</v>
      </c>
      <c r="AR10" s="63">
        <v>261007.61</v>
      </c>
      <c r="AS10" s="63">
        <v>113412.57</v>
      </c>
      <c r="AT10" s="63">
        <v>0</v>
      </c>
      <c r="AU10" s="63">
        <v>2830544.61</v>
      </c>
      <c r="AV10" s="63">
        <v>0</v>
      </c>
      <c r="AW10" s="63">
        <v>491183.86</v>
      </c>
      <c r="AX10" s="63">
        <v>822453.86</v>
      </c>
      <c r="AY10" s="63">
        <v>41550.44</v>
      </c>
      <c r="AZ10" s="63">
        <v>375877.24</v>
      </c>
      <c r="BA10" s="63">
        <v>214487.05</v>
      </c>
      <c r="BB10" s="63">
        <v>3687015.17</v>
      </c>
      <c r="BC10" s="63">
        <v>530405.38</v>
      </c>
      <c r="BD10" s="63">
        <v>203575.75</v>
      </c>
      <c r="BE10" s="63">
        <v>162397.81</v>
      </c>
      <c r="BF10" s="63">
        <v>611583.98</v>
      </c>
      <c r="BG10" s="63">
        <v>51984.27</v>
      </c>
      <c r="BH10" s="63">
        <v>161569.18</v>
      </c>
      <c r="BI10" s="63">
        <v>0</v>
      </c>
      <c r="BJ10" s="63">
        <v>413644.27</v>
      </c>
      <c r="BK10" s="63">
        <v>104180.18</v>
      </c>
      <c r="BL10" s="63">
        <v>19131130.68</v>
      </c>
      <c r="BM10" s="63">
        <v>0</v>
      </c>
      <c r="BN10" s="63">
        <v>264929.34000000003</v>
      </c>
      <c r="BO10" s="63">
        <v>111221.22</v>
      </c>
      <c r="BP10" s="63">
        <v>0</v>
      </c>
      <c r="BQ10" s="63">
        <v>3338893.78</v>
      </c>
      <c r="BR10" s="63">
        <v>1779192.68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>
      <c r="A11" s="7"/>
      <c r="B11" s="2">
        <v>3</v>
      </c>
      <c r="C11" s="9">
        <v>5010</v>
      </c>
      <c r="D11" s="128">
        <v>3</v>
      </c>
      <c r="E11" s="9" t="s">
        <v>45</v>
      </c>
      <c r="F11" s="63"/>
      <c r="G11" s="63">
        <f t="shared" si="1"/>
        <v>0</v>
      </c>
      <c r="H11" s="11"/>
      <c r="I11" s="11"/>
      <c r="J11" s="11"/>
      <c r="K11" s="11"/>
      <c r="L11" s="11"/>
      <c r="M11" s="11"/>
      <c r="N11" s="60"/>
      <c r="O11" s="180">
        <v>9</v>
      </c>
      <c r="Q11" s="63">
        <v>13788991.300000001</v>
      </c>
      <c r="R11" s="63">
        <v>153247.91</v>
      </c>
      <c r="S11" s="63">
        <v>0</v>
      </c>
      <c r="T11" s="63">
        <v>224310</v>
      </c>
      <c r="U11" s="63">
        <v>1546336.446</v>
      </c>
      <c r="V11" s="63">
        <v>222744.45</v>
      </c>
      <c r="W11" s="63">
        <v>13507.73</v>
      </c>
      <c r="X11" s="63">
        <v>0</v>
      </c>
      <c r="Y11" s="63">
        <v>0</v>
      </c>
      <c r="Z11" s="63">
        <v>0</v>
      </c>
      <c r="AA11" s="63">
        <v>1466186.12</v>
      </c>
      <c r="AB11" s="63">
        <v>137330.64000000001</v>
      </c>
      <c r="AC11" s="63">
        <v>649126.51</v>
      </c>
      <c r="AD11" s="63">
        <v>52641.760000000002</v>
      </c>
      <c r="AE11" s="63">
        <v>24042.97</v>
      </c>
      <c r="AF11" s="63">
        <v>32845.120000000003</v>
      </c>
      <c r="AG11" s="63">
        <v>88599.28</v>
      </c>
      <c r="AH11" s="63">
        <v>0</v>
      </c>
      <c r="AI11" s="63">
        <v>673498.08</v>
      </c>
      <c r="AJ11" s="63">
        <v>125126.93</v>
      </c>
      <c r="AK11" s="63">
        <v>0</v>
      </c>
      <c r="AL11" s="63">
        <v>0</v>
      </c>
      <c r="AM11" s="63">
        <v>10842</v>
      </c>
      <c r="AN11" s="63">
        <v>0</v>
      </c>
      <c r="AO11" s="63">
        <v>1093030.3</v>
      </c>
      <c r="AP11" s="63">
        <v>3197359.33</v>
      </c>
      <c r="AQ11" s="63">
        <v>76795.53</v>
      </c>
      <c r="AR11" s="63">
        <v>745563.71</v>
      </c>
      <c r="AS11" s="63">
        <v>0</v>
      </c>
      <c r="AT11" s="63">
        <v>38658.11</v>
      </c>
      <c r="AU11" s="63">
        <v>3159908.26</v>
      </c>
      <c r="AV11" s="63">
        <v>483056.74</v>
      </c>
      <c r="AW11" s="63">
        <v>9362.3700000000008</v>
      </c>
      <c r="AX11" s="63">
        <v>12111.3</v>
      </c>
      <c r="AY11" s="63">
        <v>76827.570000000007</v>
      </c>
      <c r="AZ11" s="63">
        <v>253761.89</v>
      </c>
      <c r="BA11" s="63">
        <v>0</v>
      </c>
      <c r="BB11" s="63">
        <v>1767388.33</v>
      </c>
      <c r="BC11" s="63">
        <v>0</v>
      </c>
      <c r="BD11" s="63">
        <v>0</v>
      </c>
      <c r="BE11" s="63">
        <v>13427.05</v>
      </c>
      <c r="BF11" s="63">
        <v>419688.56</v>
      </c>
      <c r="BG11" s="63">
        <v>0</v>
      </c>
      <c r="BH11" s="63">
        <v>0</v>
      </c>
      <c r="BI11" s="63">
        <v>0</v>
      </c>
      <c r="BJ11" s="63">
        <v>1036590.03</v>
      </c>
      <c r="BK11" s="63">
        <v>0</v>
      </c>
      <c r="BL11" s="63">
        <v>6099527.54</v>
      </c>
      <c r="BM11" s="63">
        <v>13847</v>
      </c>
      <c r="BN11" s="63">
        <v>438035.01</v>
      </c>
      <c r="BO11" s="63">
        <v>0</v>
      </c>
      <c r="BP11" s="63">
        <v>0</v>
      </c>
      <c r="BQ11" s="63">
        <v>1705682.22</v>
      </c>
      <c r="BR11" s="63">
        <v>1378718.45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>
      <c r="A12" s="7"/>
      <c r="B12" s="2">
        <v>4</v>
      </c>
      <c r="C12" s="9">
        <v>5012</v>
      </c>
      <c r="D12" s="128">
        <v>4</v>
      </c>
      <c r="E12" s="9" t="s">
        <v>46</v>
      </c>
      <c r="F12" s="63"/>
      <c r="G12" s="63">
        <f t="shared" si="1"/>
        <v>231044.74</v>
      </c>
      <c r="H12" s="11"/>
      <c r="I12" s="11"/>
      <c r="J12" s="11"/>
      <c r="K12" s="11"/>
      <c r="L12" s="11"/>
      <c r="M12" s="11"/>
      <c r="N12" s="60"/>
      <c r="O12" s="180">
        <v>10</v>
      </c>
      <c r="Q12" s="63">
        <v>0</v>
      </c>
      <c r="R12" s="63">
        <v>95262.33</v>
      </c>
      <c r="S12" s="63">
        <v>0</v>
      </c>
      <c r="T12" s="63">
        <v>9662</v>
      </c>
      <c r="U12" s="63">
        <v>113803.47</v>
      </c>
      <c r="V12" s="63">
        <v>190292.69</v>
      </c>
      <c r="W12" s="63">
        <v>63905.69</v>
      </c>
      <c r="X12" s="63">
        <v>0</v>
      </c>
      <c r="Y12" s="63">
        <v>0</v>
      </c>
      <c r="Z12" s="63">
        <v>0</v>
      </c>
      <c r="AA12" s="63">
        <v>554259.77</v>
      </c>
      <c r="AB12" s="63">
        <v>0</v>
      </c>
      <c r="AC12" s="63">
        <v>0</v>
      </c>
      <c r="AD12" s="63">
        <v>36862.910000000003</v>
      </c>
      <c r="AE12" s="63">
        <v>0</v>
      </c>
      <c r="AF12" s="63">
        <v>0</v>
      </c>
      <c r="AG12" s="63">
        <v>32970.92</v>
      </c>
      <c r="AH12" s="63">
        <v>32274.84</v>
      </c>
      <c r="AI12" s="63">
        <v>196083.77</v>
      </c>
      <c r="AJ12" s="63">
        <v>26783.200000000001</v>
      </c>
      <c r="AK12" s="63">
        <v>42851.67</v>
      </c>
      <c r="AL12" s="63">
        <v>0</v>
      </c>
      <c r="AM12" s="63">
        <v>0</v>
      </c>
      <c r="AN12" s="63">
        <v>0</v>
      </c>
      <c r="AO12" s="63">
        <v>1998591.66</v>
      </c>
      <c r="AP12" s="63">
        <v>2242897.83</v>
      </c>
      <c r="AQ12" s="63">
        <v>59384.62</v>
      </c>
      <c r="AR12" s="63">
        <v>56347.7</v>
      </c>
      <c r="AS12" s="63">
        <v>0</v>
      </c>
      <c r="AT12" s="63">
        <v>0</v>
      </c>
      <c r="AU12" s="63">
        <v>513102.56</v>
      </c>
      <c r="AV12" s="63">
        <v>0</v>
      </c>
      <c r="AW12" s="63">
        <v>54718.47</v>
      </c>
      <c r="AX12" s="63">
        <v>76240.09</v>
      </c>
      <c r="AY12" s="63">
        <v>0</v>
      </c>
      <c r="AZ12" s="63">
        <v>86375.53</v>
      </c>
      <c r="BA12" s="63">
        <v>4090.5</v>
      </c>
      <c r="BB12" s="63">
        <v>391581.7</v>
      </c>
      <c r="BC12" s="63">
        <v>0</v>
      </c>
      <c r="BD12" s="63">
        <v>231044.74</v>
      </c>
      <c r="BE12" s="63">
        <v>98947.18</v>
      </c>
      <c r="BF12" s="63">
        <v>675024.04</v>
      </c>
      <c r="BG12" s="63">
        <v>581</v>
      </c>
      <c r="BH12" s="63">
        <v>10222.969999999999</v>
      </c>
      <c r="BI12" s="63">
        <v>0</v>
      </c>
      <c r="BJ12" s="63">
        <v>153647.93</v>
      </c>
      <c r="BK12" s="63">
        <v>0</v>
      </c>
      <c r="BL12" s="63">
        <v>136361.28</v>
      </c>
      <c r="BM12" s="63">
        <v>0</v>
      </c>
      <c r="BN12" s="63">
        <v>13605.07</v>
      </c>
      <c r="BO12" s="63">
        <v>21667.23</v>
      </c>
      <c r="BP12" s="63">
        <v>0</v>
      </c>
      <c r="BQ12" s="63">
        <v>88105.95</v>
      </c>
      <c r="BR12" s="63">
        <v>7570.61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>
      <c r="A13" s="7"/>
      <c r="B13" s="2">
        <v>5</v>
      </c>
      <c r="C13" s="9">
        <v>5014</v>
      </c>
      <c r="D13" s="128">
        <v>5</v>
      </c>
      <c r="E13" s="9" t="s">
        <v>47</v>
      </c>
      <c r="F13" s="63"/>
      <c r="G13" s="63">
        <f t="shared" si="1"/>
        <v>0</v>
      </c>
      <c r="H13" s="11"/>
      <c r="I13" s="60"/>
      <c r="J13" s="60"/>
      <c r="K13" s="60"/>
      <c r="L13" s="60"/>
      <c r="M13" s="60"/>
      <c r="N13" s="60"/>
      <c r="O13" s="180">
        <v>11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28701.65</v>
      </c>
      <c r="AB13" s="63">
        <v>0</v>
      </c>
      <c r="AC13" s="63">
        <v>273108.51</v>
      </c>
      <c r="AD13" s="63">
        <v>0</v>
      </c>
      <c r="AE13" s="63">
        <v>0</v>
      </c>
      <c r="AF13" s="63">
        <v>0</v>
      </c>
      <c r="AG13" s="63">
        <v>168854.69</v>
      </c>
      <c r="AH13" s="63">
        <v>47355.41</v>
      </c>
      <c r="AI13" s="63">
        <v>0</v>
      </c>
      <c r="AJ13" s="63">
        <v>11208.52</v>
      </c>
      <c r="AK13" s="63">
        <v>14199.34</v>
      </c>
      <c r="AL13" s="63">
        <v>0</v>
      </c>
      <c r="AM13" s="63">
        <v>0</v>
      </c>
      <c r="AN13" s="63">
        <v>55692.29</v>
      </c>
      <c r="AO13" s="63">
        <v>477108.32</v>
      </c>
      <c r="AP13" s="63">
        <v>344571.68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4660.63</v>
      </c>
      <c r="AY13" s="63">
        <v>1015.78</v>
      </c>
      <c r="AZ13" s="63">
        <v>0</v>
      </c>
      <c r="BA13" s="63">
        <v>0</v>
      </c>
      <c r="BB13" s="63">
        <v>167622.23000000001</v>
      </c>
      <c r="BC13" s="63">
        <v>0</v>
      </c>
      <c r="BD13" s="63">
        <v>0</v>
      </c>
      <c r="BE13" s="63">
        <v>0</v>
      </c>
      <c r="BF13" s="63">
        <v>21565.4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168270.34</v>
      </c>
      <c r="BM13" s="63">
        <v>0</v>
      </c>
      <c r="BN13" s="63">
        <v>0</v>
      </c>
      <c r="BO13" s="63">
        <v>0</v>
      </c>
      <c r="BP13" s="63">
        <v>0</v>
      </c>
      <c r="BQ13" s="63">
        <v>649781.22</v>
      </c>
      <c r="BR13" s="63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>
      <c r="A14" s="7"/>
      <c r="B14" s="2">
        <v>6</v>
      </c>
      <c r="C14" s="9">
        <v>5015</v>
      </c>
      <c r="D14" s="128">
        <v>6</v>
      </c>
      <c r="E14" s="9" t="s">
        <v>48</v>
      </c>
      <c r="F14" s="63"/>
      <c r="G14" s="63">
        <f t="shared" si="1"/>
        <v>0</v>
      </c>
      <c r="H14" s="11"/>
      <c r="I14" s="60"/>
      <c r="J14" s="60"/>
      <c r="K14" s="60"/>
      <c r="L14" s="60"/>
      <c r="M14" s="60"/>
      <c r="N14" s="60"/>
      <c r="O14" s="180">
        <v>12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127497.53</v>
      </c>
      <c r="AB14" s="63">
        <v>0</v>
      </c>
      <c r="AC14" s="63">
        <v>21105.599999999999</v>
      </c>
      <c r="AD14" s="63">
        <v>0</v>
      </c>
      <c r="AE14" s="63">
        <v>0</v>
      </c>
      <c r="AF14" s="63">
        <v>0</v>
      </c>
      <c r="AG14" s="63">
        <v>59303.93</v>
      </c>
      <c r="AH14" s="63">
        <v>20329.63</v>
      </c>
      <c r="AI14" s="63">
        <v>0</v>
      </c>
      <c r="AJ14" s="63">
        <v>79043.520000000004</v>
      </c>
      <c r="AK14" s="63">
        <v>18067.18</v>
      </c>
      <c r="AL14" s="63">
        <v>0</v>
      </c>
      <c r="AM14" s="63">
        <v>0</v>
      </c>
      <c r="AN14" s="63">
        <v>15581.57</v>
      </c>
      <c r="AO14" s="63">
        <v>125952.69</v>
      </c>
      <c r="AP14" s="63">
        <v>73190.710000000006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137899.24</v>
      </c>
      <c r="AY14" s="63">
        <v>810.61</v>
      </c>
      <c r="AZ14" s="63">
        <v>0</v>
      </c>
      <c r="BA14" s="63">
        <v>0</v>
      </c>
      <c r="BB14" s="63">
        <v>61045.77</v>
      </c>
      <c r="BC14" s="63">
        <v>0</v>
      </c>
      <c r="BD14" s="63">
        <v>0</v>
      </c>
      <c r="BE14" s="63">
        <v>0</v>
      </c>
      <c r="BF14" s="63">
        <v>12780.25</v>
      </c>
      <c r="BG14" s="63">
        <v>0</v>
      </c>
      <c r="BH14" s="63">
        <v>0</v>
      </c>
      <c r="BI14" s="63">
        <v>0</v>
      </c>
      <c r="BJ14" s="63">
        <v>4642.5200000000004</v>
      </c>
      <c r="BK14" s="63">
        <v>0</v>
      </c>
      <c r="BL14" s="63">
        <v>34137.35</v>
      </c>
      <c r="BM14" s="63">
        <v>0</v>
      </c>
      <c r="BN14" s="63">
        <v>0</v>
      </c>
      <c r="BO14" s="63">
        <v>0</v>
      </c>
      <c r="BP14" s="63">
        <v>0</v>
      </c>
      <c r="BQ14" s="63">
        <v>718191.43</v>
      </c>
      <c r="BR14" s="63">
        <v>295107.28000000003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ht="18" outlineLevel="1">
      <c r="A15" s="7"/>
      <c r="B15" s="2">
        <v>7</v>
      </c>
      <c r="C15" s="9">
        <v>5016</v>
      </c>
      <c r="D15" s="128">
        <v>7</v>
      </c>
      <c r="E15" s="9" t="s">
        <v>49</v>
      </c>
      <c r="F15" s="63"/>
      <c r="G15" s="63">
        <f t="shared" si="1"/>
        <v>0</v>
      </c>
      <c r="H15" s="11"/>
      <c r="I15" s="61"/>
      <c r="J15" s="60"/>
      <c r="K15" s="60"/>
      <c r="L15" s="60"/>
      <c r="M15" s="60"/>
      <c r="N15" s="60"/>
      <c r="O15" s="180">
        <v>13</v>
      </c>
      <c r="Q15" s="63">
        <v>2765392.85</v>
      </c>
      <c r="R15" s="63">
        <v>42293.52</v>
      </c>
      <c r="S15" s="63">
        <v>16897.150000000001</v>
      </c>
      <c r="T15" s="63">
        <v>0</v>
      </c>
      <c r="U15" s="63">
        <v>296060.95</v>
      </c>
      <c r="V15" s="63">
        <v>12708.82</v>
      </c>
      <c r="W15" s="63">
        <v>0</v>
      </c>
      <c r="X15" s="63">
        <v>4709.8</v>
      </c>
      <c r="Y15" s="63">
        <v>0</v>
      </c>
      <c r="Z15" s="63">
        <v>0</v>
      </c>
      <c r="AA15" s="63">
        <v>145750.21</v>
      </c>
      <c r="AB15" s="63">
        <v>80391.5</v>
      </c>
      <c r="AC15" s="63">
        <v>0</v>
      </c>
      <c r="AD15" s="63">
        <v>3183</v>
      </c>
      <c r="AE15" s="63">
        <v>5455.11</v>
      </c>
      <c r="AF15" s="63">
        <v>0</v>
      </c>
      <c r="AG15" s="63">
        <v>0</v>
      </c>
      <c r="AH15" s="63">
        <v>0</v>
      </c>
      <c r="AI15" s="63">
        <v>527092.31000000006</v>
      </c>
      <c r="AJ15" s="63">
        <v>0</v>
      </c>
      <c r="AK15" s="63">
        <v>258416.9</v>
      </c>
      <c r="AL15" s="63">
        <v>0</v>
      </c>
      <c r="AM15" s="63">
        <v>0</v>
      </c>
      <c r="AN15" s="63">
        <v>174.76</v>
      </c>
      <c r="AO15" s="63">
        <v>4257246.55</v>
      </c>
      <c r="AP15" s="63">
        <v>809019.44</v>
      </c>
      <c r="AQ15" s="63">
        <v>10001.56</v>
      </c>
      <c r="AR15" s="63">
        <v>84779.1</v>
      </c>
      <c r="AS15" s="63">
        <v>88418.93</v>
      </c>
      <c r="AT15" s="63">
        <v>12005.08</v>
      </c>
      <c r="AU15" s="63">
        <v>118820.37</v>
      </c>
      <c r="AV15" s="63">
        <v>7325.3</v>
      </c>
      <c r="AW15" s="63">
        <v>73961.539999999994</v>
      </c>
      <c r="AX15" s="63">
        <v>0</v>
      </c>
      <c r="AY15" s="63">
        <v>0</v>
      </c>
      <c r="AZ15" s="63">
        <v>0</v>
      </c>
      <c r="BA15" s="63">
        <v>40343.360000000001</v>
      </c>
      <c r="BB15" s="63">
        <v>40984.339999999997</v>
      </c>
      <c r="BC15" s="63">
        <v>3507.7</v>
      </c>
      <c r="BD15" s="63">
        <v>0</v>
      </c>
      <c r="BE15" s="63">
        <v>8239.31</v>
      </c>
      <c r="BF15" s="63">
        <v>226154.6</v>
      </c>
      <c r="BG15" s="63">
        <v>12218.08</v>
      </c>
      <c r="BH15" s="63">
        <v>608.1</v>
      </c>
      <c r="BI15" s="63">
        <v>0</v>
      </c>
      <c r="BJ15" s="63">
        <v>0</v>
      </c>
      <c r="BK15" s="63">
        <v>722.2</v>
      </c>
      <c r="BL15" s="63">
        <v>4802972.4400000004</v>
      </c>
      <c r="BM15" s="63">
        <v>19564.189999999999</v>
      </c>
      <c r="BN15" s="63">
        <v>0</v>
      </c>
      <c r="BO15" s="63">
        <v>11908.14</v>
      </c>
      <c r="BP15" s="63">
        <v>0</v>
      </c>
      <c r="BQ15" s="63">
        <v>187237.76000000001</v>
      </c>
      <c r="BR15" s="63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>
      <c r="A16" s="7"/>
      <c r="B16" s="2">
        <v>8</v>
      </c>
      <c r="C16" s="9">
        <v>5017</v>
      </c>
      <c r="D16" s="128">
        <v>8</v>
      </c>
      <c r="E16" s="9" t="s">
        <v>50</v>
      </c>
      <c r="F16" s="63"/>
      <c r="G16" s="63">
        <f t="shared" si="1"/>
        <v>0</v>
      </c>
      <c r="H16" s="11"/>
      <c r="I16" s="60"/>
      <c r="J16" s="60"/>
      <c r="K16" s="60"/>
      <c r="L16" s="60"/>
      <c r="M16" s="60"/>
      <c r="N16" s="60"/>
      <c r="O16" s="180">
        <v>14</v>
      </c>
      <c r="Q16" s="63">
        <v>1566007.24</v>
      </c>
      <c r="R16" s="63">
        <v>15582.74</v>
      </c>
      <c r="S16" s="63">
        <v>0</v>
      </c>
      <c r="T16" s="63">
        <v>53304</v>
      </c>
      <c r="U16" s="63">
        <v>601216.86</v>
      </c>
      <c r="V16" s="63">
        <v>20388.55</v>
      </c>
      <c r="W16" s="63">
        <v>25874.91</v>
      </c>
      <c r="X16" s="63">
        <v>1432</v>
      </c>
      <c r="Y16" s="63">
        <v>1099.9000000000001</v>
      </c>
      <c r="Z16" s="63">
        <v>0</v>
      </c>
      <c r="AA16" s="63">
        <v>62082.64</v>
      </c>
      <c r="AB16" s="63">
        <v>146728.46</v>
      </c>
      <c r="AC16" s="63">
        <v>0</v>
      </c>
      <c r="AD16" s="63">
        <v>2368</v>
      </c>
      <c r="AE16" s="63">
        <v>1240</v>
      </c>
      <c r="AF16" s="63">
        <v>0</v>
      </c>
      <c r="AG16" s="63">
        <v>0</v>
      </c>
      <c r="AH16" s="63">
        <v>0</v>
      </c>
      <c r="AI16" s="63">
        <v>226588.02</v>
      </c>
      <c r="AJ16" s="63">
        <v>3340.14</v>
      </c>
      <c r="AK16" s="63">
        <v>37694.22</v>
      </c>
      <c r="AL16" s="63">
        <v>0</v>
      </c>
      <c r="AM16" s="63">
        <v>0</v>
      </c>
      <c r="AN16" s="63">
        <v>2479.59</v>
      </c>
      <c r="AO16" s="63">
        <v>1195113.1000000001</v>
      </c>
      <c r="AP16" s="63">
        <v>180037.44</v>
      </c>
      <c r="AQ16" s="63">
        <v>14881.61</v>
      </c>
      <c r="AR16" s="63">
        <v>22471.9</v>
      </c>
      <c r="AS16" s="63">
        <v>514.28</v>
      </c>
      <c r="AT16" s="63">
        <v>0</v>
      </c>
      <c r="AU16" s="63">
        <v>116445.82</v>
      </c>
      <c r="AV16" s="63">
        <v>10600.36</v>
      </c>
      <c r="AW16" s="63">
        <v>19743.060000000001</v>
      </c>
      <c r="AX16" s="63">
        <v>0</v>
      </c>
      <c r="AY16" s="63">
        <v>0</v>
      </c>
      <c r="AZ16" s="63">
        <v>0</v>
      </c>
      <c r="BA16" s="63">
        <v>11000.04</v>
      </c>
      <c r="BB16" s="63">
        <v>5310.88</v>
      </c>
      <c r="BC16" s="63">
        <v>26683.39</v>
      </c>
      <c r="BD16" s="63">
        <v>0</v>
      </c>
      <c r="BE16" s="63">
        <v>39.06</v>
      </c>
      <c r="BF16" s="63">
        <v>30062.34</v>
      </c>
      <c r="BG16" s="63">
        <v>48075.199999999997</v>
      </c>
      <c r="BH16" s="63">
        <v>0</v>
      </c>
      <c r="BI16" s="63">
        <v>0</v>
      </c>
      <c r="BJ16" s="63">
        <v>81811.740000000005</v>
      </c>
      <c r="BK16" s="63">
        <v>21749.63</v>
      </c>
      <c r="BL16" s="63">
        <v>1389630.41</v>
      </c>
      <c r="BM16" s="63">
        <v>30495.25</v>
      </c>
      <c r="BN16" s="63">
        <v>117361.8</v>
      </c>
      <c r="BO16" s="63">
        <v>20826.439999999999</v>
      </c>
      <c r="BP16" s="63">
        <v>0</v>
      </c>
      <c r="BQ16" s="63">
        <v>36483.519999999997</v>
      </c>
      <c r="BR16" s="63">
        <v>3319.36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>
      <c r="A17" s="7"/>
      <c r="B17" s="2">
        <v>9</v>
      </c>
      <c r="C17" s="9">
        <v>5020</v>
      </c>
      <c r="D17" s="128">
        <v>9</v>
      </c>
      <c r="E17" s="9" t="s">
        <v>51</v>
      </c>
      <c r="F17" s="63"/>
      <c r="G17" s="63">
        <f t="shared" si="1"/>
        <v>626963.92000000004</v>
      </c>
      <c r="H17" s="11"/>
      <c r="I17" s="60"/>
      <c r="J17" s="60"/>
      <c r="K17" s="60"/>
      <c r="L17" s="60"/>
      <c r="M17" s="60"/>
      <c r="N17" s="60"/>
      <c r="O17" s="180">
        <v>15</v>
      </c>
      <c r="Q17" s="63">
        <v>22215500.18</v>
      </c>
      <c r="R17" s="63">
        <v>131572.69</v>
      </c>
      <c r="S17" s="63">
        <v>243756.46</v>
      </c>
      <c r="T17" s="63">
        <v>8246</v>
      </c>
      <c r="U17" s="63">
        <v>341868.1</v>
      </c>
      <c r="V17" s="63">
        <v>94785.65</v>
      </c>
      <c r="W17" s="63">
        <v>207.85</v>
      </c>
      <c r="X17" s="63">
        <v>140966.15</v>
      </c>
      <c r="Y17" s="63">
        <v>0</v>
      </c>
      <c r="Z17" s="63">
        <v>7840.44</v>
      </c>
      <c r="AA17" s="63">
        <v>1404779.49</v>
      </c>
      <c r="AB17" s="63">
        <v>143260.70000000001</v>
      </c>
      <c r="AC17" s="63">
        <v>2003109.3</v>
      </c>
      <c r="AD17" s="63">
        <v>106300.21</v>
      </c>
      <c r="AE17" s="63">
        <v>19939.740000000002</v>
      </c>
      <c r="AF17" s="63">
        <v>226227.47</v>
      </c>
      <c r="AG17" s="63">
        <v>17279.080000000002</v>
      </c>
      <c r="AH17" s="63">
        <v>31090.43</v>
      </c>
      <c r="AI17" s="63">
        <v>93004.92</v>
      </c>
      <c r="AJ17" s="63">
        <v>41625.550000000003</v>
      </c>
      <c r="AK17" s="63">
        <v>491089.24</v>
      </c>
      <c r="AL17" s="63">
        <v>1421.15</v>
      </c>
      <c r="AM17" s="63">
        <v>0</v>
      </c>
      <c r="AN17" s="63">
        <v>78.73</v>
      </c>
      <c r="AO17" s="63">
        <v>10113753.050000001</v>
      </c>
      <c r="AP17" s="63">
        <v>72046.63</v>
      </c>
      <c r="AQ17" s="63">
        <v>13398.47</v>
      </c>
      <c r="AR17" s="63">
        <v>189644.68</v>
      </c>
      <c r="AS17" s="63">
        <v>121945.07</v>
      </c>
      <c r="AT17" s="63">
        <v>31729.21</v>
      </c>
      <c r="AU17" s="63">
        <v>86451.69</v>
      </c>
      <c r="AV17" s="63">
        <v>44694.080000000002</v>
      </c>
      <c r="AW17" s="63">
        <v>38012.49</v>
      </c>
      <c r="AX17" s="63">
        <v>88336.68</v>
      </c>
      <c r="AY17" s="63">
        <v>88973.8</v>
      </c>
      <c r="AZ17" s="63">
        <v>6174.09</v>
      </c>
      <c r="BA17" s="63">
        <v>123932.91</v>
      </c>
      <c r="BB17" s="63">
        <v>405392.26</v>
      </c>
      <c r="BC17" s="63">
        <v>22966.560000000001</v>
      </c>
      <c r="BD17" s="63">
        <v>626963.92000000004</v>
      </c>
      <c r="BE17" s="63">
        <v>20507.86</v>
      </c>
      <c r="BF17" s="63">
        <v>516834.89</v>
      </c>
      <c r="BG17" s="63">
        <v>35172.19</v>
      </c>
      <c r="BH17" s="63">
        <v>0</v>
      </c>
      <c r="BI17" s="63">
        <v>411591.13</v>
      </c>
      <c r="BJ17" s="63">
        <v>79495.679999999993</v>
      </c>
      <c r="BK17" s="63">
        <v>7393.4</v>
      </c>
      <c r="BL17" s="63">
        <v>460580.35</v>
      </c>
      <c r="BM17" s="63">
        <v>0</v>
      </c>
      <c r="BN17" s="63">
        <v>196984.21</v>
      </c>
      <c r="BO17" s="63">
        <v>17135.88</v>
      </c>
      <c r="BP17" s="63">
        <v>0</v>
      </c>
      <c r="BQ17" s="63">
        <v>1176810.57</v>
      </c>
      <c r="BR17" s="63">
        <v>308202.92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>
      <c r="A18" s="7"/>
      <c r="B18" s="2">
        <v>10</v>
      </c>
      <c r="C18" s="9">
        <v>5025</v>
      </c>
      <c r="D18" s="128">
        <v>10</v>
      </c>
      <c r="E18" s="9" t="s">
        <v>52</v>
      </c>
      <c r="F18" s="63"/>
      <c r="G18" s="63">
        <f t="shared" si="1"/>
        <v>301755.25</v>
      </c>
      <c r="H18" s="11"/>
      <c r="I18" s="60"/>
      <c r="J18" s="60"/>
      <c r="K18" s="60"/>
      <c r="L18" s="60"/>
      <c r="M18" s="60"/>
      <c r="N18" s="60"/>
      <c r="O18" s="180">
        <v>16</v>
      </c>
      <c r="Q18" s="63">
        <v>8987641.8800000008</v>
      </c>
      <c r="R18" s="63">
        <v>63495.839999999997</v>
      </c>
      <c r="S18" s="63">
        <v>37503.620000000003</v>
      </c>
      <c r="T18" s="63">
        <v>172392</v>
      </c>
      <c r="U18" s="63">
        <v>588793.80000000005</v>
      </c>
      <c r="V18" s="63">
        <v>25877.54</v>
      </c>
      <c r="W18" s="63">
        <v>9231.42</v>
      </c>
      <c r="X18" s="63">
        <v>26559.02</v>
      </c>
      <c r="Y18" s="63">
        <v>0</v>
      </c>
      <c r="Z18" s="63">
        <v>0</v>
      </c>
      <c r="AA18" s="63">
        <v>488708.44</v>
      </c>
      <c r="AB18" s="63">
        <v>4510.91</v>
      </c>
      <c r="AC18" s="63">
        <v>69052.23</v>
      </c>
      <c r="AD18" s="63">
        <v>10093.44</v>
      </c>
      <c r="AE18" s="63">
        <v>0</v>
      </c>
      <c r="AF18" s="63">
        <v>110684.3</v>
      </c>
      <c r="AG18" s="63">
        <v>35141.33</v>
      </c>
      <c r="AH18" s="63">
        <v>4179.8</v>
      </c>
      <c r="AI18" s="63">
        <v>423342.99</v>
      </c>
      <c r="AJ18" s="63">
        <v>16691.89</v>
      </c>
      <c r="AK18" s="63">
        <v>22299.13</v>
      </c>
      <c r="AL18" s="63">
        <v>75009.789999999994</v>
      </c>
      <c r="AM18" s="63">
        <v>0</v>
      </c>
      <c r="AN18" s="63">
        <v>5163.25</v>
      </c>
      <c r="AO18" s="63">
        <v>473475.93</v>
      </c>
      <c r="AP18" s="63">
        <v>67255</v>
      </c>
      <c r="AQ18" s="63">
        <v>4523.84</v>
      </c>
      <c r="AR18" s="63">
        <v>-12814.64</v>
      </c>
      <c r="AS18" s="63">
        <v>94476.63</v>
      </c>
      <c r="AT18" s="63">
        <v>0</v>
      </c>
      <c r="AU18" s="63">
        <v>244965.08</v>
      </c>
      <c r="AV18" s="63">
        <v>0</v>
      </c>
      <c r="AW18" s="63">
        <v>15881.22</v>
      </c>
      <c r="AX18" s="63">
        <v>213687.62</v>
      </c>
      <c r="AY18" s="63">
        <v>63531.839999999997</v>
      </c>
      <c r="AZ18" s="63">
        <v>1297.4000000000001</v>
      </c>
      <c r="BA18" s="63">
        <v>2627.4</v>
      </c>
      <c r="BB18" s="63">
        <v>145139.57999999999</v>
      </c>
      <c r="BC18" s="63">
        <v>17376.39</v>
      </c>
      <c r="BD18" s="63">
        <v>301755.25</v>
      </c>
      <c r="BE18" s="63">
        <v>4697.79</v>
      </c>
      <c r="BF18" s="63">
        <v>274302.33</v>
      </c>
      <c r="BG18" s="63">
        <v>43699.73</v>
      </c>
      <c r="BH18" s="63">
        <v>0</v>
      </c>
      <c r="BI18" s="63">
        <v>94347.63</v>
      </c>
      <c r="BJ18" s="63">
        <v>621361.15</v>
      </c>
      <c r="BK18" s="63">
        <v>20621.599999999999</v>
      </c>
      <c r="BL18" s="63">
        <v>3342444.03</v>
      </c>
      <c r="BM18" s="63">
        <v>0</v>
      </c>
      <c r="BN18" s="63">
        <v>73177.179999999993</v>
      </c>
      <c r="BO18" s="63">
        <v>12585.74</v>
      </c>
      <c r="BP18" s="63">
        <v>0</v>
      </c>
      <c r="BQ18" s="63">
        <v>382640.01</v>
      </c>
      <c r="BR18" s="63">
        <v>137140.12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>
      <c r="A19" s="7"/>
      <c r="B19" s="2">
        <v>11</v>
      </c>
      <c r="C19" s="9">
        <v>5035</v>
      </c>
      <c r="D19" s="128">
        <v>11</v>
      </c>
      <c r="E19" s="9" t="s">
        <v>53</v>
      </c>
      <c r="F19" s="63"/>
      <c r="G19" s="63">
        <f t="shared" si="1"/>
        <v>0</v>
      </c>
      <c r="H19" s="11"/>
      <c r="I19" s="60"/>
      <c r="J19" s="60"/>
      <c r="K19" s="60"/>
      <c r="L19" s="60"/>
      <c r="M19" s="60"/>
      <c r="N19" s="60"/>
      <c r="O19" s="180">
        <v>17</v>
      </c>
      <c r="Q19" s="63">
        <v>0</v>
      </c>
      <c r="R19" s="63">
        <v>11381.67</v>
      </c>
      <c r="S19" s="63">
        <v>934.78</v>
      </c>
      <c r="T19" s="63">
        <v>14041</v>
      </c>
      <c r="U19" s="63">
        <v>16573.169999999998</v>
      </c>
      <c r="V19" s="63">
        <v>39621.980000000003</v>
      </c>
      <c r="W19" s="63">
        <v>0</v>
      </c>
      <c r="X19" s="63">
        <v>90505.33</v>
      </c>
      <c r="Y19" s="63">
        <v>1395</v>
      </c>
      <c r="Z19" s="63">
        <v>7978.3</v>
      </c>
      <c r="AA19" s="63">
        <v>0</v>
      </c>
      <c r="AB19" s="63">
        <v>7141.82</v>
      </c>
      <c r="AC19" s="63">
        <v>62161.86</v>
      </c>
      <c r="AD19" s="63">
        <v>17584.73</v>
      </c>
      <c r="AE19" s="63">
        <v>0</v>
      </c>
      <c r="AF19" s="63">
        <v>3181.2</v>
      </c>
      <c r="AG19" s="63">
        <v>4659.22</v>
      </c>
      <c r="AH19" s="63">
        <v>274.73</v>
      </c>
      <c r="AI19" s="63">
        <v>80108.710000000006</v>
      </c>
      <c r="AJ19" s="63">
        <v>21673.85</v>
      </c>
      <c r="AK19" s="63">
        <v>65668.92</v>
      </c>
      <c r="AL19" s="63">
        <v>0</v>
      </c>
      <c r="AM19" s="63">
        <v>0</v>
      </c>
      <c r="AN19" s="63">
        <v>13026.96</v>
      </c>
      <c r="AO19" s="63">
        <v>0</v>
      </c>
      <c r="AP19" s="63">
        <v>193052.75</v>
      </c>
      <c r="AQ19" s="63">
        <v>0</v>
      </c>
      <c r="AR19" s="63">
        <v>5489.25</v>
      </c>
      <c r="AS19" s="63">
        <v>0</v>
      </c>
      <c r="AT19" s="63">
        <v>5927.92</v>
      </c>
      <c r="AU19" s="63">
        <v>138226.53</v>
      </c>
      <c r="AV19" s="63">
        <v>0</v>
      </c>
      <c r="AW19" s="63">
        <v>895.56</v>
      </c>
      <c r="AX19" s="63">
        <v>0</v>
      </c>
      <c r="AY19" s="63">
        <v>0</v>
      </c>
      <c r="AZ19" s="63">
        <v>25221.52</v>
      </c>
      <c r="BA19" s="63">
        <v>50948</v>
      </c>
      <c r="BB19" s="63">
        <v>-20014.23</v>
      </c>
      <c r="BC19" s="63">
        <v>222.59</v>
      </c>
      <c r="BD19" s="63">
        <v>0</v>
      </c>
      <c r="BE19" s="63">
        <v>389.57</v>
      </c>
      <c r="BF19" s="63">
        <v>-6754.75</v>
      </c>
      <c r="BG19" s="63">
        <v>5310.51</v>
      </c>
      <c r="BH19" s="63">
        <v>2927.35</v>
      </c>
      <c r="BI19" s="63">
        <v>748.12</v>
      </c>
      <c r="BJ19" s="63">
        <v>138996.32</v>
      </c>
      <c r="BK19" s="63">
        <v>1433.87</v>
      </c>
      <c r="BL19" s="63">
        <v>0</v>
      </c>
      <c r="BM19" s="63">
        <v>0</v>
      </c>
      <c r="BN19" s="63">
        <v>0</v>
      </c>
      <c r="BO19" s="63">
        <v>4297.8100000000004</v>
      </c>
      <c r="BP19" s="63">
        <v>0</v>
      </c>
      <c r="BQ19" s="63">
        <v>0</v>
      </c>
      <c r="BR19" s="63">
        <v>34907.68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>
      <c r="A20" s="7"/>
      <c r="B20" s="2">
        <v>12</v>
      </c>
      <c r="C20" s="9">
        <v>5040</v>
      </c>
      <c r="D20" s="128">
        <v>12</v>
      </c>
      <c r="E20" s="9" t="s">
        <v>54</v>
      </c>
      <c r="F20" s="63"/>
      <c r="G20" s="63">
        <f t="shared" si="1"/>
        <v>24686.18</v>
      </c>
      <c r="H20" s="11"/>
      <c r="I20" s="60"/>
      <c r="J20" s="60"/>
      <c r="K20" s="60"/>
      <c r="L20" s="60"/>
      <c r="M20" s="60"/>
      <c r="N20" s="60"/>
      <c r="O20" s="180">
        <v>18</v>
      </c>
      <c r="Q20" s="63">
        <v>8106983.8899999997</v>
      </c>
      <c r="R20" s="63">
        <v>12662.71</v>
      </c>
      <c r="S20" s="63">
        <v>0</v>
      </c>
      <c r="T20" s="63">
        <v>818148</v>
      </c>
      <c r="U20" s="63">
        <v>52373.599999999999</v>
      </c>
      <c r="V20" s="63">
        <v>99153.84</v>
      </c>
      <c r="W20" s="63">
        <v>0</v>
      </c>
      <c r="X20" s="63">
        <v>0</v>
      </c>
      <c r="Y20" s="63">
        <v>0</v>
      </c>
      <c r="Z20" s="63">
        <v>154617.32120000001</v>
      </c>
      <c r="AA20" s="63">
        <v>560571.93000000005</v>
      </c>
      <c r="AB20" s="63">
        <v>92137.35</v>
      </c>
      <c r="AC20" s="63">
        <v>828421.11</v>
      </c>
      <c r="AD20" s="63">
        <v>20784.32</v>
      </c>
      <c r="AE20" s="63">
        <v>9307.14</v>
      </c>
      <c r="AF20" s="63">
        <v>106170.86</v>
      </c>
      <c r="AG20" s="63">
        <v>4037.01</v>
      </c>
      <c r="AH20" s="63">
        <v>8745.99</v>
      </c>
      <c r="AI20" s="63">
        <v>26293</v>
      </c>
      <c r="AJ20" s="63">
        <v>6117.12</v>
      </c>
      <c r="AK20" s="63">
        <v>60422.02</v>
      </c>
      <c r="AL20" s="63">
        <v>182.82</v>
      </c>
      <c r="AM20" s="63">
        <v>0</v>
      </c>
      <c r="AN20" s="63">
        <v>0</v>
      </c>
      <c r="AO20" s="63">
        <v>1683469.96</v>
      </c>
      <c r="AP20" s="63">
        <v>348080.07</v>
      </c>
      <c r="AQ20" s="63">
        <v>9824.2900000000009</v>
      </c>
      <c r="AR20" s="63">
        <v>55468.74</v>
      </c>
      <c r="AS20" s="63">
        <v>18616.71</v>
      </c>
      <c r="AT20" s="63">
        <v>0</v>
      </c>
      <c r="AU20" s="63">
        <v>169141.9</v>
      </c>
      <c r="AV20" s="63">
        <v>0</v>
      </c>
      <c r="AW20" s="63">
        <v>213314.07</v>
      </c>
      <c r="AX20" s="63">
        <v>41623.82</v>
      </c>
      <c r="AY20" s="63">
        <v>-699.37</v>
      </c>
      <c r="AZ20" s="63">
        <v>42045.93</v>
      </c>
      <c r="BA20" s="63">
        <v>0</v>
      </c>
      <c r="BB20" s="63">
        <v>108925.88</v>
      </c>
      <c r="BC20" s="63">
        <v>6120.92</v>
      </c>
      <c r="BD20" s="63">
        <v>24686.18</v>
      </c>
      <c r="BE20" s="63">
        <v>10702.41</v>
      </c>
      <c r="BF20" s="63">
        <v>229960.69</v>
      </c>
      <c r="BG20" s="63">
        <v>0</v>
      </c>
      <c r="BH20" s="63">
        <v>0</v>
      </c>
      <c r="BI20" s="63">
        <v>0</v>
      </c>
      <c r="BJ20" s="63">
        <v>64125.75</v>
      </c>
      <c r="BK20" s="63">
        <v>3818.93</v>
      </c>
      <c r="BL20" s="63">
        <v>583838.61</v>
      </c>
      <c r="BM20" s="63">
        <v>0</v>
      </c>
      <c r="BN20" s="63">
        <v>286561.90999999997</v>
      </c>
      <c r="BO20" s="63">
        <v>357.63</v>
      </c>
      <c r="BP20" s="63">
        <v>338440.78</v>
      </c>
      <c r="BQ20" s="63">
        <v>585953.18999999994</v>
      </c>
      <c r="BR20" s="63">
        <v>209986.99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ht="15" outlineLevel="1">
      <c r="A21" s="7"/>
      <c r="B21" s="2">
        <v>13</v>
      </c>
      <c r="C21" s="9">
        <v>5045</v>
      </c>
      <c r="D21" s="128">
        <v>13</v>
      </c>
      <c r="E21" s="9" t="s">
        <v>55</v>
      </c>
      <c r="F21" s="63"/>
      <c r="G21" s="63">
        <f t="shared" si="1"/>
        <v>142.80000000000001</v>
      </c>
      <c r="H21" s="11"/>
      <c r="I21" s="62"/>
      <c r="J21" s="60"/>
      <c r="K21" s="60"/>
      <c r="L21" s="60"/>
      <c r="M21" s="60"/>
      <c r="N21" s="60"/>
      <c r="O21" s="180">
        <v>19</v>
      </c>
      <c r="Q21" s="63">
        <v>13149229.560000001</v>
      </c>
      <c r="R21" s="63">
        <v>0</v>
      </c>
      <c r="S21" s="63">
        <v>0</v>
      </c>
      <c r="T21" s="63">
        <v>214477</v>
      </c>
      <c r="U21" s="63">
        <v>487089.5</v>
      </c>
      <c r="V21" s="63">
        <v>208295.85</v>
      </c>
      <c r="W21" s="63">
        <v>0</v>
      </c>
      <c r="X21" s="63">
        <v>0</v>
      </c>
      <c r="Y21" s="63">
        <v>0</v>
      </c>
      <c r="Z21" s="63">
        <v>231.74</v>
      </c>
      <c r="AA21" s="63">
        <v>169666.99</v>
      </c>
      <c r="AB21" s="63">
        <v>425879.12</v>
      </c>
      <c r="AC21" s="63">
        <v>518291.67</v>
      </c>
      <c r="AD21" s="63">
        <v>1450.23</v>
      </c>
      <c r="AE21" s="63">
        <v>1675</v>
      </c>
      <c r="AF21" s="63">
        <v>19215.759999999998</v>
      </c>
      <c r="AG21" s="63">
        <v>407.69</v>
      </c>
      <c r="AH21" s="63">
        <v>1019.54</v>
      </c>
      <c r="AI21" s="63">
        <v>8532.7900000000009</v>
      </c>
      <c r="AJ21" s="63">
        <v>54629.33</v>
      </c>
      <c r="AK21" s="63">
        <v>62297.11</v>
      </c>
      <c r="AL21" s="63">
        <v>3438.4</v>
      </c>
      <c r="AM21" s="63">
        <v>0</v>
      </c>
      <c r="AN21" s="63">
        <v>0</v>
      </c>
      <c r="AO21" s="63">
        <v>157825.31</v>
      </c>
      <c r="AP21" s="63">
        <v>3785736.23</v>
      </c>
      <c r="AQ21" s="63">
        <v>152014.76999999999</v>
      </c>
      <c r="AR21" s="63">
        <v>36157.33</v>
      </c>
      <c r="AS21" s="63">
        <v>29382.98</v>
      </c>
      <c r="AT21" s="63">
        <v>0</v>
      </c>
      <c r="AU21" s="63">
        <v>130898.95</v>
      </c>
      <c r="AV21" s="63">
        <v>328268.59000000003</v>
      </c>
      <c r="AW21" s="63">
        <v>194061.24</v>
      </c>
      <c r="AX21" s="63">
        <v>290994.37</v>
      </c>
      <c r="AY21" s="63">
        <v>13698.88</v>
      </c>
      <c r="AZ21" s="63">
        <v>132585.35</v>
      </c>
      <c r="BA21" s="63">
        <v>0</v>
      </c>
      <c r="BB21" s="63">
        <v>23184.52</v>
      </c>
      <c r="BC21" s="63">
        <v>-6475.44</v>
      </c>
      <c r="BD21" s="63">
        <v>142.80000000000001</v>
      </c>
      <c r="BE21" s="63">
        <v>2297.7399999999998</v>
      </c>
      <c r="BF21" s="63">
        <v>32732.25</v>
      </c>
      <c r="BG21" s="63">
        <v>0</v>
      </c>
      <c r="BH21" s="63">
        <v>0</v>
      </c>
      <c r="BI21" s="63">
        <v>7251.98</v>
      </c>
      <c r="BJ21" s="63">
        <v>48754.34</v>
      </c>
      <c r="BK21" s="63">
        <v>639.27</v>
      </c>
      <c r="BL21" s="63">
        <v>4416186.8600000003</v>
      </c>
      <c r="BM21" s="63">
        <v>0</v>
      </c>
      <c r="BN21" s="63">
        <v>0</v>
      </c>
      <c r="BO21" s="63">
        <v>7925.07</v>
      </c>
      <c r="BP21" s="63">
        <v>0</v>
      </c>
      <c r="BQ21" s="63">
        <v>94887.74</v>
      </c>
      <c r="BR21" s="63">
        <v>81197.11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>
      <c r="A22" s="7"/>
      <c r="B22" s="2">
        <v>14</v>
      </c>
      <c r="C22" s="9">
        <v>5055</v>
      </c>
      <c r="D22" s="128">
        <v>14</v>
      </c>
      <c r="E22" s="9" t="s">
        <v>56</v>
      </c>
      <c r="F22" s="63"/>
      <c r="G22" s="63">
        <f t="shared" si="1"/>
        <v>0</v>
      </c>
      <c r="H22" s="11"/>
      <c r="I22" s="60"/>
      <c r="J22" s="60"/>
      <c r="K22" s="60"/>
      <c r="L22" s="60"/>
      <c r="M22" s="60"/>
      <c r="N22" s="60"/>
      <c r="O22" s="180">
        <v>20</v>
      </c>
      <c r="Q22" s="63">
        <v>0</v>
      </c>
      <c r="R22" s="63">
        <v>0</v>
      </c>
      <c r="S22" s="63">
        <v>0</v>
      </c>
      <c r="T22" s="63">
        <v>0</v>
      </c>
      <c r="U22" s="63">
        <v>8776.7800000000007</v>
      </c>
      <c r="V22" s="63">
        <v>3060.8</v>
      </c>
      <c r="W22" s="63">
        <v>5210.21</v>
      </c>
      <c r="X22" s="63">
        <v>0</v>
      </c>
      <c r="Y22" s="63">
        <v>0</v>
      </c>
      <c r="Z22" s="63">
        <v>13344.03</v>
      </c>
      <c r="AA22" s="63">
        <v>193701.87</v>
      </c>
      <c r="AB22" s="63">
        <v>1206.17</v>
      </c>
      <c r="AC22" s="63">
        <v>401749.41</v>
      </c>
      <c r="AD22" s="63">
        <v>5349.92</v>
      </c>
      <c r="AE22" s="63">
        <v>0</v>
      </c>
      <c r="AF22" s="63">
        <v>23584.23</v>
      </c>
      <c r="AG22" s="63">
        <v>7346.89</v>
      </c>
      <c r="AH22" s="63">
        <v>0</v>
      </c>
      <c r="AI22" s="63">
        <v>68005.08</v>
      </c>
      <c r="AJ22" s="63">
        <v>3221.93</v>
      </c>
      <c r="AK22" s="63">
        <v>0</v>
      </c>
      <c r="AL22" s="63">
        <v>489.4</v>
      </c>
      <c r="AM22" s="63">
        <v>0</v>
      </c>
      <c r="AN22" s="63">
        <v>0</v>
      </c>
      <c r="AO22" s="63">
        <v>0</v>
      </c>
      <c r="AP22" s="63">
        <v>92333.59</v>
      </c>
      <c r="AQ22" s="63">
        <v>0</v>
      </c>
      <c r="AR22" s="63">
        <v>0</v>
      </c>
      <c r="AS22" s="63">
        <v>0</v>
      </c>
      <c r="AT22" s="63">
        <v>10251.59</v>
      </c>
      <c r="AU22" s="63">
        <v>220135.7</v>
      </c>
      <c r="AV22" s="63">
        <v>0</v>
      </c>
      <c r="AW22" s="63">
        <v>100515.8</v>
      </c>
      <c r="AX22" s="63">
        <v>0</v>
      </c>
      <c r="AY22" s="63">
        <v>0</v>
      </c>
      <c r="AZ22" s="63">
        <v>0</v>
      </c>
      <c r="BA22" s="63">
        <v>913.77</v>
      </c>
      <c r="BB22" s="63">
        <v>10032.370000000001</v>
      </c>
      <c r="BC22" s="63">
        <v>17673.009999999998</v>
      </c>
      <c r="BD22" s="63">
        <v>0</v>
      </c>
      <c r="BE22" s="63">
        <v>3822.02</v>
      </c>
      <c r="BF22" s="63">
        <v>1196.69</v>
      </c>
      <c r="BG22" s="63">
        <v>0</v>
      </c>
      <c r="BH22" s="63">
        <v>0</v>
      </c>
      <c r="BI22" s="63">
        <v>0</v>
      </c>
      <c r="BJ22" s="63">
        <v>90481.04</v>
      </c>
      <c r="BK22" s="63">
        <v>1278.77</v>
      </c>
      <c r="BL22" s="63">
        <v>949855.74</v>
      </c>
      <c r="BM22" s="63">
        <v>0</v>
      </c>
      <c r="BN22" s="63">
        <v>1029.01</v>
      </c>
      <c r="BO22" s="63">
        <v>13697.71</v>
      </c>
      <c r="BP22" s="63">
        <v>586.86</v>
      </c>
      <c r="BQ22" s="63">
        <v>0</v>
      </c>
      <c r="BR22" s="63">
        <v>25024.01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>
      <c r="A23" s="7"/>
      <c r="B23" s="2">
        <v>15</v>
      </c>
      <c r="C23" s="9">
        <v>5065</v>
      </c>
      <c r="D23" s="128">
        <v>15</v>
      </c>
      <c r="E23" s="9" t="s">
        <v>57</v>
      </c>
      <c r="F23" s="63"/>
      <c r="G23" s="63">
        <f t="shared" si="1"/>
        <v>341206.01</v>
      </c>
      <c r="H23" s="11"/>
      <c r="I23" s="60"/>
      <c r="J23" s="60"/>
      <c r="K23" s="60"/>
      <c r="L23" s="60"/>
      <c r="M23" s="60"/>
      <c r="N23" s="60"/>
      <c r="O23" s="180">
        <v>21</v>
      </c>
      <c r="Q23" s="63">
        <v>2747579.13</v>
      </c>
      <c r="R23" s="63">
        <v>213329.96</v>
      </c>
      <c r="S23" s="63">
        <v>30754.95</v>
      </c>
      <c r="T23" s="63">
        <v>234014</v>
      </c>
      <c r="U23" s="63">
        <v>498354.56</v>
      </c>
      <c r="V23" s="63">
        <v>371579.18</v>
      </c>
      <c r="W23" s="63">
        <v>68365</v>
      </c>
      <c r="X23" s="63">
        <v>219.39</v>
      </c>
      <c r="Y23" s="63">
        <v>1507.85</v>
      </c>
      <c r="Z23" s="63">
        <v>31021.57</v>
      </c>
      <c r="AA23" s="63">
        <v>519839.64</v>
      </c>
      <c r="AB23" s="63">
        <v>227286.08</v>
      </c>
      <c r="AC23" s="63">
        <v>827290.19</v>
      </c>
      <c r="AD23" s="63">
        <v>9911.1299999999992</v>
      </c>
      <c r="AE23" s="63">
        <v>374754.67</v>
      </c>
      <c r="AF23" s="63">
        <v>212033.63</v>
      </c>
      <c r="AG23" s="63">
        <v>233530.41</v>
      </c>
      <c r="AH23" s="63">
        <v>35021.910000000003</v>
      </c>
      <c r="AI23" s="63">
        <v>755778.29</v>
      </c>
      <c r="AJ23" s="63">
        <v>259603.9</v>
      </c>
      <c r="AK23" s="63">
        <v>168011.24</v>
      </c>
      <c r="AL23" s="63">
        <v>0</v>
      </c>
      <c r="AM23" s="63">
        <v>0</v>
      </c>
      <c r="AN23" s="63">
        <v>27368.19</v>
      </c>
      <c r="AO23" s="63">
        <v>12714655.4</v>
      </c>
      <c r="AP23" s="63">
        <v>894787.8</v>
      </c>
      <c r="AQ23" s="63">
        <v>510839.79</v>
      </c>
      <c r="AR23" s="63">
        <v>466847.19</v>
      </c>
      <c r="AS23" s="63">
        <v>0</v>
      </c>
      <c r="AT23" s="63">
        <v>112473.60000000001</v>
      </c>
      <c r="AU23" s="63">
        <v>1893410.77</v>
      </c>
      <c r="AV23" s="63">
        <v>246846.15</v>
      </c>
      <c r="AW23" s="63">
        <v>393319.47</v>
      </c>
      <c r="AX23" s="63">
        <v>368407.17</v>
      </c>
      <c r="AY23" s="63">
        <v>4186.63</v>
      </c>
      <c r="AZ23" s="63">
        <v>223628.54</v>
      </c>
      <c r="BA23" s="63">
        <v>49054.11</v>
      </c>
      <c r="BB23" s="63">
        <v>576206.18999999994</v>
      </c>
      <c r="BC23" s="63">
        <v>67459.12</v>
      </c>
      <c r="BD23" s="63">
        <v>341206.01</v>
      </c>
      <c r="BE23" s="63">
        <v>54796.93</v>
      </c>
      <c r="BF23" s="63">
        <v>289156.78999999998</v>
      </c>
      <c r="BG23" s="63">
        <v>14405.2</v>
      </c>
      <c r="BH23" s="63">
        <v>16121.65</v>
      </c>
      <c r="BI23" s="63">
        <v>67967.33</v>
      </c>
      <c r="BJ23" s="63">
        <v>153059.42000000001</v>
      </c>
      <c r="BK23" s="63">
        <v>4954.37</v>
      </c>
      <c r="BL23" s="63">
        <v>75894.679999999993</v>
      </c>
      <c r="BM23" s="63">
        <v>109.26</v>
      </c>
      <c r="BN23" s="63">
        <v>297975.15999999997</v>
      </c>
      <c r="BO23" s="63">
        <v>50226.16</v>
      </c>
      <c r="BP23" s="63">
        <v>47235.839999999997</v>
      </c>
      <c r="BQ23" s="63">
        <v>1166123.42</v>
      </c>
      <c r="BR23" s="63">
        <v>1015943.62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>
      <c r="A24" s="7"/>
      <c r="B24" s="2">
        <v>16</v>
      </c>
      <c r="C24" s="9">
        <v>5070</v>
      </c>
      <c r="D24" s="128">
        <v>16</v>
      </c>
      <c r="E24" s="9" t="s">
        <v>58</v>
      </c>
      <c r="F24" s="63"/>
      <c r="G24" s="63">
        <f t="shared" si="1"/>
        <v>0</v>
      </c>
      <c r="H24" s="11"/>
      <c r="I24" s="11"/>
      <c r="J24" s="11"/>
      <c r="K24" s="11"/>
      <c r="L24" s="11"/>
      <c r="M24" s="11"/>
      <c r="N24" s="60"/>
      <c r="O24" s="180">
        <v>22</v>
      </c>
      <c r="Q24" s="63">
        <v>1359373.53</v>
      </c>
      <c r="R24" s="63">
        <v>125997</v>
      </c>
      <c r="S24" s="63">
        <v>10687.44</v>
      </c>
      <c r="T24" s="63">
        <v>532401</v>
      </c>
      <c r="U24" s="63">
        <v>308944.13</v>
      </c>
      <c r="V24" s="63">
        <v>4357.34</v>
      </c>
      <c r="W24" s="63">
        <v>0</v>
      </c>
      <c r="X24" s="63">
        <v>4403.2</v>
      </c>
      <c r="Y24" s="63">
        <v>0</v>
      </c>
      <c r="Z24" s="63">
        <v>0</v>
      </c>
      <c r="AA24" s="63">
        <v>1094599.6299999999</v>
      </c>
      <c r="AB24" s="63">
        <v>17020.560000000001</v>
      </c>
      <c r="AC24" s="63">
        <v>37353.57</v>
      </c>
      <c r="AD24" s="63">
        <v>0</v>
      </c>
      <c r="AE24" s="63">
        <v>71515.87</v>
      </c>
      <c r="AF24" s="63">
        <v>569695.23</v>
      </c>
      <c r="AG24" s="63">
        <v>197019.08</v>
      </c>
      <c r="AH24" s="63">
        <v>47045.4</v>
      </c>
      <c r="AI24" s="63">
        <v>683646.47</v>
      </c>
      <c r="AJ24" s="63">
        <v>159706.93</v>
      </c>
      <c r="AK24" s="63">
        <v>0</v>
      </c>
      <c r="AL24" s="63">
        <v>16635.38</v>
      </c>
      <c r="AM24" s="63">
        <v>0</v>
      </c>
      <c r="AN24" s="63">
        <v>0</v>
      </c>
      <c r="AO24" s="63">
        <v>51197943.579999998</v>
      </c>
      <c r="AP24" s="63">
        <v>674388.87</v>
      </c>
      <c r="AQ24" s="63">
        <v>93753.57</v>
      </c>
      <c r="AR24" s="63">
        <v>231262.27</v>
      </c>
      <c r="AS24" s="63">
        <v>60986.18</v>
      </c>
      <c r="AT24" s="63">
        <v>0</v>
      </c>
      <c r="AU24" s="63">
        <v>0</v>
      </c>
      <c r="AV24" s="63">
        <v>513005.62</v>
      </c>
      <c r="AW24" s="63">
        <v>606474.57999999996</v>
      </c>
      <c r="AX24" s="63">
        <v>790018.16</v>
      </c>
      <c r="AY24" s="63">
        <v>48040.4</v>
      </c>
      <c r="AZ24" s="63">
        <v>0</v>
      </c>
      <c r="BA24" s="63">
        <v>270432.59999999998</v>
      </c>
      <c r="BB24" s="63">
        <v>863437.64</v>
      </c>
      <c r="BC24" s="63">
        <v>48564.06</v>
      </c>
      <c r="BD24" s="63">
        <v>0</v>
      </c>
      <c r="BE24" s="63">
        <v>68587.839999999997</v>
      </c>
      <c r="BF24" s="63">
        <v>304674.02</v>
      </c>
      <c r="BG24" s="63">
        <v>41825.17</v>
      </c>
      <c r="BH24" s="63">
        <v>69103.649999999994</v>
      </c>
      <c r="BI24" s="63">
        <v>0</v>
      </c>
      <c r="BJ24" s="63">
        <v>6085.05</v>
      </c>
      <c r="BK24" s="63">
        <v>2469.4499999999998</v>
      </c>
      <c r="BL24" s="63">
        <v>1800929.3</v>
      </c>
      <c r="BM24" s="63">
        <v>12651.54</v>
      </c>
      <c r="BN24" s="63">
        <v>0</v>
      </c>
      <c r="BO24" s="63">
        <v>66832.55</v>
      </c>
      <c r="BP24" s="63">
        <v>256312.38</v>
      </c>
      <c r="BQ24" s="63">
        <v>-447842.77</v>
      </c>
      <c r="BR24" s="63">
        <v>7013.76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>
      <c r="A25" s="7"/>
      <c r="B25" s="2">
        <v>17</v>
      </c>
      <c r="C25" s="9">
        <v>5075</v>
      </c>
      <c r="D25" s="128">
        <v>17</v>
      </c>
      <c r="E25" s="9" t="s">
        <v>59</v>
      </c>
      <c r="F25" s="63"/>
      <c r="G25" s="63">
        <f t="shared" si="1"/>
        <v>0</v>
      </c>
      <c r="H25" s="11"/>
      <c r="I25" s="11"/>
      <c r="J25" s="11"/>
      <c r="K25" s="11"/>
      <c r="L25" s="11"/>
      <c r="M25" s="11"/>
      <c r="N25" s="60"/>
      <c r="O25" s="180">
        <v>23</v>
      </c>
      <c r="Q25" s="63">
        <v>928230.3</v>
      </c>
      <c r="R25" s="63">
        <v>76050.89</v>
      </c>
      <c r="S25" s="63">
        <v>780.17</v>
      </c>
      <c r="T25" s="63">
        <v>70353</v>
      </c>
      <c r="U25" s="63">
        <v>108250.84</v>
      </c>
      <c r="V25" s="63">
        <v>1822.62</v>
      </c>
      <c r="W25" s="63">
        <v>0</v>
      </c>
      <c r="X25" s="63">
        <v>0</v>
      </c>
      <c r="Y25" s="63">
        <v>39552.120000000003</v>
      </c>
      <c r="Z25" s="63">
        <v>0</v>
      </c>
      <c r="AA25" s="63">
        <v>373346.29</v>
      </c>
      <c r="AB25" s="63">
        <v>0</v>
      </c>
      <c r="AC25" s="63">
        <v>3685.56</v>
      </c>
      <c r="AD25" s="63">
        <v>0</v>
      </c>
      <c r="AE25" s="63">
        <v>209688.79</v>
      </c>
      <c r="AF25" s="63">
        <v>0</v>
      </c>
      <c r="AG25" s="63">
        <v>19514.04</v>
      </c>
      <c r="AH25" s="63">
        <v>4133.88</v>
      </c>
      <c r="AI25" s="63">
        <v>129394.01</v>
      </c>
      <c r="AJ25" s="63">
        <v>23621.33</v>
      </c>
      <c r="AK25" s="63">
        <v>0</v>
      </c>
      <c r="AL25" s="63">
        <v>64.19</v>
      </c>
      <c r="AM25" s="63">
        <v>0</v>
      </c>
      <c r="AN25" s="63">
        <v>0</v>
      </c>
      <c r="AO25" s="63">
        <v>8075788.8099999996</v>
      </c>
      <c r="AP25" s="63">
        <v>6705.74</v>
      </c>
      <c r="AQ25" s="63">
        <v>127689.60000000001</v>
      </c>
      <c r="AR25" s="63">
        <v>-31685.200000000001</v>
      </c>
      <c r="AS25" s="63">
        <v>0</v>
      </c>
      <c r="AT25" s="63">
        <v>0</v>
      </c>
      <c r="AU25" s="63">
        <v>0</v>
      </c>
      <c r="AV25" s="63">
        <v>9638.6299999999992</v>
      </c>
      <c r="AW25" s="63">
        <v>0</v>
      </c>
      <c r="AX25" s="63">
        <v>0</v>
      </c>
      <c r="AY25" s="63">
        <v>111693.22</v>
      </c>
      <c r="AZ25" s="63">
        <v>0</v>
      </c>
      <c r="BA25" s="63">
        <v>143052.17000000001</v>
      </c>
      <c r="BB25" s="63">
        <v>151090.93</v>
      </c>
      <c r="BC25" s="63">
        <v>105141.19</v>
      </c>
      <c r="BD25" s="63">
        <v>0</v>
      </c>
      <c r="BE25" s="63">
        <v>28173.62</v>
      </c>
      <c r="BF25" s="63">
        <v>56524.35</v>
      </c>
      <c r="BG25" s="63">
        <v>10451.540000000001</v>
      </c>
      <c r="BH25" s="63">
        <v>5180.5600000000004</v>
      </c>
      <c r="BI25" s="63">
        <v>0</v>
      </c>
      <c r="BJ25" s="63">
        <v>-134</v>
      </c>
      <c r="BK25" s="63">
        <v>21871.7</v>
      </c>
      <c r="BL25" s="63">
        <v>246374.51</v>
      </c>
      <c r="BM25" s="63">
        <v>0</v>
      </c>
      <c r="BN25" s="63">
        <v>0</v>
      </c>
      <c r="BO25" s="63">
        <v>24723.63</v>
      </c>
      <c r="BP25" s="63">
        <v>36800.82</v>
      </c>
      <c r="BQ25" s="63">
        <v>572526.5</v>
      </c>
      <c r="BR25" s="63">
        <v>4245.75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>
      <c r="A26" s="7"/>
      <c r="B26" s="2">
        <v>18</v>
      </c>
      <c r="C26" s="9">
        <v>5085</v>
      </c>
      <c r="D26" s="128">
        <v>18</v>
      </c>
      <c r="E26" s="9" t="s">
        <v>60</v>
      </c>
      <c r="F26" s="63"/>
      <c r="G26" s="63">
        <f t="shared" si="1"/>
        <v>112258.99</v>
      </c>
      <c r="H26" s="11"/>
      <c r="I26" s="11"/>
      <c r="J26" s="11"/>
      <c r="K26" s="11"/>
      <c r="L26" s="11"/>
      <c r="M26" s="11"/>
      <c r="N26" s="60"/>
      <c r="O26" s="180">
        <v>24</v>
      </c>
      <c r="Q26" s="63">
        <v>656762.65</v>
      </c>
      <c r="R26" s="63">
        <v>600533.56999999995</v>
      </c>
      <c r="S26" s="63">
        <v>10123.73</v>
      </c>
      <c r="T26" s="63">
        <v>388434</v>
      </c>
      <c r="U26" s="63">
        <v>0</v>
      </c>
      <c r="V26" s="63">
        <v>677238.08</v>
      </c>
      <c r="W26" s="63">
        <v>90645.84</v>
      </c>
      <c r="X26" s="63">
        <v>10701.22</v>
      </c>
      <c r="Y26" s="63">
        <v>15983.63</v>
      </c>
      <c r="Z26" s="63">
        <v>0</v>
      </c>
      <c r="AA26" s="63">
        <v>1659492.55</v>
      </c>
      <c r="AB26" s="63">
        <v>0</v>
      </c>
      <c r="AC26" s="63">
        <v>13381.44</v>
      </c>
      <c r="AD26" s="63">
        <v>228708.18</v>
      </c>
      <c r="AE26" s="63">
        <v>597802.74</v>
      </c>
      <c r="AF26" s="63">
        <v>166744.68</v>
      </c>
      <c r="AG26" s="63">
        <v>5301.92</v>
      </c>
      <c r="AH26" s="63">
        <v>86049.64</v>
      </c>
      <c r="AI26" s="63">
        <v>895684.06</v>
      </c>
      <c r="AJ26" s="63">
        <v>127925.78</v>
      </c>
      <c r="AK26" s="63">
        <v>44932.79</v>
      </c>
      <c r="AL26" s="63">
        <v>85771.13</v>
      </c>
      <c r="AM26" s="63">
        <v>0</v>
      </c>
      <c r="AN26" s="63">
        <v>0</v>
      </c>
      <c r="AO26" s="63">
        <v>78354239.379999995</v>
      </c>
      <c r="AP26" s="63">
        <v>13918868.810000001</v>
      </c>
      <c r="AQ26" s="63">
        <v>243484.19</v>
      </c>
      <c r="AR26" s="63">
        <v>205625.02</v>
      </c>
      <c r="AS26" s="63">
        <v>3279.85</v>
      </c>
      <c r="AT26" s="63">
        <v>140175.1</v>
      </c>
      <c r="AU26" s="63">
        <v>3375843.29</v>
      </c>
      <c r="AV26" s="63">
        <v>900748.73</v>
      </c>
      <c r="AW26" s="63">
        <v>979541.77</v>
      </c>
      <c r="AX26" s="63">
        <v>2101740.59</v>
      </c>
      <c r="AY26" s="63">
        <v>244192.9</v>
      </c>
      <c r="AZ26" s="63">
        <v>-107.57</v>
      </c>
      <c r="BA26" s="63">
        <v>86048.6</v>
      </c>
      <c r="BB26" s="63">
        <v>299999.67</v>
      </c>
      <c r="BC26" s="63">
        <v>14.81</v>
      </c>
      <c r="BD26" s="63">
        <v>112258.99</v>
      </c>
      <c r="BE26" s="63">
        <v>414486.97</v>
      </c>
      <c r="BF26" s="63">
        <v>593297.48</v>
      </c>
      <c r="BG26" s="63">
        <v>89871.69</v>
      </c>
      <c r="BH26" s="63">
        <v>59947.05</v>
      </c>
      <c r="BI26" s="63">
        <v>37995.449999999997</v>
      </c>
      <c r="BJ26" s="63">
        <v>0</v>
      </c>
      <c r="BK26" s="63">
        <v>255389.01</v>
      </c>
      <c r="BL26" s="63">
        <v>3481416.73</v>
      </c>
      <c r="BM26" s="63">
        <v>0</v>
      </c>
      <c r="BN26" s="63">
        <v>84951.2</v>
      </c>
      <c r="BO26" s="63">
        <v>92111.47</v>
      </c>
      <c r="BP26" s="63">
        <v>79330.59</v>
      </c>
      <c r="BQ26" s="63">
        <v>7893.74</v>
      </c>
      <c r="BR26" s="63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>
      <c r="A27" s="7"/>
      <c r="B27" s="2">
        <v>19</v>
      </c>
      <c r="C27" s="9">
        <v>5090</v>
      </c>
      <c r="D27" s="128">
        <v>19</v>
      </c>
      <c r="E27" s="9" t="s">
        <v>61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60"/>
      <c r="O27" s="180">
        <v>25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959.89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47.03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47695.55</v>
      </c>
      <c r="BR27" s="63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>
      <c r="A28" s="7"/>
      <c r="B28" s="2">
        <v>20</v>
      </c>
      <c r="C28" s="9">
        <v>5095</v>
      </c>
      <c r="D28" s="128">
        <v>20</v>
      </c>
      <c r="E28" s="9" t="s">
        <v>62</v>
      </c>
      <c r="F28" s="63"/>
      <c r="G28" s="63">
        <f t="shared" si="1"/>
        <v>0</v>
      </c>
      <c r="H28" s="11"/>
      <c r="I28" s="11"/>
      <c r="J28" s="11"/>
      <c r="K28" s="11"/>
      <c r="L28" s="11"/>
      <c r="M28" s="11"/>
      <c r="N28" s="60"/>
      <c r="O28" s="180">
        <v>26</v>
      </c>
      <c r="Q28" s="63">
        <v>0</v>
      </c>
      <c r="R28" s="63">
        <v>268746.48</v>
      </c>
      <c r="S28" s="63">
        <v>0</v>
      </c>
      <c r="T28" s="63">
        <v>21910</v>
      </c>
      <c r="U28" s="63">
        <v>0</v>
      </c>
      <c r="V28" s="63">
        <v>47653.17</v>
      </c>
      <c r="W28" s="63">
        <v>11002.8</v>
      </c>
      <c r="X28" s="63">
        <v>4177.6499999999996</v>
      </c>
      <c r="Y28" s="63">
        <v>0</v>
      </c>
      <c r="Z28" s="63">
        <v>32667</v>
      </c>
      <c r="AA28" s="63">
        <v>179281.25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9317.7900000000009</v>
      </c>
      <c r="AH28" s="63">
        <v>0</v>
      </c>
      <c r="AI28" s="63">
        <v>138124.5</v>
      </c>
      <c r="AJ28" s="63">
        <v>34552.639999999999</v>
      </c>
      <c r="AK28" s="63">
        <v>0</v>
      </c>
      <c r="AL28" s="63">
        <v>17806.8</v>
      </c>
      <c r="AM28" s="63">
        <v>6286.65</v>
      </c>
      <c r="AN28" s="63">
        <v>2808.6</v>
      </c>
      <c r="AO28" s="63">
        <v>0</v>
      </c>
      <c r="AP28" s="63">
        <v>0</v>
      </c>
      <c r="AQ28" s="63">
        <v>50569.59</v>
      </c>
      <c r="AR28" s="63">
        <v>47710.67</v>
      </c>
      <c r="AS28" s="63">
        <v>0</v>
      </c>
      <c r="AT28" s="63">
        <v>84879.89</v>
      </c>
      <c r="AU28" s="63">
        <v>90236.01</v>
      </c>
      <c r="AV28" s="63">
        <v>0</v>
      </c>
      <c r="AW28" s="63">
        <v>79035.25</v>
      </c>
      <c r="AX28" s="63">
        <v>0</v>
      </c>
      <c r="AY28" s="63">
        <v>20897.52</v>
      </c>
      <c r="AZ28" s="63">
        <v>59413.01</v>
      </c>
      <c r="BA28" s="63">
        <v>21321.24</v>
      </c>
      <c r="BB28" s="63">
        <v>34449.24</v>
      </c>
      <c r="BC28" s="63">
        <v>0</v>
      </c>
      <c r="BD28" s="63">
        <v>0</v>
      </c>
      <c r="BE28" s="63">
        <v>30455</v>
      </c>
      <c r="BF28" s="63">
        <v>640.86</v>
      </c>
      <c r="BG28" s="63">
        <v>15410.64</v>
      </c>
      <c r="BH28" s="63">
        <v>67871.22</v>
      </c>
      <c r="BI28" s="63">
        <v>1113.28</v>
      </c>
      <c r="BJ28" s="63">
        <v>0</v>
      </c>
      <c r="BK28" s="63">
        <v>16278.83</v>
      </c>
      <c r="BL28" s="63">
        <v>0</v>
      </c>
      <c r="BM28" s="63">
        <v>0</v>
      </c>
      <c r="BN28" s="63">
        <v>40707.26</v>
      </c>
      <c r="BO28" s="63">
        <v>0</v>
      </c>
      <c r="BP28" s="63">
        <v>42737.279999999999</v>
      </c>
      <c r="BQ28" s="63">
        <v>76851.7</v>
      </c>
      <c r="BR28" s="63">
        <v>70981.45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>
      <c r="A29" s="7"/>
      <c r="B29" s="2">
        <v>21</v>
      </c>
      <c r="C29" s="9">
        <v>5096</v>
      </c>
      <c r="D29" s="128">
        <v>21</v>
      </c>
      <c r="E29" s="9" t="s">
        <v>63</v>
      </c>
      <c r="F29" s="63"/>
      <c r="G29" s="63">
        <f t="shared" si="1"/>
        <v>0</v>
      </c>
      <c r="H29" s="11"/>
      <c r="I29" s="11"/>
      <c r="J29" s="11"/>
      <c r="K29" s="11"/>
      <c r="L29" s="11"/>
      <c r="M29" s="11"/>
      <c r="N29" s="60"/>
      <c r="O29" s="180">
        <v>27</v>
      </c>
      <c r="Q29" s="63">
        <v>0</v>
      </c>
      <c r="R29" s="63">
        <v>2243.4</v>
      </c>
      <c r="S29" s="63">
        <v>1990.6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27291.15</v>
      </c>
      <c r="AE29" s="63">
        <v>979</v>
      </c>
      <c r="AF29" s="63">
        <v>131152.01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6300</v>
      </c>
      <c r="AM29" s="63">
        <v>0</v>
      </c>
      <c r="AN29" s="63">
        <v>0</v>
      </c>
      <c r="AO29" s="63">
        <v>0</v>
      </c>
      <c r="AP29" s="63">
        <v>144211.29999999999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-5946.6</v>
      </c>
      <c r="BD29" s="63">
        <v>0</v>
      </c>
      <c r="BE29" s="63">
        <v>12416.67</v>
      </c>
      <c r="BF29" s="63">
        <v>129791.91</v>
      </c>
      <c r="BG29" s="63">
        <v>2477.04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2903.67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>
      <c r="A30" s="7"/>
      <c r="B30" s="2">
        <v>22</v>
      </c>
      <c r="C30" s="12"/>
      <c r="D30" s="128"/>
      <c r="E30" s="13" t="s">
        <v>64</v>
      </c>
      <c r="F30" s="141"/>
      <c r="G30" s="63">
        <f t="shared" si="1"/>
        <v>1841633.6400000001</v>
      </c>
      <c r="H30" s="11"/>
      <c r="I30" s="14"/>
      <c r="J30" s="14"/>
      <c r="K30" s="14"/>
      <c r="L30" s="14"/>
      <c r="M30" s="14"/>
      <c r="N30" s="60"/>
      <c r="O30" s="180">
        <v>28</v>
      </c>
      <c r="Q30" s="140">
        <v>87079578.709999993</v>
      </c>
      <c r="R30" s="140">
        <v>1911056.5099999998</v>
      </c>
      <c r="S30" s="140">
        <v>373879.31</v>
      </c>
      <c r="T30" s="140">
        <v>3542809</v>
      </c>
      <c r="U30" s="140">
        <v>4968442.2059999993</v>
      </c>
      <c r="V30" s="140">
        <v>2109544.91</v>
      </c>
      <c r="W30" s="140">
        <v>425313.37000000005</v>
      </c>
      <c r="X30" s="140">
        <v>283673.76</v>
      </c>
      <c r="Y30" s="140">
        <v>59538.5</v>
      </c>
      <c r="Z30" s="140">
        <v>375872.62119999999</v>
      </c>
      <c r="AA30" s="140">
        <v>11617162.720000001</v>
      </c>
      <c r="AB30" s="140">
        <v>2256184.85</v>
      </c>
      <c r="AC30" s="140">
        <v>8404905.2500000019</v>
      </c>
      <c r="AD30" s="140">
        <v>825565.21000000008</v>
      </c>
      <c r="AE30" s="140">
        <v>1664044.5999999999</v>
      </c>
      <c r="AF30" s="140">
        <v>1668722.92</v>
      </c>
      <c r="AG30" s="140">
        <v>1127214.5</v>
      </c>
      <c r="AH30" s="140">
        <v>489224.27</v>
      </c>
      <c r="AI30" s="140">
        <v>6530111.4900000002</v>
      </c>
      <c r="AJ30" s="140">
        <v>1123098.9699999997</v>
      </c>
      <c r="AK30" s="140">
        <v>1746775.83</v>
      </c>
      <c r="AL30" s="140">
        <v>207119.06</v>
      </c>
      <c r="AM30" s="140">
        <v>17128.650000000001</v>
      </c>
      <c r="AN30" s="140">
        <v>122373.94</v>
      </c>
      <c r="AO30" s="140">
        <v>177195596.13999999</v>
      </c>
      <c r="AP30" s="140">
        <v>27044543.220000003</v>
      </c>
      <c r="AQ30" s="140">
        <v>1714580.6700000002</v>
      </c>
      <c r="AR30" s="140">
        <v>2363875.3299999996</v>
      </c>
      <c r="AS30" s="140">
        <v>531033.19999999995</v>
      </c>
      <c r="AT30" s="140">
        <v>436100.5</v>
      </c>
      <c r="AU30" s="140">
        <v>13088131.540000001</v>
      </c>
      <c r="AV30" s="140">
        <v>2544184.1999999997</v>
      </c>
      <c r="AW30" s="140">
        <v>3270020.75</v>
      </c>
      <c r="AX30" s="140">
        <v>4948173.5299999993</v>
      </c>
      <c r="AY30" s="140">
        <v>714720.22000000009</v>
      </c>
      <c r="AZ30" s="140">
        <v>1206272.93</v>
      </c>
      <c r="BA30" s="140">
        <v>1018251.75</v>
      </c>
      <c r="BB30" s="140">
        <v>8718792.4699999988</v>
      </c>
      <c r="BC30" s="140">
        <v>833713.08000000019</v>
      </c>
      <c r="BD30" s="140">
        <v>1841633.6400000001</v>
      </c>
      <c r="BE30" s="140">
        <v>934384.83</v>
      </c>
      <c r="BF30" s="140">
        <v>4419263.7100000009</v>
      </c>
      <c r="BG30" s="140">
        <v>371482.26</v>
      </c>
      <c r="BH30" s="140">
        <v>393551.73</v>
      </c>
      <c r="BI30" s="140">
        <v>621014.91999999993</v>
      </c>
      <c r="BJ30" s="140">
        <v>2892561.2399999993</v>
      </c>
      <c r="BK30" s="140">
        <v>462801.21</v>
      </c>
      <c r="BL30" s="140">
        <v>47119550.849999994</v>
      </c>
      <c r="BM30" s="140">
        <v>76667.240000000005</v>
      </c>
      <c r="BN30" s="140">
        <v>1815317.15</v>
      </c>
      <c r="BO30" s="140">
        <v>455516.68000000005</v>
      </c>
      <c r="BP30" s="140">
        <v>801444.54999999993</v>
      </c>
      <c r="BQ30" s="140">
        <v>10387915.529999999</v>
      </c>
      <c r="BR30" s="140">
        <v>5361455.46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>
      <c r="A31" s="7"/>
      <c r="B31" s="2">
        <v>23</v>
      </c>
      <c r="C31" s="9">
        <v>5105</v>
      </c>
      <c r="D31" s="128">
        <v>22</v>
      </c>
      <c r="E31" s="9" t="s">
        <v>65</v>
      </c>
      <c r="F31" s="63"/>
      <c r="G31" s="63">
        <f t="shared" si="1"/>
        <v>229136.68</v>
      </c>
      <c r="H31" s="11"/>
      <c r="I31" s="11"/>
      <c r="J31" s="11"/>
      <c r="K31" s="11"/>
      <c r="L31" s="11"/>
      <c r="M31" s="11"/>
      <c r="N31" s="60"/>
      <c r="O31" s="180">
        <v>29</v>
      </c>
      <c r="Q31" s="63">
        <v>18890946.079999998</v>
      </c>
      <c r="R31" s="63">
        <v>125152.59</v>
      </c>
      <c r="S31" s="63">
        <v>0</v>
      </c>
      <c r="T31" s="63">
        <v>0</v>
      </c>
      <c r="U31" s="63">
        <v>0</v>
      </c>
      <c r="V31" s="63">
        <v>28027.35</v>
      </c>
      <c r="W31" s="63">
        <v>33882.050000000003</v>
      </c>
      <c r="X31" s="63">
        <v>0</v>
      </c>
      <c r="Y31" s="63">
        <v>0</v>
      </c>
      <c r="Z31" s="63">
        <v>0</v>
      </c>
      <c r="AA31" s="63">
        <v>595769.19999999995</v>
      </c>
      <c r="AB31" s="63">
        <v>927958.94</v>
      </c>
      <c r="AC31" s="63">
        <v>0</v>
      </c>
      <c r="AD31" s="63">
        <v>192637.02</v>
      </c>
      <c r="AE31" s="63">
        <v>3472</v>
      </c>
      <c r="AF31" s="63">
        <v>8411.51</v>
      </c>
      <c r="AG31" s="63">
        <v>0</v>
      </c>
      <c r="AH31" s="63">
        <v>99474.54</v>
      </c>
      <c r="AI31" s="63">
        <v>0</v>
      </c>
      <c r="AJ31" s="63">
        <v>125117.53</v>
      </c>
      <c r="AK31" s="63">
        <v>0</v>
      </c>
      <c r="AL31" s="63">
        <v>24992.31</v>
      </c>
      <c r="AM31" s="63">
        <v>0</v>
      </c>
      <c r="AN31" s="63">
        <v>0</v>
      </c>
      <c r="AO31" s="63">
        <v>11603293.689999999</v>
      </c>
      <c r="AP31" s="63">
        <v>0</v>
      </c>
      <c r="AQ31" s="63">
        <v>0</v>
      </c>
      <c r="AR31" s="63">
        <v>60599.18</v>
      </c>
      <c r="AS31" s="63">
        <v>0</v>
      </c>
      <c r="AT31" s="63">
        <v>529561.55000000005</v>
      </c>
      <c r="AU31" s="63">
        <v>1967261.26</v>
      </c>
      <c r="AV31" s="63">
        <v>0</v>
      </c>
      <c r="AW31" s="63">
        <v>43907.91</v>
      </c>
      <c r="AX31" s="63">
        <v>333646.49</v>
      </c>
      <c r="AY31" s="63">
        <v>321.45999999999998</v>
      </c>
      <c r="AZ31" s="63">
        <v>468307.97</v>
      </c>
      <c r="BA31" s="63">
        <v>4855.3900000000003</v>
      </c>
      <c r="BB31" s="63">
        <v>767259.84</v>
      </c>
      <c r="BC31" s="63">
        <v>0</v>
      </c>
      <c r="BD31" s="63">
        <v>229136.68</v>
      </c>
      <c r="BE31" s="63">
        <v>61591.45</v>
      </c>
      <c r="BF31" s="63">
        <v>0</v>
      </c>
      <c r="BG31" s="63">
        <v>0</v>
      </c>
      <c r="BH31" s="63">
        <v>0</v>
      </c>
      <c r="BI31" s="63">
        <v>0</v>
      </c>
      <c r="BJ31" s="63">
        <v>1713712.16</v>
      </c>
      <c r="BK31" s="63">
        <v>1043.1400000000001</v>
      </c>
      <c r="BL31" s="63">
        <v>19661234.59</v>
      </c>
      <c r="BM31" s="63">
        <v>110533.87</v>
      </c>
      <c r="BN31" s="63">
        <v>76060.36</v>
      </c>
      <c r="BO31" s="63">
        <v>89749.95</v>
      </c>
      <c r="BP31" s="63">
        <v>0</v>
      </c>
      <c r="BQ31" s="63">
        <v>0</v>
      </c>
      <c r="BR31" s="63">
        <v>15330.3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>
      <c r="A32" s="7"/>
      <c r="B32" s="2">
        <v>24</v>
      </c>
      <c r="C32" s="9">
        <v>5110</v>
      </c>
      <c r="D32" s="128">
        <v>23</v>
      </c>
      <c r="E32" s="9" t="s">
        <v>66</v>
      </c>
      <c r="F32" s="63"/>
      <c r="G32" s="63">
        <f t="shared" si="1"/>
        <v>49055.82</v>
      </c>
      <c r="H32" s="11"/>
      <c r="I32" s="11"/>
      <c r="J32" s="11"/>
      <c r="K32" s="11"/>
      <c r="L32" s="11"/>
      <c r="M32" s="11"/>
      <c r="N32" s="60"/>
      <c r="O32" s="180">
        <v>30</v>
      </c>
      <c r="Q32" s="63">
        <v>1483680.88</v>
      </c>
      <c r="R32" s="63">
        <v>1947.12</v>
      </c>
      <c r="S32" s="63">
        <v>0</v>
      </c>
      <c r="T32" s="63">
        <v>0</v>
      </c>
      <c r="U32" s="63">
        <v>387812.45</v>
      </c>
      <c r="V32" s="63">
        <v>254145.92000000001</v>
      </c>
      <c r="W32" s="63">
        <v>0</v>
      </c>
      <c r="X32" s="63">
        <v>0</v>
      </c>
      <c r="Y32" s="63">
        <v>8668.02</v>
      </c>
      <c r="Z32" s="63">
        <v>0</v>
      </c>
      <c r="AA32" s="63">
        <v>13362.87</v>
      </c>
      <c r="AB32" s="63">
        <v>0</v>
      </c>
      <c r="AC32" s="63">
        <v>0</v>
      </c>
      <c r="AD32" s="63">
        <v>40328.370000000003</v>
      </c>
      <c r="AE32" s="63">
        <v>25168.57</v>
      </c>
      <c r="AF32" s="63">
        <v>0</v>
      </c>
      <c r="AG32" s="63">
        <v>24542.720000000001</v>
      </c>
      <c r="AH32" s="63">
        <v>14997.57</v>
      </c>
      <c r="AI32" s="63">
        <v>42561.87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3">
        <v>1927898.37</v>
      </c>
      <c r="AP32" s="63">
        <v>0</v>
      </c>
      <c r="AQ32" s="63">
        <v>0</v>
      </c>
      <c r="AR32" s="63">
        <v>71464.86</v>
      </c>
      <c r="AS32" s="63">
        <v>0</v>
      </c>
      <c r="AT32" s="63">
        <v>0</v>
      </c>
      <c r="AU32" s="63">
        <v>139184.32000000001</v>
      </c>
      <c r="AV32" s="63">
        <v>0</v>
      </c>
      <c r="AW32" s="63">
        <v>0</v>
      </c>
      <c r="AX32" s="63">
        <v>0</v>
      </c>
      <c r="AY32" s="63">
        <v>0</v>
      </c>
      <c r="AZ32" s="63">
        <v>29037.85</v>
      </c>
      <c r="BA32" s="63">
        <v>0</v>
      </c>
      <c r="BB32" s="63">
        <v>25723.75</v>
      </c>
      <c r="BC32" s="63">
        <v>0</v>
      </c>
      <c r="BD32" s="63">
        <v>49055.82</v>
      </c>
      <c r="BE32" s="63">
        <v>20885.86</v>
      </c>
      <c r="BF32" s="63">
        <v>187607.77</v>
      </c>
      <c r="BG32" s="63">
        <v>0</v>
      </c>
      <c r="BH32" s="63">
        <v>0</v>
      </c>
      <c r="BI32" s="63">
        <v>0</v>
      </c>
      <c r="BJ32" s="63">
        <v>19171.55</v>
      </c>
      <c r="BK32" s="63">
        <v>0</v>
      </c>
      <c r="BL32" s="63">
        <v>16022625.34</v>
      </c>
      <c r="BM32" s="63">
        <v>0</v>
      </c>
      <c r="BN32" s="63">
        <v>29843.78</v>
      </c>
      <c r="BO32" s="63">
        <v>0</v>
      </c>
      <c r="BP32" s="63">
        <v>3186.46</v>
      </c>
      <c r="BQ32" s="63">
        <v>273548.96000000002</v>
      </c>
      <c r="BR32" s="63">
        <v>6790.51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>
      <c r="B33" s="2">
        <v>25</v>
      </c>
      <c r="C33" s="9">
        <v>5112</v>
      </c>
      <c r="D33" s="128">
        <v>24</v>
      </c>
      <c r="E33" s="9" t="s">
        <v>67</v>
      </c>
      <c r="F33" s="63"/>
      <c r="G33" s="63">
        <f t="shared" si="1"/>
        <v>0</v>
      </c>
      <c r="H33" s="11"/>
      <c r="I33" s="11"/>
      <c r="J33" s="11"/>
      <c r="K33" s="11"/>
      <c r="L33" s="11"/>
      <c r="M33" s="11"/>
      <c r="N33" s="60"/>
      <c r="O33" s="180">
        <v>31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3476.38</v>
      </c>
      <c r="AB33" s="63">
        <v>0</v>
      </c>
      <c r="AC33" s="63">
        <v>435074.42</v>
      </c>
      <c r="AD33" s="63">
        <v>0</v>
      </c>
      <c r="AE33" s="63">
        <v>0</v>
      </c>
      <c r="AF33" s="63">
        <v>0</v>
      </c>
      <c r="AG33" s="63">
        <v>77604.789999999994</v>
      </c>
      <c r="AH33" s="63">
        <v>54923.95</v>
      </c>
      <c r="AI33" s="63">
        <v>0</v>
      </c>
      <c r="AJ33" s="63">
        <v>36916.800000000003</v>
      </c>
      <c r="AK33" s="63">
        <v>0</v>
      </c>
      <c r="AL33" s="63">
        <v>0</v>
      </c>
      <c r="AM33" s="63">
        <v>0</v>
      </c>
      <c r="AN33" s="63">
        <v>0</v>
      </c>
      <c r="AO33" s="63">
        <v>1302237.6100000001</v>
      </c>
      <c r="AP33" s="63">
        <v>925407.99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4922.16</v>
      </c>
      <c r="AY33" s="63">
        <v>24214.71</v>
      </c>
      <c r="AZ33" s="63">
        <v>0</v>
      </c>
      <c r="BA33" s="63">
        <v>0</v>
      </c>
      <c r="BB33" s="63">
        <v>173819.42</v>
      </c>
      <c r="BC33" s="63">
        <v>0</v>
      </c>
      <c r="BD33" s="63">
        <v>0</v>
      </c>
      <c r="BE33" s="63">
        <v>0</v>
      </c>
      <c r="BF33" s="63">
        <v>112744.25</v>
      </c>
      <c r="BG33" s="63">
        <v>0</v>
      </c>
      <c r="BH33" s="63">
        <v>0</v>
      </c>
      <c r="BI33" s="63">
        <v>0</v>
      </c>
      <c r="BJ33" s="63">
        <v>6294.61</v>
      </c>
      <c r="BK33" s="63">
        <v>0</v>
      </c>
      <c r="BL33" s="63">
        <v>1040806.54</v>
      </c>
      <c r="BM33" s="63">
        <v>0</v>
      </c>
      <c r="BN33" s="63">
        <v>0</v>
      </c>
      <c r="BO33" s="63">
        <v>0</v>
      </c>
      <c r="BP33" s="63">
        <v>0</v>
      </c>
      <c r="BQ33" s="63">
        <v>820343.89</v>
      </c>
      <c r="BR33" s="63">
        <v>6633.9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>
      <c r="B34" s="2">
        <v>26</v>
      </c>
      <c r="C34" s="9">
        <v>5114</v>
      </c>
      <c r="D34" s="128">
        <v>25</v>
      </c>
      <c r="E34" s="9" t="s">
        <v>68</v>
      </c>
      <c r="F34" s="63"/>
      <c r="G34" s="63">
        <f t="shared" si="1"/>
        <v>331720.78000000003</v>
      </c>
      <c r="H34" s="11"/>
      <c r="I34" s="11"/>
      <c r="J34" s="11"/>
      <c r="K34" s="11"/>
      <c r="L34" s="11"/>
      <c r="M34" s="11"/>
      <c r="N34" s="60"/>
      <c r="O34" s="180">
        <v>32</v>
      </c>
      <c r="Q34" s="63">
        <v>6683485.3600000003</v>
      </c>
      <c r="R34" s="63">
        <v>27948.93</v>
      </c>
      <c r="S34" s="63">
        <v>18063.8</v>
      </c>
      <c r="T34" s="63">
        <v>80508</v>
      </c>
      <c r="U34" s="63">
        <v>731120.8</v>
      </c>
      <c r="V34" s="63">
        <v>56890.22</v>
      </c>
      <c r="W34" s="63">
        <v>36958.89</v>
      </c>
      <c r="X34" s="63">
        <v>0</v>
      </c>
      <c r="Y34" s="63">
        <v>31802.32</v>
      </c>
      <c r="Z34" s="63">
        <v>0</v>
      </c>
      <c r="AA34" s="63">
        <v>495975.05</v>
      </c>
      <c r="AB34" s="63">
        <v>129840.5</v>
      </c>
      <c r="AC34" s="63">
        <v>11051.2</v>
      </c>
      <c r="AD34" s="63">
        <v>75167.009999999995</v>
      </c>
      <c r="AE34" s="63">
        <v>22666.42</v>
      </c>
      <c r="AF34" s="63">
        <v>0</v>
      </c>
      <c r="AG34" s="63">
        <v>2950</v>
      </c>
      <c r="AH34" s="63">
        <v>0</v>
      </c>
      <c r="AI34" s="63">
        <v>12802.41</v>
      </c>
      <c r="AJ34" s="63">
        <v>0</v>
      </c>
      <c r="AK34" s="63">
        <v>165261.81</v>
      </c>
      <c r="AL34" s="63">
        <v>0</v>
      </c>
      <c r="AM34" s="63">
        <v>0</v>
      </c>
      <c r="AN34" s="63">
        <v>0</v>
      </c>
      <c r="AO34" s="63">
        <v>12262737.449999999</v>
      </c>
      <c r="AP34" s="63">
        <v>477693.35</v>
      </c>
      <c r="AQ34" s="63">
        <v>87064.75</v>
      </c>
      <c r="AR34" s="63">
        <v>187414.82</v>
      </c>
      <c r="AS34" s="63">
        <v>0</v>
      </c>
      <c r="AT34" s="63">
        <v>264347.95</v>
      </c>
      <c r="AU34" s="63">
        <v>913672.51</v>
      </c>
      <c r="AV34" s="63">
        <v>0</v>
      </c>
      <c r="AW34" s="63">
        <v>73087.14</v>
      </c>
      <c r="AX34" s="63">
        <v>89662.63</v>
      </c>
      <c r="AY34" s="63">
        <v>0</v>
      </c>
      <c r="AZ34" s="63">
        <v>131125.94</v>
      </c>
      <c r="BA34" s="63">
        <v>34803.42</v>
      </c>
      <c r="BB34" s="63">
        <v>184205.03</v>
      </c>
      <c r="BC34" s="63">
        <v>-275.11</v>
      </c>
      <c r="BD34" s="63">
        <v>331720.78000000003</v>
      </c>
      <c r="BE34" s="63">
        <v>85992.9</v>
      </c>
      <c r="BF34" s="63">
        <v>227354.67</v>
      </c>
      <c r="BG34" s="63">
        <v>324.31</v>
      </c>
      <c r="BH34" s="63">
        <v>64403.519999999997</v>
      </c>
      <c r="BI34" s="63">
        <v>0</v>
      </c>
      <c r="BJ34" s="63">
        <v>261097.75</v>
      </c>
      <c r="BK34" s="63">
        <v>0</v>
      </c>
      <c r="BL34" s="63">
        <v>513690.68</v>
      </c>
      <c r="BM34" s="63">
        <v>0</v>
      </c>
      <c r="BN34" s="63">
        <v>57392.68</v>
      </c>
      <c r="BO34" s="63">
        <v>16984.259999999998</v>
      </c>
      <c r="BP34" s="63">
        <v>272888.31</v>
      </c>
      <c r="BQ34" s="63">
        <v>49190.65</v>
      </c>
      <c r="BR34" s="63">
        <v>2883.31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>
      <c r="B35" s="2">
        <v>27</v>
      </c>
      <c r="C35" s="9">
        <v>5120</v>
      </c>
      <c r="D35" s="128">
        <v>26</v>
      </c>
      <c r="E35" s="9" t="s">
        <v>69</v>
      </c>
      <c r="F35" s="63"/>
      <c r="G35" s="63">
        <f t="shared" si="1"/>
        <v>221633.1</v>
      </c>
      <c r="H35" s="11"/>
      <c r="I35" s="11"/>
      <c r="J35" s="11"/>
      <c r="K35" s="11"/>
      <c r="L35" s="11"/>
      <c r="M35" s="11"/>
      <c r="N35" s="60"/>
      <c r="O35" s="180">
        <v>33</v>
      </c>
      <c r="Q35" s="63">
        <v>112225.23</v>
      </c>
      <c r="R35" s="63">
        <v>62041.61</v>
      </c>
      <c r="S35" s="63">
        <v>7676.21</v>
      </c>
      <c r="T35" s="63">
        <v>6554</v>
      </c>
      <c r="U35" s="63">
        <v>25352.82</v>
      </c>
      <c r="V35" s="63">
        <v>158475.01</v>
      </c>
      <c r="W35" s="63">
        <v>30150.49</v>
      </c>
      <c r="X35" s="63">
        <v>2300.5500000000002</v>
      </c>
      <c r="Y35" s="63">
        <v>7469.71</v>
      </c>
      <c r="Z35" s="63">
        <v>54814.07</v>
      </c>
      <c r="AA35" s="63">
        <v>72633.19</v>
      </c>
      <c r="AB35" s="63">
        <v>192074.44</v>
      </c>
      <c r="AC35" s="63">
        <v>588655.34</v>
      </c>
      <c r="AD35" s="63">
        <v>10960.41</v>
      </c>
      <c r="AE35" s="63">
        <v>63879.67</v>
      </c>
      <c r="AF35" s="63">
        <v>118622.3</v>
      </c>
      <c r="AG35" s="63">
        <v>77874.63</v>
      </c>
      <c r="AH35" s="63">
        <v>3051.04</v>
      </c>
      <c r="AI35" s="63">
        <v>65383.19</v>
      </c>
      <c r="AJ35" s="63">
        <v>21371.7</v>
      </c>
      <c r="AK35" s="63">
        <v>807.99</v>
      </c>
      <c r="AL35" s="63">
        <v>99017.79</v>
      </c>
      <c r="AM35" s="63">
        <v>7940</v>
      </c>
      <c r="AN35" s="63">
        <v>13367</v>
      </c>
      <c r="AO35" s="63">
        <v>25698075.739999998</v>
      </c>
      <c r="AP35" s="63">
        <v>635605.34</v>
      </c>
      <c r="AQ35" s="63">
        <v>41455.279999999999</v>
      </c>
      <c r="AR35" s="63">
        <v>109321.4</v>
      </c>
      <c r="AS35" s="63">
        <v>0</v>
      </c>
      <c r="AT35" s="63">
        <v>109938.01</v>
      </c>
      <c r="AU35" s="63">
        <v>536412.24</v>
      </c>
      <c r="AV35" s="63">
        <v>282458.59000000003</v>
      </c>
      <c r="AW35" s="63">
        <v>30266.36</v>
      </c>
      <c r="AX35" s="63">
        <v>194574.63</v>
      </c>
      <c r="AY35" s="63">
        <v>24953.38</v>
      </c>
      <c r="AZ35" s="63">
        <v>96242.97</v>
      </c>
      <c r="BA35" s="63">
        <v>23676.17</v>
      </c>
      <c r="BB35" s="63">
        <v>-80765.899999999994</v>
      </c>
      <c r="BC35" s="63">
        <v>1847.02</v>
      </c>
      <c r="BD35" s="63">
        <v>221633.1</v>
      </c>
      <c r="BE35" s="63">
        <v>13042.48</v>
      </c>
      <c r="BF35" s="63">
        <v>22270.13</v>
      </c>
      <c r="BG35" s="63">
        <v>2732.15</v>
      </c>
      <c r="BH35" s="63">
        <v>36694.71</v>
      </c>
      <c r="BI35" s="63">
        <v>26340.66</v>
      </c>
      <c r="BJ35" s="63">
        <v>408170.36</v>
      </c>
      <c r="BK35" s="63">
        <v>18617.2</v>
      </c>
      <c r="BL35" s="63">
        <v>1376597.89</v>
      </c>
      <c r="BM35" s="63">
        <v>61605.33</v>
      </c>
      <c r="BN35" s="63">
        <v>125824.92</v>
      </c>
      <c r="BO35" s="63">
        <v>22370.62</v>
      </c>
      <c r="BP35" s="63">
        <v>135926.96</v>
      </c>
      <c r="BQ35" s="63">
        <v>288948.90000000002</v>
      </c>
      <c r="BR35" s="63">
        <v>244331.96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>
      <c r="B36" s="2">
        <v>28</v>
      </c>
      <c r="C36" s="9">
        <v>5125</v>
      </c>
      <c r="D36" s="128">
        <v>27</v>
      </c>
      <c r="E36" s="9" t="s">
        <v>70</v>
      </c>
      <c r="F36" s="63"/>
      <c r="G36" s="63">
        <f t="shared" si="1"/>
        <v>0</v>
      </c>
      <c r="H36" s="11"/>
      <c r="I36" s="11"/>
      <c r="J36" s="11"/>
      <c r="K36" s="11"/>
      <c r="L36" s="11"/>
      <c r="M36" s="11"/>
      <c r="N36" s="60"/>
      <c r="O36" s="180">
        <v>34</v>
      </c>
      <c r="Q36" s="63">
        <v>1314406.8500000001</v>
      </c>
      <c r="R36" s="63">
        <v>509151.54</v>
      </c>
      <c r="S36" s="63">
        <v>25390.59</v>
      </c>
      <c r="T36" s="63">
        <v>93677</v>
      </c>
      <c r="U36" s="63">
        <v>2523824.7599999998</v>
      </c>
      <c r="V36" s="63">
        <v>576735.54</v>
      </c>
      <c r="W36" s="63">
        <v>44489.99</v>
      </c>
      <c r="X36" s="63">
        <v>18404.12</v>
      </c>
      <c r="Y36" s="63">
        <v>5568.53</v>
      </c>
      <c r="Z36" s="63">
        <v>106861.72</v>
      </c>
      <c r="AA36" s="63">
        <v>512697.45</v>
      </c>
      <c r="AB36" s="63">
        <v>465280.06</v>
      </c>
      <c r="AC36" s="63">
        <v>0</v>
      </c>
      <c r="AD36" s="63">
        <v>27450.44</v>
      </c>
      <c r="AE36" s="63">
        <v>161873.99</v>
      </c>
      <c r="AF36" s="63">
        <v>227028.54</v>
      </c>
      <c r="AG36" s="63">
        <v>104262.77</v>
      </c>
      <c r="AH36" s="63">
        <v>2167.06</v>
      </c>
      <c r="AI36" s="63">
        <v>324075.44</v>
      </c>
      <c r="AJ36" s="63">
        <v>83564.45</v>
      </c>
      <c r="AK36" s="63">
        <v>0</v>
      </c>
      <c r="AL36" s="63">
        <v>140916.64000000001</v>
      </c>
      <c r="AM36" s="63">
        <v>14564.18</v>
      </c>
      <c r="AN36" s="63">
        <v>27653.14</v>
      </c>
      <c r="AO36" s="63">
        <v>43480672.409999996</v>
      </c>
      <c r="AP36" s="63">
        <v>919346.83</v>
      </c>
      <c r="AQ36" s="63">
        <v>70582.66</v>
      </c>
      <c r="AR36" s="63">
        <v>251340.27</v>
      </c>
      <c r="AS36" s="63">
        <v>0</v>
      </c>
      <c r="AT36" s="63">
        <v>48225.63</v>
      </c>
      <c r="AU36" s="63">
        <v>1541874.7</v>
      </c>
      <c r="AV36" s="63">
        <v>364613.23</v>
      </c>
      <c r="AW36" s="63">
        <v>234401.27</v>
      </c>
      <c r="AX36" s="63">
        <v>921094.05</v>
      </c>
      <c r="AY36" s="63">
        <v>49444.480000000003</v>
      </c>
      <c r="AZ36" s="63">
        <v>223784.37</v>
      </c>
      <c r="BA36" s="63">
        <v>462964.22</v>
      </c>
      <c r="BB36" s="63">
        <v>186446.13</v>
      </c>
      <c r="BC36" s="63">
        <v>47142.2</v>
      </c>
      <c r="BD36" s="63">
        <v>0</v>
      </c>
      <c r="BE36" s="63">
        <v>64605.36</v>
      </c>
      <c r="BF36" s="63">
        <v>867030.22</v>
      </c>
      <c r="BG36" s="63">
        <v>9887.61</v>
      </c>
      <c r="BH36" s="63">
        <v>203854.07</v>
      </c>
      <c r="BI36" s="63">
        <v>0</v>
      </c>
      <c r="BJ36" s="63">
        <v>1472491.59</v>
      </c>
      <c r="BK36" s="63">
        <v>22544.16</v>
      </c>
      <c r="BL36" s="63">
        <v>8249307.3600000003</v>
      </c>
      <c r="BM36" s="63">
        <v>112046.82</v>
      </c>
      <c r="BN36" s="63">
        <v>560717.97</v>
      </c>
      <c r="BO36" s="63">
        <v>17823.18</v>
      </c>
      <c r="BP36" s="63">
        <v>187142.85</v>
      </c>
      <c r="BQ36" s="63">
        <v>1055926.18</v>
      </c>
      <c r="BR36" s="63">
        <v>799227.01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>
      <c r="B37" s="2">
        <v>29</v>
      </c>
      <c r="C37" s="9">
        <v>5130</v>
      </c>
      <c r="D37" s="128">
        <v>28</v>
      </c>
      <c r="E37" s="9" t="s">
        <v>71</v>
      </c>
      <c r="F37" s="63"/>
      <c r="G37" s="63">
        <f t="shared" si="1"/>
        <v>0</v>
      </c>
      <c r="H37" s="11"/>
      <c r="I37" s="11"/>
      <c r="J37" s="11"/>
      <c r="K37" s="11"/>
      <c r="L37" s="11"/>
      <c r="M37" s="11"/>
      <c r="N37" s="60"/>
      <c r="O37" s="180">
        <v>35</v>
      </c>
      <c r="Q37" s="63">
        <v>0</v>
      </c>
      <c r="R37" s="63">
        <v>216398.88</v>
      </c>
      <c r="S37" s="63">
        <v>957.73</v>
      </c>
      <c r="T37" s="63">
        <v>299233</v>
      </c>
      <c r="U37" s="63">
        <v>646557.32999999996</v>
      </c>
      <c r="V37" s="63">
        <v>399633.72</v>
      </c>
      <c r="W37" s="63">
        <v>85578.01</v>
      </c>
      <c r="X37" s="63">
        <v>0</v>
      </c>
      <c r="Y37" s="63">
        <v>0</v>
      </c>
      <c r="Z37" s="63">
        <v>104630.5012</v>
      </c>
      <c r="AA37" s="63">
        <v>35525.620000000003</v>
      </c>
      <c r="AB37" s="63">
        <v>345129.31</v>
      </c>
      <c r="AC37" s="63">
        <v>1165549.92</v>
      </c>
      <c r="AD37" s="63">
        <v>279238.51</v>
      </c>
      <c r="AE37" s="63">
        <v>272683.05</v>
      </c>
      <c r="AF37" s="63">
        <v>142700.09</v>
      </c>
      <c r="AG37" s="63">
        <v>897069.4</v>
      </c>
      <c r="AH37" s="63">
        <v>17203.32</v>
      </c>
      <c r="AI37" s="63">
        <v>164028.92000000001</v>
      </c>
      <c r="AJ37" s="63">
        <v>53679.37</v>
      </c>
      <c r="AK37" s="63">
        <v>0</v>
      </c>
      <c r="AL37" s="63">
        <v>1104.8499999999999</v>
      </c>
      <c r="AM37" s="63">
        <v>0</v>
      </c>
      <c r="AN37" s="63">
        <v>13306.12</v>
      </c>
      <c r="AO37" s="63">
        <v>11235287.43</v>
      </c>
      <c r="AP37" s="63">
        <v>8722150.1600000001</v>
      </c>
      <c r="AQ37" s="63">
        <v>187911.38</v>
      </c>
      <c r="AR37" s="63">
        <v>95008.17</v>
      </c>
      <c r="AS37" s="63">
        <v>201740.88</v>
      </c>
      <c r="AT37" s="63">
        <v>589630.26</v>
      </c>
      <c r="AU37" s="63">
        <v>261882.98</v>
      </c>
      <c r="AV37" s="63">
        <v>0</v>
      </c>
      <c r="AW37" s="63">
        <v>0</v>
      </c>
      <c r="AX37" s="63">
        <v>228174.8</v>
      </c>
      <c r="AY37" s="63">
        <v>78289.84</v>
      </c>
      <c r="AZ37" s="63">
        <v>322074.87</v>
      </c>
      <c r="BA37" s="63">
        <v>42818.21</v>
      </c>
      <c r="BB37" s="63">
        <v>11578.64</v>
      </c>
      <c r="BC37" s="63">
        <v>25653.22</v>
      </c>
      <c r="BD37" s="63">
        <v>0</v>
      </c>
      <c r="BE37" s="63">
        <v>48005.58</v>
      </c>
      <c r="BF37" s="63">
        <v>13272.5</v>
      </c>
      <c r="BG37" s="63">
        <v>29420.93</v>
      </c>
      <c r="BH37" s="63">
        <v>52127.24</v>
      </c>
      <c r="BI37" s="63">
        <v>0</v>
      </c>
      <c r="BJ37" s="63">
        <v>573129.56999999995</v>
      </c>
      <c r="BK37" s="63">
        <v>18637.41</v>
      </c>
      <c r="BL37" s="63">
        <v>364536.53</v>
      </c>
      <c r="BM37" s="63">
        <v>61990.58</v>
      </c>
      <c r="BN37" s="63">
        <v>422631.33</v>
      </c>
      <c r="BO37" s="63">
        <v>21314.51</v>
      </c>
      <c r="BP37" s="63">
        <v>121650.48</v>
      </c>
      <c r="BQ37" s="63">
        <v>1237332.31</v>
      </c>
      <c r="BR37" s="63">
        <v>1074303.1200000001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>
      <c r="B38" s="2">
        <v>30</v>
      </c>
      <c r="C38" s="9">
        <v>5135</v>
      </c>
      <c r="D38" s="128">
        <v>29</v>
      </c>
      <c r="E38" s="9" t="s">
        <v>72</v>
      </c>
      <c r="F38" s="63"/>
      <c r="G38" s="63">
        <f t="shared" si="1"/>
        <v>202004.44</v>
      </c>
      <c r="H38" s="11"/>
      <c r="I38" s="11"/>
      <c r="J38" s="11"/>
      <c r="K38" s="11"/>
      <c r="L38" s="11"/>
      <c r="M38" s="11"/>
      <c r="N38" s="60"/>
      <c r="O38" s="180">
        <v>36</v>
      </c>
      <c r="Q38" s="63">
        <v>6226525.9800000004</v>
      </c>
      <c r="R38" s="63">
        <v>4024179.4</v>
      </c>
      <c r="S38" s="63">
        <v>58245.58</v>
      </c>
      <c r="T38" s="63">
        <v>246143</v>
      </c>
      <c r="U38" s="63">
        <v>1322833.8799999999</v>
      </c>
      <c r="V38" s="63">
        <v>624459.52000000002</v>
      </c>
      <c r="W38" s="63">
        <v>90182.15</v>
      </c>
      <c r="X38" s="63">
        <v>0</v>
      </c>
      <c r="Y38" s="63">
        <v>10192.51</v>
      </c>
      <c r="Z38" s="63">
        <v>256891.04</v>
      </c>
      <c r="AA38" s="63">
        <v>1325737.32</v>
      </c>
      <c r="AB38" s="63">
        <v>437284.36</v>
      </c>
      <c r="AC38" s="63">
        <v>956493.85</v>
      </c>
      <c r="AD38" s="63">
        <v>132948.72</v>
      </c>
      <c r="AE38" s="63">
        <v>180061.47</v>
      </c>
      <c r="AF38" s="63">
        <v>539192.02</v>
      </c>
      <c r="AG38" s="63">
        <v>181927.51</v>
      </c>
      <c r="AH38" s="63">
        <v>103041.2</v>
      </c>
      <c r="AI38" s="63">
        <v>578756.93999999994</v>
      </c>
      <c r="AJ38" s="63">
        <v>68303.820000000007</v>
      </c>
      <c r="AK38" s="63">
        <v>300459.27</v>
      </c>
      <c r="AL38" s="63">
        <v>9851.4699999999993</v>
      </c>
      <c r="AM38" s="63">
        <v>9080</v>
      </c>
      <c r="AN38" s="63">
        <v>135064.56</v>
      </c>
      <c r="AO38" s="63">
        <v>112984658.67</v>
      </c>
      <c r="AP38" s="63">
        <v>6256806.8700000001</v>
      </c>
      <c r="AQ38" s="63">
        <v>465674.83</v>
      </c>
      <c r="AR38" s="63">
        <v>362210.88</v>
      </c>
      <c r="AS38" s="63">
        <v>64067.94</v>
      </c>
      <c r="AT38" s="63">
        <v>167352.18</v>
      </c>
      <c r="AU38" s="63">
        <v>1206449.78</v>
      </c>
      <c r="AV38" s="63">
        <v>409292.96</v>
      </c>
      <c r="AW38" s="63">
        <v>276993.55</v>
      </c>
      <c r="AX38" s="63">
        <v>586669.32999999996</v>
      </c>
      <c r="AY38" s="63">
        <v>64600.17</v>
      </c>
      <c r="AZ38" s="63">
        <v>728421.11</v>
      </c>
      <c r="BA38" s="63">
        <v>122783.93</v>
      </c>
      <c r="BB38" s="63">
        <v>530812.86</v>
      </c>
      <c r="BC38" s="63">
        <v>147376.57</v>
      </c>
      <c r="BD38" s="63">
        <v>202004.44</v>
      </c>
      <c r="BE38" s="63">
        <v>204401.03</v>
      </c>
      <c r="BF38" s="63">
        <v>882879.31</v>
      </c>
      <c r="BG38" s="63">
        <v>124786.04</v>
      </c>
      <c r="BH38" s="63">
        <v>26607.57</v>
      </c>
      <c r="BI38" s="63">
        <v>76948.73</v>
      </c>
      <c r="BJ38" s="63">
        <v>2300114.2400000002</v>
      </c>
      <c r="BK38" s="63">
        <v>63577.47</v>
      </c>
      <c r="BL38" s="63">
        <v>4389708.95</v>
      </c>
      <c r="BM38" s="63">
        <v>206356.61</v>
      </c>
      <c r="BN38" s="63">
        <v>294753.94</v>
      </c>
      <c r="BO38" s="63">
        <v>68829.09</v>
      </c>
      <c r="BP38" s="63">
        <v>291273.19</v>
      </c>
      <c r="BQ38" s="63">
        <v>1210052.92</v>
      </c>
      <c r="BR38" s="63">
        <v>1146870.8700000001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>
      <c r="B39" s="2">
        <v>31</v>
      </c>
      <c r="C39" s="9">
        <v>5145</v>
      </c>
      <c r="D39" s="128">
        <v>30</v>
      </c>
      <c r="E39" s="9" t="s">
        <v>73</v>
      </c>
      <c r="F39" s="63"/>
      <c r="G39" s="63">
        <f t="shared" si="1"/>
        <v>122166.51</v>
      </c>
      <c r="H39" s="11"/>
      <c r="I39" s="11"/>
      <c r="J39" s="11"/>
      <c r="K39" s="11"/>
      <c r="L39" s="11"/>
      <c r="M39" s="11"/>
      <c r="N39" s="60"/>
      <c r="O39" s="180">
        <v>37</v>
      </c>
      <c r="Q39" s="63">
        <v>0</v>
      </c>
      <c r="R39" s="63">
        <v>0</v>
      </c>
      <c r="S39" s="63">
        <v>0</v>
      </c>
      <c r="T39" s="63">
        <v>49103</v>
      </c>
      <c r="U39" s="63">
        <v>2750.16</v>
      </c>
      <c r="V39" s="63">
        <v>2449.9</v>
      </c>
      <c r="W39" s="63">
        <v>1934.87</v>
      </c>
      <c r="X39" s="63">
        <v>0</v>
      </c>
      <c r="Y39" s="63">
        <v>0</v>
      </c>
      <c r="Z39" s="63">
        <v>3337.97</v>
      </c>
      <c r="AA39" s="63">
        <v>20336.78</v>
      </c>
      <c r="AB39" s="63">
        <v>13327.54</v>
      </c>
      <c r="AC39" s="63">
        <v>0</v>
      </c>
      <c r="AD39" s="63">
        <v>0</v>
      </c>
      <c r="AE39" s="63">
        <v>0</v>
      </c>
      <c r="AF39" s="63">
        <v>0</v>
      </c>
      <c r="AG39" s="63">
        <v>34372.97</v>
      </c>
      <c r="AH39" s="63">
        <v>497.57</v>
      </c>
      <c r="AI39" s="63">
        <v>100783.66</v>
      </c>
      <c r="AJ39" s="63">
        <v>15022.97</v>
      </c>
      <c r="AK39" s="63">
        <v>0</v>
      </c>
      <c r="AL39" s="63">
        <v>975.96</v>
      </c>
      <c r="AM39" s="63">
        <v>0</v>
      </c>
      <c r="AN39" s="63">
        <v>287</v>
      </c>
      <c r="AO39" s="63">
        <v>93488.79</v>
      </c>
      <c r="AP39" s="63">
        <v>117122.2</v>
      </c>
      <c r="AQ39" s="63">
        <v>0</v>
      </c>
      <c r="AR39" s="63">
        <v>38281.43</v>
      </c>
      <c r="AS39" s="63">
        <v>0</v>
      </c>
      <c r="AT39" s="63">
        <v>903.39</v>
      </c>
      <c r="AU39" s="63">
        <v>349270.42</v>
      </c>
      <c r="AV39" s="63">
        <v>0</v>
      </c>
      <c r="AW39" s="63">
        <v>7919.85</v>
      </c>
      <c r="AX39" s="63">
        <v>18207.13</v>
      </c>
      <c r="AY39" s="63">
        <v>592.77</v>
      </c>
      <c r="AZ39" s="63">
        <v>391.06</v>
      </c>
      <c r="BA39" s="63">
        <v>395.48</v>
      </c>
      <c r="BB39" s="63">
        <v>481.2</v>
      </c>
      <c r="BC39" s="63">
        <v>31.2</v>
      </c>
      <c r="BD39" s="63">
        <v>122166.51</v>
      </c>
      <c r="BE39" s="63">
        <v>18.98</v>
      </c>
      <c r="BF39" s="63">
        <v>32112.12</v>
      </c>
      <c r="BG39" s="63">
        <v>0</v>
      </c>
      <c r="BH39" s="63">
        <v>2800.25</v>
      </c>
      <c r="BI39" s="63">
        <v>0</v>
      </c>
      <c r="BJ39" s="63">
        <v>21077.34</v>
      </c>
      <c r="BK39" s="63">
        <v>0</v>
      </c>
      <c r="BL39" s="63">
        <v>2706772.5</v>
      </c>
      <c r="BM39" s="63">
        <v>1121.51</v>
      </c>
      <c r="BN39" s="63">
        <v>1097.3</v>
      </c>
      <c r="BO39" s="63">
        <v>1757.29</v>
      </c>
      <c r="BP39" s="63">
        <v>351.3</v>
      </c>
      <c r="BQ39" s="63">
        <v>267206.2</v>
      </c>
      <c r="BR39" s="63">
        <v>154633.81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>
      <c r="B40" s="2">
        <v>32</v>
      </c>
      <c r="C40" s="9">
        <v>5150</v>
      </c>
      <c r="D40" s="128">
        <v>31</v>
      </c>
      <c r="E40" s="9" t="s">
        <v>74</v>
      </c>
      <c r="F40" s="63"/>
      <c r="G40" s="63">
        <f t="shared" si="1"/>
        <v>0</v>
      </c>
      <c r="H40" s="11"/>
      <c r="I40" s="11"/>
      <c r="J40" s="11"/>
      <c r="K40" s="11"/>
      <c r="L40" s="11"/>
      <c r="M40" s="11"/>
      <c r="N40" s="60"/>
      <c r="O40" s="180">
        <v>38</v>
      </c>
      <c r="Q40" s="63">
        <v>1267869.8999999999</v>
      </c>
      <c r="R40" s="63">
        <v>0</v>
      </c>
      <c r="S40" s="63">
        <v>0</v>
      </c>
      <c r="T40" s="63">
        <v>822</v>
      </c>
      <c r="U40" s="63">
        <v>364944.75</v>
      </c>
      <c r="V40" s="63">
        <v>38037.129999999997</v>
      </c>
      <c r="W40" s="63">
        <v>1877.97</v>
      </c>
      <c r="X40" s="63">
        <v>0</v>
      </c>
      <c r="Y40" s="63">
        <v>17636.73</v>
      </c>
      <c r="Z40" s="63">
        <v>62451.35</v>
      </c>
      <c r="AA40" s="63">
        <v>275165.32</v>
      </c>
      <c r="AB40" s="63">
        <v>93450.15</v>
      </c>
      <c r="AC40" s="63">
        <v>0</v>
      </c>
      <c r="AD40" s="63">
        <v>82945.710000000006</v>
      </c>
      <c r="AE40" s="63">
        <v>16761.3</v>
      </c>
      <c r="AF40" s="63">
        <v>80629.73</v>
      </c>
      <c r="AG40" s="63">
        <v>78776.850000000006</v>
      </c>
      <c r="AH40" s="63">
        <v>6049.42</v>
      </c>
      <c r="AI40" s="63">
        <v>58671.38</v>
      </c>
      <c r="AJ40" s="63">
        <v>11195.65</v>
      </c>
      <c r="AK40" s="63">
        <v>170349.4</v>
      </c>
      <c r="AL40" s="63">
        <v>7251.47</v>
      </c>
      <c r="AM40" s="63">
        <v>0</v>
      </c>
      <c r="AN40" s="63">
        <v>13206.74</v>
      </c>
      <c r="AO40" s="63">
        <v>1872547.91</v>
      </c>
      <c r="AP40" s="63">
        <v>113650.07</v>
      </c>
      <c r="AQ40" s="63">
        <v>6492.19</v>
      </c>
      <c r="AR40" s="63">
        <v>117161.58</v>
      </c>
      <c r="AS40" s="63">
        <v>0</v>
      </c>
      <c r="AT40" s="63">
        <v>26506.97</v>
      </c>
      <c r="AU40" s="63">
        <v>1289742.3700000001</v>
      </c>
      <c r="AV40" s="63">
        <v>126044.87</v>
      </c>
      <c r="AW40" s="63">
        <v>349361.7</v>
      </c>
      <c r="AX40" s="63">
        <v>302306.2</v>
      </c>
      <c r="AY40" s="63">
        <v>18422.16</v>
      </c>
      <c r="AZ40" s="63">
        <v>50905.23</v>
      </c>
      <c r="BA40" s="63">
        <v>10546.13</v>
      </c>
      <c r="BB40" s="63">
        <v>330461.31</v>
      </c>
      <c r="BC40" s="63">
        <v>4231.13</v>
      </c>
      <c r="BD40" s="63">
        <v>0</v>
      </c>
      <c r="BE40" s="63">
        <v>3118.52</v>
      </c>
      <c r="BF40" s="63">
        <v>144559.13</v>
      </c>
      <c r="BG40" s="63">
        <v>974.55</v>
      </c>
      <c r="BH40" s="63">
        <v>8283.59</v>
      </c>
      <c r="BI40" s="63">
        <v>0</v>
      </c>
      <c r="BJ40" s="63">
        <v>194866.07</v>
      </c>
      <c r="BK40" s="63">
        <v>17161.22</v>
      </c>
      <c r="BL40" s="63">
        <v>9918537.9700000007</v>
      </c>
      <c r="BM40" s="63">
        <v>162441.48000000001</v>
      </c>
      <c r="BN40" s="63">
        <v>57566.78</v>
      </c>
      <c r="BO40" s="63">
        <v>0</v>
      </c>
      <c r="BP40" s="63">
        <v>42227.19</v>
      </c>
      <c r="BQ40" s="63">
        <v>900791.91</v>
      </c>
      <c r="BR40" s="63">
        <v>1225300.01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>
      <c r="B41" s="2">
        <v>33</v>
      </c>
      <c r="C41" s="9">
        <v>5155</v>
      </c>
      <c r="D41" s="128">
        <v>32</v>
      </c>
      <c r="E41" s="9" t="s">
        <v>75</v>
      </c>
      <c r="F41" s="63"/>
      <c r="G41" s="63">
        <f t="shared" si="1"/>
        <v>47477.52</v>
      </c>
      <c r="H41" s="11"/>
      <c r="I41" s="11"/>
      <c r="J41" s="11"/>
      <c r="K41" s="11"/>
      <c r="L41" s="11"/>
      <c r="M41" s="11"/>
      <c r="N41" s="60"/>
      <c r="O41" s="180">
        <v>39</v>
      </c>
      <c r="Q41" s="63">
        <v>0</v>
      </c>
      <c r="R41" s="63">
        <v>772.29</v>
      </c>
      <c r="S41" s="63">
        <v>0</v>
      </c>
      <c r="T41" s="63">
        <v>95407</v>
      </c>
      <c r="U41" s="63">
        <v>637095.82999999996</v>
      </c>
      <c r="V41" s="63">
        <v>84330.54</v>
      </c>
      <c r="W41" s="63">
        <v>97848.26</v>
      </c>
      <c r="X41" s="63">
        <v>0</v>
      </c>
      <c r="Y41" s="63">
        <v>13744.9</v>
      </c>
      <c r="Z41" s="63">
        <v>114509.4624</v>
      </c>
      <c r="AA41" s="63">
        <v>296607.77</v>
      </c>
      <c r="AB41" s="63">
        <v>374251.85</v>
      </c>
      <c r="AC41" s="63">
        <v>533108.41</v>
      </c>
      <c r="AD41" s="63">
        <v>244792.53</v>
      </c>
      <c r="AE41" s="63">
        <v>-157589.82999999999</v>
      </c>
      <c r="AF41" s="63">
        <v>145335.54</v>
      </c>
      <c r="AG41" s="63">
        <v>152499.74</v>
      </c>
      <c r="AH41" s="63">
        <v>275.73</v>
      </c>
      <c r="AI41" s="63">
        <v>164826.20000000001</v>
      </c>
      <c r="AJ41" s="63">
        <v>65748.960000000006</v>
      </c>
      <c r="AK41" s="63">
        <v>0</v>
      </c>
      <c r="AL41" s="63">
        <v>3545.74</v>
      </c>
      <c r="AM41" s="63">
        <v>2383.5</v>
      </c>
      <c r="AN41" s="63">
        <v>11502.5</v>
      </c>
      <c r="AO41" s="63">
        <v>9549994.3200000003</v>
      </c>
      <c r="AP41" s="63">
        <v>1348.82</v>
      </c>
      <c r="AQ41" s="63">
        <v>106251.73</v>
      </c>
      <c r="AR41" s="63">
        <v>87184.07</v>
      </c>
      <c r="AS41" s="63">
        <v>35786.839999999997</v>
      </c>
      <c r="AT41" s="63">
        <v>215020.28</v>
      </c>
      <c r="AU41" s="63">
        <v>806634.32</v>
      </c>
      <c r="AV41" s="63">
        <v>0</v>
      </c>
      <c r="AW41" s="63">
        <v>227745.6</v>
      </c>
      <c r="AX41" s="63">
        <v>144822.95000000001</v>
      </c>
      <c r="AY41" s="63">
        <v>100109.21</v>
      </c>
      <c r="AZ41" s="63">
        <v>157053.24</v>
      </c>
      <c r="BA41" s="63">
        <v>30048.639999999999</v>
      </c>
      <c r="BB41" s="63">
        <v>1619.13</v>
      </c>
      <c r="BC41" s="63">
        <v>62876.05</v>
      </c>
      <c r="BD41" s="63">
        <v>47477.52</v>
      </c>
      <c r="BE41" s="63">
        <v>32761.4</v>
      </c>
      <c r="BF41" s="63">
        <v>17730.3</v>
      </c>
      <c r="BG41" s="63">
        <v>1698.07</v>
      </c>
      <c r="BH41" s="63">
        <v>3961.76</v>
      </c>
      <c r="BI41" s="63">
        <v>0</v>
      </c>
      <c r="BJ41" s="63">
        <v>320375.28000000003</v>
      </c>
      <c r="BK41" s="63">
        <v>20317.25</v>
      </c>
      <c r="BL41" s="63">
        <v>40750.959999999999</v>
      </c>
      <c r="BM41" s="63">
        <v>118129.61</v>
      </c>
      <c r="BN41" s="63">
        <v>123395.84</v>
      </c>
      <c r="BO41" s="63">
        <v>5856.21</v>
      </c>
      <c r="BP41" s="63">
        <v>211941.51</v>
      </c>
      <c r="BQ41" s="63">
        <v>686822.86</v>
      </c>
      <c r="BR41" s="63">
        <v>460760.18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>
      <c r="B42" s="2">
        <v>34</v>
      </c>
      <c r="C42" s="9">
        <v>5160</v>
      </c>
      <c r="D42" s="128">
        <v>33</v>
      </c>
      <c r="E42" s="9" t="s">
        <v>76</v>
      </c>
      <c r="F42" s="63"/>
      <c r="G42" s="63">
        <f t="shared" ref="G42:G73" si="2">HLOOKUP($E$3,$P$3:$BX$269,O42,TRUE)</f>
        <v>0</v>
      </c>
      <c r="H42" s="11"/>
      <c r="I42" s="11"/>
      <c r="J42" s="11"/>
      <c r="K42" s="11"/>
      <c r="L42" s="11"/>
      <c r="M42" s="11"/>
      <c r="N42" s="60"/>
      <c r="O42" s="180">
        <v>40</v>
      </c>
      <c r="Q42" s="63">
        <v>0</v>
      </c>
      <c r="R42" s="63">
        <v>18132.96</v>
      </c>
      <c r="S42" s="63">
        <v>3244.71</v>
      </c>
      <c r="T42" s="63">
        <v>43304</v>
      </c>
      <c r="U42" s="63">
        <v>79462.52</v>
      </c>
      <c r="V42" s="63">
        <v>93177.79</v>
      </c>
      <c r="W42" s="63">
        <v>51234.02</v>
      </c>
      <c r="X42" s="63">
        <v>0</v>
      </c>
      <c r="Y42" s="63">
        <v>1332.5</v>
      </c>
      <c r="Z42" s="63">
        <v>29495.68</v>
      </c>
      <c r="AA42" s="63">
        <v>55514.94</v>
      </c>
      <c r="AB42" s="63">
        <v>52241.74</v>
      </c>
      <c r="AC42" s="63">
        <v>140597.35</v>
      </c>
      <c r="AD42" s="63">
        <v>55697.2</v>
      </c>
      <c r="AE42" s="63">
        <v>82899.240000000005</v>
      </c>
      <c r="AF42" s="63">
        <v>73092.58</v>
      </c>
      <c r="AG42" s="63">
        <v>24553.34</v>
      </c>
      <c r="AH42" s="63">
        <v>9447.9599999999991</v>
      </c>
      <c r="AI42" s="63">
        <v>123529.61</v>
      </c>
      <c r="AJ42" s="63">
        <v>10578.85</v>
      </c>
      <c r="AK42" s="63">
        <v>0</v>
      </c>
      <c r="AL42" s="63">
        <v>55517.39</v>
      </c>
      <c r="AM42" s="63">
        <v>0</v>
      </c>
      <c r="AN42" s="63">
        <v>17752.38</v>
      </c>
      <c r="AO42" s="63">
        <v>4096094.59</v>
      </c>
      <c r="AP42" s="63">
        <v>38778.550000000003</v>
      </c>
      <c r="AQ42" s="63">
        <v>28937.37</v>
      </c>
      <c r="AR42" s="63">
        <v>51884.35</v>
      </c>
      <c r="AS42" s="63">
        <v>21719.46</v>
      </c>
      <c r="AT42" s="63">
        <v>50364</v>
      </c>
      <c r="AU42" s="63">
        <v>83215.490000000005</v>
      </c>
      <c r="AV42" s="63">
        <v>164308.98000000001</v>
      </c>
      <c r="AW42" s="63">
        <v>95070.399999999994</v>
      </c>
      <c r="AX42" s="63">
        <v>49777.01</v>
      </c>
      <c r="AY42" s="63">
        <v>43916.08</v>
      </c>
      <c r="AZ42" s="63">
        <v>155852.76</v>
      </c>
      <c r="BA42" s="63">
        <v>5291.47</v>
      </c>
      <c r="BB42" s="63">
        <v>14885.8</v>
      </c>
      <c r="BC42" s="63">
        <v>12135.21</v>
      </c>
      <c r="BD42" s="63">
        <v>0</v>
      </c>
      <c r="BE42" s="63">
        <v>43315.360000000001</v>
      </c>
      <c r="BF42" s="63">
        <v>58172.34</v>
      </c>
      <c r="BG42" s="63">
        <v>3860.7</v>
      </c>
      <c r="BH42" s="63">
        <v>9070.92</v>
      </c>
      <c r="BI42" s="63">
        <v>10162.25</v>
      </c>
      <c r="BJ42" s="63">
        <v>72757.990000000005</v>
      </c>
      <c r="BK42" s="63">
        <v>17867</v>
      </c>
      <c r="BL42" s="63">
        <v>1094557.23</v>
      </c>
      <c r="BM42" s="63">
        <v>31745.87</v>
      </c>
      <c r="BN42" s="63">
        <v>130980.79</v>
      </c>
      <c r="BO42" s="63">
        <v>684.48</v>
      </c>
      <c r="BP42" s="63">
        <v>40213.620000000003</v>
      </c>
      <c r="BQ42" s="63">
        <v>328711.27</v>
      </c>
      <c r="BR42" s="63">
        <v>103603.03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>
      <c r="B43" s="2">
        <v>35</v>
      </c>
      <c r="C43" s="9">
        <v>5175</v>
      </c>
      <c r="D43" s="128">
        <v>34</v>
      </c>
      <c r="E43" s="9" t="s">
        <v>77</v>
      </c>
      <c r="F43" s="63"/>
      <c r="G43" s="63">
        <f t="shared" si="2"/>
        <v>0</v>
      </c>
      <c r="H43" s="11"/>
      <c r="I43" s="11"/>
      <c r="J43" s="11"/>
      <c r="K43" s="11"/>
      <c r="L43" s="11"/>
      <c r="M43" s="11"/>
      <c r="N43" s="60"/>
      <c r="O43" s="180">
        <v>41</v>
      </c>
      <c r="Q43" s="63">
        <v>395573.2</v>
      </c>
      <c r="R43" s="63">
        <v>617719.24</v>
      </c>
      <c r="S43" s="63">
        <v>41612.69</v>
      </c>
      <c r="T43" s="63">
        <v>266326</v>
      </c>
      <c r="U43" s="63">
        <v>217896.04</v>
      </c>
      <c r="V43" s="63">
        <v>449224.64</v>
      </c>
      <c r="W43" s="63">
        <v>0</v>
      </c>
      <c r="X43" s="63">
        <v>0</v>
      </c>
      <c r="Y43" s="63">
        <v>0</v>
      </c>
      <c r="Z43" s="63">
        <v>257847.92120000001</v>
      </c>
      <c r="AA43" s="63">
        <v>500834.66</v>
      </c>
      <c r="AB43" s="63">
        <v>279769.03999999998</v>
      </c>
      <c r="AC43" s="63">
        <v>0</v>
      </c>
      <c r="AD43" s="63">
        <v>192054.54</v>
      </c>
      <c r="AE43" s="63">
        <v>465</v>
      </c>
      <c r="AF43" s="63">
        <v>2779.06</v>
      </c>
      <c r="AG43" s="63">
        <v>161048.01999999999</v>
      </c>
      <c r="AH43" s="63">
        <v>40626.9</v>
      </c>
      <c r="AI43" s="63">
        <v>75085.09</v>
      </c>
      <c r="AJ43" s="63">
        <v>0</v>
      </c>
      <c r="AK43" s="63">
        <v>0</v>
      </c>
      <c r="AL43" s="63">
        <v>5553.24</v>
      </c>
      <c r="AM43" s="63">
        <v>5339.99</v>
      </c>
      <c r="AN43" s="63">
        <v>10971.51</v>
      </c>
      <c r="AO43" s="63">
        <v>5992034.7400000002</v>
      </c>
      <c r="AP43" s="63">
        <v>591647.11</v>
      </c>
      <c r="AQ43" s="63">
        <v>25104.21</v>
      </c>
      <c r="AR43" s="63">
        <v>0</v>
      </c>
      <c r="AS43" s="63">
        <v>78106.33</v>
      </c>
      <c r="AT43" s="63">
        <v>14552.43</v>
      </c>
      <c r="AU43" s="63">
        <v>802.5</v>
      </c>
      <c r="AV43" s="63">
        <v>168332.27</v>
      </c>
      <c r="AW43" s="63">
        <v>577.38</v>
      </c>
      <c r="AX43" s="63">
        <v>0</v>
      </c>
      <c r="AY43" s="63">
        <v>58355.81</v>
      </c>
      <c r="AZ43" s="63">
        <v>15553.78</v>
      </c>
      <c r="BA43" s="63">
        <v>5778.64</v>
      </c>
      <c r="BB43" s="63">
        <v>0</v>
      </c>
      <c r="BC43" s="63">
        <v>0</v>
      </c>
      <c r="BD43" s="63">
        <v>0</v>
      </c>
      <c r="BE43" s="63">
        <v>235.29</v>
      </c>
      <c r="BF43" s="63">
        <v>61188.46</v>
      </c>
      <c r="BG43" s="63">
        <v>449.5</v>
      </c>
      <c r="BH43" s="63">
        <v>18608.72</v>
      </c>
      <c r="BI43" s="63">
        <v>3059.95</v>
      </c>
      <c r="BJ43" s="63">
        <v>39266.910000000003</v>
      </c>
      <c r="BK43" s="63">
        <v>1260.04</v>
      </c>
      <c r="BL43" s="63">
        <v>0</v>
      </c>
      <c r="BM43" s="63">
        <v>49723.18</v>
      </c>
      <c r="BN43" s="63">
        <v>129924.21</v>
      </c>
      <c r="BO43" s="63">
        <v>14191.82</v>
      </c>
      <c r="BP43" s="63">
        <v>273865.23</v>
      </c>
      <c r="BQ43" s="63">
        <v>0</v>
      </c>
      <c r="BR43" s="63">
        <v>370929.07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>
      <c r="B44" s="2">
        <v>36</v>
      </c>
      <c r="C44" s="12"/>
      <c r="D44" s="128"/>
      <c r="E44" s="13" t="s">
        <v>78</v>
      </c>
      <c r="F44" s="141"/>
      <c r="G44" s="63">
        <f t="shared" si="2"/>
        <v>1203194.8500000001</v>
      </c>
      <c r="H44" s="11"/>
      <c r="I44" s="14"/>
      <c r="J44" s="14"/>
      <c r="K44" s="14"/>
      <c r="L44" s="14"/>
      <c r="M44" s="14"/>
      <c r="N44" s="60"/>
      <c r="O44" s="180">
        <v>42</v>
      </c>
      <c r="Q44" s="140">
        <v>36374713.479999997</v>
      </c>
      <c r="R44" s="140">
        <v>5603444.5600000005</v>
      </c>
      <c r="S44" s="140">
        <v>155191.31</v>
      </c>
      <c r="T44" s="140">
        <v>1181077</v>
      </c>
      <c r="U44" s="140">
        <v>6939651.3399999999</v>
      </c>
      <c r="V44" s="140">
        <v>2765587.2800000003</v>
      </c>
      <c r="W44" s="140">
        <v>474136.69999999995</v>
      </c>
      <c r="X44" s="140">
        <v>20704.669999999998</v>
      </c>
      <c r="Y44" s="140">
        <v>96415.219999999987</v>
      </c>
      <c r="Z44" s="140">
        <v>990839.71479999996</v>
      </c>
      <c r="AA44" s="140">
        <v>4203636.55</v>
      </c>
      <c r="AB44" s="140">
        <v>3310607.93</v>
      </c>
      <c r="AC44" s="140">
        <v>3830530.49</v>
      </c>
      <c r="AD44" s="140">
        <v>1334220.46</v>
      </c>
      <c r="AE44" s="140">
        <v>672340.88</v>
      </c>
      <c r="AF44" s="140">
        <v>1337791.3700000001</v>
      </c>
      <c r="AG44" s="140">
        <v>1817482.7400000002</v>
      </c>
      <c r="AH44" s="140">
        <v>351756.26</v>
      </c>
      <c r="AI44" s="140">
        <v>1710504.71</v>
      </c>
      <c r="AJ44" s="140">
        <v>491500.10000000003</v>
      </c>
      <c r="AK44" s="140">
        <v>636878.47</v>
      </c>
      <c r="AL44" s="140">
        <v>348726.85999999993</v>
      </c>
      <c r="AM44" s="140">
        <v>39307.67</v>
      </c>
      <c r="AN44" s="140">
        <v>243110.95</v>
      </c>
      <c r="AO44" s="140">
        <v>242099021.72</v>
      </c>
      <c r="AP44" s="140">
        <v>18799557.289999999</v>
      </c>
      <c r="AQ44" s="140">
        <v>1019474.3999999999</v>
      </c>
      <c r="AR44" s="140">
        <v>1431871.0100000002</v>
      </c>
      <c r="AS44" s="140">
        <v>401421.45000000007</v>
      </c>
      <c r="AT44" s="140">
        <v>2016402.6499999997</v>
      </c>
      <c r="AU44" s="140">
        <v>9096402.8900000006</v>
      </c>
      <c r="AV44" s="140">
        <v>1515050.9</v>
      </c>
      <c r="AW44" s="140">
        <v>1339331.1599999999</v>
      </c>
      <c r="AX44" s="140">
        <v>2873857.38</v>
      </c>
      <c r="AY44" s="140">
        <v>463220.07</v>
      </c>
      <c r="AZ44" s="140">
        <v>2378751.15</v>
      </c>
      <c r="BA44" s="140">
        <v>743961.69999999984</v>
      </c>
      <c r="BB44" s="140">
        <v>2146527.2099999995</v>
      </c>
      <c r="BC44" s="140">
        <v>301017.49000000005</v>
      </c>
      <c r="BD44" s="140">
        <v>1203194.8500000001</v>
      </c>
      <c r="BE44" s="140">
        <v>577974.21000000008</v>
      </c>
      <c r="BF44" s="140">
        <v>2626921.1999999997</v>
      </c>
      <c r="BG44" s="140">
        <v>174133.86</v>
      </c>
      <c r="BH44" s="140">
        <v>426412.35</v>
      </c>
      <c r="BI44" s="140">
        <v>116511.59</v>
      </c>
      <c r="BJ44" s="140">
        <v>7402525.4200000018</v>
      </c>
      <c r="BK44" s="140">
        <v>181024.89</v>
      </c>
      <c r="BL44" s="140">
        <v>65379126.539999999</v>
      </c>
      <c r="BM44" s="140">
        <v>915694.86</v>
      </c>
      <c r="BN44" s="140">
        <v>2010189.9000000001</v>
      </c>
      <c r="BO44" s="140">
        <v>259561.41</v>
      </c>
      <c r="BP44" s="140">
        <v>1580667.1</v>
      </c>
      <c r="BQ44" s="140">
        <v>7118876.0500000007</v>
      </c>
      <c r="BR44" s="140">
        <v>5611597.080000001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>
      <c r="B45" s="2">
        <v>37</v>
      </c>
      <c r="C45" s="9">
        <v>5305</v>
      </c>
      <c r="D45" s="128">
        <v>35</v>
      </c>
      <c r="E45" s="9" t="s">
        <v>79</v>
      </c>
      <c r="F45" s="63"/>
      <c r="G45" s="63">
        <f t="shared" si="2"/>
        <v>93245.03</v>
      </c>
      <c r="H45" s="11"/>
      <c r="I45" s="11"/>
      <c r="J45" s="11"/>
      <c r="K45" s="11"/>
      <c r="L45" s="11"/>
      <c r="M45" s="11"/>
      <c r="N45" s="60"/>
      <c r="O45" s="180">
        <v>43</v>
      </c>
      <c r="Q45" s="63">
        <v>2228602.4500000002</v>
      </c>
      <c r="R45" s="63">
        <v>101840.75</v>
      </c>
      <c r="S45" s="63">
        <v>3249.18</v>
      </c>
      <c r="T45" s="63">
        <v>220248</v>
      </c>
      <c r="U45" s="63">
        <v>0</v>
      </c>
      <c r="V45" s="63">
        <v>149590.32</v>
      </c>
      <c r="W45" s="63">
        <v>67894.11</v>
      </c>
      <c r="X45" s="63">
        <v>0</v>
      </c>
      <c r="Y45" s="63">
        <v>0</v>
      </c>
      <c r="Z45" s="63">
        <v>101432.62</v>
      </c>
      <c r="AA45" s="63">
        <v>154233.73000000001</v>
      </c>
      <c r="AB45" s="63">
        <v>184153.5</v>
      </c>
      <c r="AC45" s="63">
        <v>0</v>
      </c>
      <c r="AD45" s="63">
        <v>139186.51999999999</v>
      </c>
      <c r="AE45" s="63">
        <v>106873.46</v>
      </c>
      <c r="AF45" s="63">
        <v>185185.68</v>
      </c>
      <c r="AG45" s="63">
        <v>77353.5</v>
      </c>
      <c r="AH45" s="63">
        <v>22968.720000000001</v>
      </c>
      <c r="AI45" s="63">
        <v>162320.76</v>
      </c>
      <c r="AJ45" s="63">
        <v>74270.16</v>
      </c>
      <c r="AK45" s="63">
        <v>147439.48000000001</v>
      </c>
      <c r="AL45" s="63">
        <v>0</v>
      </c>
      <c r="AM45" s="63">
        <v>0</v>
      </c>
      <c r="AN45" s="63">
        <v>0</v>
      </c>
      <c r="AO45" s="63">
        <v>215582.2</v>
      </c>
      <c r="AP45" s="63">
        <v>0</v>
      </c>
      <c r="AQ45" s="63">
        <v>88302.88</v>
      </c>
      <c r="AR45" s="63">
        <v>0</v>
      </c>
      <c r="AS45" s="63">
        <v>0</v>
      </c>
      <c r="AT45" s="63">
        <v>175524.69</v>
      </c>
      <c r="AU45" s="63">
        <v>325155.36</v>
      </c>
      <c r="AV45" s="63">
        <v>0</v>
      </c>
      <c r="AW45" s="63">
        <v>155614.78</v>
      </c>
      <c r="AX45" s="63">
        <v>1106470.31</v>
      </c>
      <c r="AY45" s="63">
        <v>56831.55</v>
      </c>
      <c r="AZ45" s="63">
        <v>0</v>
      </c>
      <c r="BA45" s="63">
        <v>146807.06</v>
      </c>
      <c r="BB45" s="63">
        <v>589726.59</v>
      </c>
      <c r="BC45" s="63">
        <v>128274.69</v>
      </c>
      <c r="BD45" s="63">
        <v>93245.03</v>
      </c>
      <c r="BE45" s="63">
        <v>63867.97</v>
      </c>
      <c r="BF45" s="63">
        <v>51730.14</v>
      </c>
      <c r="BG45" s="63">
        <v>0</v>
      </c>
      <c r="BH45" s="63">
        <v>0</v>
      </c>
      <c r="BI45" s="63">
        <v>0</v>
      </c>
      <c r="BJ45" s="63">
        <v>0</v>
      </c>
      <c r="BK45" s="63">
        <v>68840.070000000007</v>
      </c>
      <c r="BL45" s="63">
        <v>846697.67</v>
      </c>
      <c r="BM45" s="63">
        <v>0</v>
      </c>
      <c r="BN45" s="63">
        <v>0</v>
      </c>
      <c r="BO45" s="63">
        <v>58465.64</v>
      </c>
      <c r="BP45" s="63">
        <v>0</v>
      </c>
      <c r="BQ45" s="63">
        <v>1295814.5900000001</v>
      </c>
      <c r="BR45" s="63">
        <v>503632.98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>
      <c r="B46" s="2">
        <v>38</v>
      </c>
      <c r="C46" s="9">
        <v>5310</v>
      </c>
      <c r="D46" s="128">
        <v>36</v>
      </c>
      <c r="E46" s="9" t="s">
        <v>80</v>
      </c>
      <c r="F46" s="63"/>
      <c r="G46" s="63">
        <f t="shared" si="2"/>
        <v>548125.47</v>
      </c>
      <c r="H46" s="11"/>
      <c r="I46" s="11"/>
      <c r="J46" s="11"/>
      <c r="K46" s="11"/>
      <c r="L46" s="11"/>
      <c r="M46" s="11"/>
      <c r="N46" s="60"/>
      <c r="O46" s="180">
        <v>44</v>
      </c>
      <c r="Q46" s="63">
        <v>96470.3</v>
      </c>
      <c r="R46" s="63">
        <v>150418.64000000001</v>
      </c>
      <c r="S46" s="63">
        <v>32206.83</v>
      </c>
      <c r="T46" s="63">
        <v>291350</v>
      </c>
      <c r="U46" s="63">
        <v>261678.97</v>
      </c>
      <c r="V46" s="63">
        <v>46796.5</v>
      </c>
      <c r="W46" s="63">
        <v>119705.85</v>
      </c>
      <c r="X46" s="63">
        <v>47646.19</v>
      </c>
      <c r="Y46" s="63">
        <v>0</v>
      </c>
      <c r="Z46" s="63">
        <v>52876.65</v>
      </c>
      <c r="AA46" s="63">
        <v>323574.13</v>
      </c>
      <c r="AB46" s="63">
        <v>527.32000000000005</v>
      </c>
      <c r="AC46" s="63">
        <v>803306.55</v>
      </c>
      <c r="AD46" s="63">
        <v>193180.07</v>
      </c>
      <c r="AE46" s="63">
        <v>154237.03</v>
      </c>
      <c r="AF46" s="63">
        <v>11600.27</v>
      </c>
      <c r="AG46" s="63">
        <v>232638.48</v>
      </c>
      <c r="AH46" s="63">
        <v>11296.76</v>
      </c>
      <c r="AI46" s="63">
        <v>-15000</v>
      </c>
      <c r="AJ46" s="63">
        <v>76967.009999999995</v>
      </c>
      <c r="AK46" s="63">
        <v>14544.79</v>
      </c>
      <c r="AL46" s="63">
        <v>22912.71</v>
      </c>
      <c r="AM46" s="63">
        <v>204.42</v>
      </c>
      <c r="AN46" s="63">
        <v>32238.53</v>
      </c>
      <c r="AO46" s="63">
        <v>9952671.2300000004</v>
      </c>
      <c r="AP46" s="63">
        <v>330103.90999999997</v>
      </c>
      <c r="AQ46" s="63">
        <v>16896.84</v>
      </c>
      <c r="AR46" s="63">
        <v>270383.62</v>
      </c>
      <c r="AS46" s="63">
        <v>218356.25</v>
      </c>
      <c r="AT46" s="63">
        <v>53258.77</v>
      </c>
      <c r="AU46" s="63">
        <v>1470831.29</v>
      </c>
      <c r="AV46" s="63">
        <v>372476.43</v>
      </c>
      <c r="AW46" s="63">
        <v>611382.09</v>
      </c>
      <c r="AX46" s="63">
        <v>793983.74</v>
      </c>
      <c r="AY46" s="63">
        <v>121931.83</v>
      </c>
      <c r="AZ46" s="63">
        <v>368997.79</v>
      </c>
      <c r="BA46" s="63">
        <v>203074.97</v>
      </c>
      <c r="BB46" s="63">
        <v>1177736.23</v>
      </c>
      <c r="BC46" s="63">
        <v>231543.61</v>
      </c>
      <c r="BD46" s="63">
        <v>548125.47</v>
      </c>
      <c r="BE46" s="63">
        <v>87745.600000000006</v>
      </c>
      <c r="BF46" s="63">
        <v>364635.54</v>
      </c>
      <c r="BG46" s="63">
        <v>31085.15</v>
      </c>
      <c r="BH46" s="63">
        <v>38050.019999999997</v>
      </c>
      <c r="BI46" s="63">
        <v>14671.65</v>
      </c>
      <c r="BJ46" s="63">
        <v>250616.78</v>
      </c>
      <c r="BK46" s="63">
        <v>74177.41</v>
      </c>
      <c r="BL46" s="63">
        <v>5863431.5199999996</v>
      </c>
      <c r="BM46" s="63">
        <v>160804.18</v>
      </c>
      <c r="BN46" s="63">
        <v>6162.82</v>
      </c>
      <c r="BO46" s="63">
        <v>64774.02</v>
      </c>
      <c r="BP46" s="63">
        <v>128673.29</v>
      </c>
      <c r="BQ46" s="63">
        <v>1515069.54</v>
      </c>
      <c r="BR46" s="63">
        <v>448222.5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>
      <c r="B47" s="2">
        <v>39</v>
      </c>
      <c r="C47" s="9">
        <v>5315</v>
      </c>
      <c r="D47" s="128">
        <v>37</v>
      </c>
      <c r="E47" s="9" t="s">
        <v>81</v>
      </c>
      <c r="F47" s="63"/>
      <c r="G47" s="63">
        <f t="shared" si="2"/>
        <v>1444901.97</v>
      </c>
      <c r="H47" s="11"/>
      <c r="I47" s="11"/>
      <c r="J47" s="11"/>
      <c r="K47" s="11"/>
      <c r="L47" s="11"/>
      <c r="M47" s="11"/>
      <c r="N47" s="60"/>
      <c r="O47" s="180">
        <v>45</v>
      </c>
      <c r="Q47" s="63">
        <v>33651110.390000001</v>
      </c>
      <c r="R47" s="63">
        <v>204025.42</v>
      </c>
      <c r="S47" s="63">
        <v>151743.23000000001</v>
      </c>
      <c r="T47" s="63">
        <v>1218042</v>
      </c>
      <c r="U47" s="63">
        <v>1244845.5900000001</v>
      </c>
      <c r="V47" s="63">
        <v>374411.07</v>
      </c>
      <c r="W47" s="63">
        <v>333437.48</v>
      </c>
      <c r="X47" s="63">
        <v>70143.14</v>
      </c>
      <c r="Y47" s="63">
        <v>239933.47</v>
      </c>
      <c r="Z47" s="63">
        <v>471985.49</v>
      </c>
      <c r="AA47" s="63">
        <v>5393793.5300000003</v>
      </c>
      <c r="AB47" s="63">
        <v>1800924.71</v>
      </c>
      <c r="AC47" s="63">
        <v>1698243.03</v>
      </c>
      <c r="AD47" s="63">
        <v>570790.43999999994</v>
      </c>
      <c r="AE47" s="63">
        <v>936224.47</v>
      </c>
      <c r="AF47" s="63">
        <v>932447.96</v>
      </c>
      <c r="AG47" s="63">
        <v>708002.76</v>
      </c>
      <c r="AH47" s="63">
        <v>188333.41</v>
      </c>
      <c r="AI47" s="63">
        <v>790380.01</v>
      </c>
      <c r="AJ47" s="63">
        <v>502912.29</v>
      </c>
      <c r="AK47" s="63">
        <v>606648.69999999995</v>
      </c>
      <c r="AL47" s="63">
        <v>227808.65</v>
      </c>
      <c r="AM47" s="63">
        <v>201170.79</v>
      </c>
      <c r="AN47" s="63">
        <v>377233.41</v>
      </c>
      <c r="AO47" s="63">
        <v>39652590.789999999</v>
      </c>
      <c r="AP47" s="63">
        <v>7607355.3600000003</v>
      </c>
      <c r="AQ47" s="63">
        <v>543101.53</v>
      </c>
      <c r="AR47" s="63">
        <v>409884.03</v>
      </c>
      <c r="AS47" s="63">
        <v>207918.18</v>
      </c>
      <c r="AT47" s="63">
        <v>551849.54</v>
      </c>
      <c r="AU47" s="63">
        <v>1701666.53</v>
      </c>
      <c r="AV47" s="63">
        <v>404715.38</v>
      </c>
      <c r="AW47" s="63">
        <v>835706.51</v>
      </c>
      <c r="AX47" s="63">
        <v>3126840.74</v>
      </c>
      <c r="AY47" s="63">
        <v>411549.67</v>
      </c>
      <c r="AZ47" s="63">
        <v>629669.17000000004</v>
      </c>
      <c r="BA47" s="63">
        <v>253430.89</v>
      </c>
      <c r="BB47" s="63">
        <v>1236565.46</v>
      </c>
      <c r="BC47" s="63">
        <v>435460.22</v>
      </c>
      <c r="BD47" s="63">
        <v>1444901.97</v>
      </c>
      <c r="BE47" s="63">
        <v>457297.3</v>
      </c>
      <c r="BF47" s="63">
        <v>390180.44</v>
      </c>
      <c r="BG47" s="63">
        <v>367742.43</v>
      </c>
      <c r="BH47" s="63">
        <v>433498.52</v>
      </c>
      <c r="BI47" s="63">
        <v>204357.68</v>
      </c>
      <c r="BJ47" s="63">
        <v>1449968.36</v>
      </c>
      <c r="BK47" s="63">
        <v>355069.34</v>
      </c>
      <c r="BL47" s="63">
        <v>26320455.210000001</v>
      </c>
      <c r="BM47" s="63">
        <v>534166.36</v>
      </c>
      <c r="BN47" s="63">
        <v>1001868.93</v>
      </c>
      <c r="BO47" s="63">
        <v>149174.95000000001</v>
      </c>
      <c r="BP47" s="63">
        <v>455498.46</v>
      </c>
      <c r="BQ47" s="63">
        <v>3569327.7</v>
      </c>
      <c r="BR47" s="63">
        <v>2995319.9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outlineLevel="1">
      <c r="B48" s="2">
        <v>40</v>
      </c>
      <c r="C48" s="9">
        <v>5320</v>
      </c>
      <c r="D48" s="128">
        <v>38</v>
      </c>
      <c r="E48" s="9" t="s">
        <v>82</v>
      </c>
      <c r="F48" s="63"/>
      <c r="G48" s="63">
        <f t="shared" si="2"/>
        <v>161521</v>
      </c>
      <c r="H48" s="11"/>
      <c r="I48" s="11"/>
      <c r="J48" s="11"/>
      <c r="K48" s="11"/>
      <c r="L48" s="11"/>
      <c r="M48" s="11"/>
      <c r="N48" s="60"/>
      <c r="O48" s="180">
        <v>46</v>
      </c>
      <c r="Q48" s="63">
        <v>6693875.3700000001</v>
      </c>
      <c r="R48" s="63">
        <v>165186.62</v>
      </c>
      <c r="S48" s="63">
        <v>35</v>
      </c>
      <c r="T48" s="63">
        <v>228746</v>
      </c>
      <c r="U48" s="63">
        <v>238482.63</v>
      </c>
      <c r="V48" s="63">
        <v>396855.63</v>
      </c>
      <c r="W48" s="63">
        <v>93513.83</v>
      </c>
      <c r="X48" s="63">
        <v>18354.53</v>
      </c>
      <c r="Y48" s="63">
        <v>0</v>
      </c>
      <c r="Z48" s="63">
        <v>4524.84</v>
      </c>
      <c r="AA48" s="63">
        <v>1233990.76</v>
      </c>
      <c r="AB48" s="63">
        <v>808769.84</v>
      </c>
      <c r="AC48" s="63">
        <v>38598.870000000003</v>
      </c>
      <c r="AD48" s="63">
        <v>134281.54</v>
      </c>
      <c r="AE48" s="63">
        <v>431493.47</v>
      </c>
      <c r="AF48" s="63">
        <v>440075.67</v>
      </c>
      <c r="AG48" s="63">
        <v>149070.53</v>
      </c>
      <c r="AH48" s="63">
        <v>28503.21</v>
      </c>
      <c r="AI48" s="63">
        <v>225052.59</v>
      </c>
      <c r="AJ48" s="63">
        <v>35995.980000000003</v>
      </c>
      <c r="AK48" s="63">
        <v>469297.52</v>
      </c>
      <c r="AL48" s="63">
        <v>47950.22</v>
      </c>
      <c r="AM48" s="63">
        <v>2970.89</v>
      </c>
      <c r="AN48" s="63">
        <v>173230.41</v>
      </c>
      <c r="AO48" s="63">
        <v>7522621.29</v>
      </c>
      <c r="AP48" s="63">
        <v>732788.66</v>
      </c>
      <c r="AQ48" s="63">
        <v>225913.45</v>
      </c>
      <c r="AR48" s="63">
        <v>158461.41</v>
      </c>
      <c r="AS48" s="63">
        <v>44514.8</v>
      </c>
      <c r="AT48" s="63">
        <v>106170.38</v>
      </c>
      <c r="AU48" s="63">
        <v>727891.24</v>
      </c>
      <c r="AV48" s="63">
        <v>361082.76</v>
      </c>
      <c r="AW48" s="63">
        <v>559842.67000000004</v>
      </c>
      <c r="AX48" s="63">
        <v>468861.57</v>
      </c>
      <c r="AY48" s="63">
        <v>95000.33</v>
      </c>
      <c r="AZ48" s="63">
        <v>259771.22</v>
      </c>
      <c r="BA48" s="63">
        <v>87973.87</v>
      </c>
      <c r="BB48" s="63">
        <v>184336.83</v>
      </c>
      <c r="BC48" s="63">
        <v>213134.3</v>
      </c>
      <c r="BD48" s="63">
        <v>161521</v>
      </c>
      <c r="BE48" s="63">
        <v>151635.19</v>
      </c>
      <c r="BF48" s="63">
        <v>145372.31</v>
      </c>
      <c r="BG48" s="63">
        <v>51861.82</v>
      </c>
      <c r="BH48" s="63">
        <v>9436.92</v>
      </c>
      <c r="BI48" s="63">
        <v>92126.26</v>
      </c>
      <c r="BJ48" s="63">
        <v>426577.48</v>
      </c>
      <c r="BK48" s="63">
        <v>66261.210000000006</v>
      </c>
      <c r="BL48" s="63">
        <v>4448673.3099999996</v>
      </c>
      <c r="BM48" s="63">
        <v>355459.66</v>
      </c>
      <c r="BN48" s="63">
        <v>336558.08000000002</v>
      </c>
      <c r="BO48" s="63">
        <v>105427.52</v>
      </c>
      <c r="BP48" s="63">
        <v>117419.15</v>
      </c>
      <c r="BQ48" s="63">
        <v>1789919.33</v>
      </c>
      <c r="BR48" s="63">
        <v>460742.8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>
      <c r="B49" s="2">
        <v>41</v>
      </c>
      <c r="C49" s="9">
        <v>5325</v>
      </c>
      <c r="D49" s="128">
        <v>39</v>
      </c>
      <c r="E49" s="9" t="s">
        <v>83</v>
      </c>
      <c r="F49" s="63"/>
      <c r="G49" s="63">
        <f t="shared" si="2"/>
        <v>0</v>
      </c>
      <c r="H49" s="11"/>
      <c r="I49" s="11"/>
      <c r="J49" s="11"/>
      <c r="K49" s="11"/>
      <c r="L49" s="11"/>
      <c r="M49" s="11"/>
      <c r="N49" s="60"/>
      <c r="O49" s="180">
        <v>47</v>
      </c>
      <c r="Q49" s="63">
        <v>0</v>
      </c>
      <c r="R49" s="63">
        <v>0</v>
      </c>
      <c r="S49" s="63">
        <v>369.34</v>
      </c>
      <c r="T49" s="63">
        <v>0</v>
      </c>
      <c r="U49" s="63">
        <v>0</v>
      </c>
      <c r="V49" s="63">
        <v>0</v>
      </c>
      <c r="W49" s="63">
        <v>1.02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24.27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30</v>
      </c>
      <c r="AR49" s="63">
        <v>0</v>
      </c>
      <c r="AS49" s="63">
        <v>-399.33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-895.58</v>
      </c>
      <c r="BA49" s="63">
        <v>-0.09</v>
      </c>
      <c r="BB49" s="63">
        <v>0</v>
      </c>
      <c r="BC49" s="63">
        <v>-23</v>
      </c>
      <c r="BD49" s="63">
        <v>0</v>
      </c>
      <c r="BE49" s="63">
        <v>163.9</v>
      </c>
      <c r="BF49" s="63">
        <v>0</v>
      </c>
      <c r="BG49" s="63">
        <v>-1.34</v>
      </c>
      <c r="BH49" s="63">
        <v>-456.51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-2.82</v>
      </c>
      <c r="BO49" s="63">
        <v>-67.66</v>
      </c>
      <c r="BP49" s="63">
        <v>0</v>
      </c>
      <c r="BQ49" s="63">
        <v>-53.22</v>
      </c>
      <c r="BR49" s="63">
        <v>-41.8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>
      <c r="B50" s="2">
        <v>42</v>
      </c>
      <c r="C50" s="9">
        <v>5330</v>
      </c>
      <c r="D50" s="128">
        <v>40</v>
      </c>
      <c r="E50" s="9" t="s">
        <v>84</v>
      </c>
      <c r="F50" s="63"/>
      <c r="G50" s="63">
        <f t="shared" si="2"/>
        <v>0</v>
      </c>
      <c r="H50" s="11"/>
      <c r="I50" s="11"/>
      <c r="J50" s="11"/>
      <c r="K50" s="11"/>
      <c r="L50" s="11"/>
      <c r="M50" s="11"/>
      <c r="N50" s="60"/>
      <c r="O50" s="180">
        <v>48</v>
      </c>
      <c r="Q50" s="63">
        <v>0</v>
      </c>
      <c r="R50" s="63">
        <v>0</v>
      </c>
      <c r="S50" s="63">
        <v>0</v>
      </c>
      <c r="T50" s="63">
        <v>0</v>
      </c>
      <c r="U50" s="63">
        <v>188249.44</v>
      </c>
      <c r="V50" s="63">
        <v>0</v>
      </c>
      <c r="W50" s="63">
        <v>0</v>
      </c>
      <c r="X50" s="63">
        <v>0</v>
      </c>
      <c r="Y50" s="63">
        <v>1125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-1150.78</v>
      </c>
      <c r="AI50" s="63">
        <v>0</v>
      </c>
      <c r="AJ50" s="63">
        <v>4138.7</v>
      </c>
      <c r="AK50" s="63">
        <v>874.18</v>
      </c>
      <c r="AL50" s="63">
        <v>1281.1199999999999</v>
      </c>
      <c r="AM50" s="63">
        <v>2215</v>
      </c>
      <c r="AN50" s="63">
        <v>0</v>
      </c>
      <c r="AO50" s="63">
        <v>0</v>
      </c>
      <c r="AP50" s="63">
        <v>5.53</v>
      </c>
      <c r="AQ50" s="63">
        <v>0</v>
      </c>
      <c r="AR50" s="63">
        <v>0</v>
      </c>
      <c r="AS50" s="63">
        <v>0</v>
      </c>
      <c r="AT50" s="63">
        <v>0</v>
      </c>
      <c r="AU50" s="63">
        <v>-56575</v>
      </c>
      <c r="AV50" s="63">
        <v>57221.26</v>
      </c>
      <c r="AW50" s="63">
        <v>0</v>
      </c>
      <c r="AX50" s="63">
        <v>0</v>
      </c>
      <c r="AY50" s="63">
        <v>0</v>
      </c>
      <c r="AZ50" s="63">
        <v>0</v>
      </c>
      <c r="BA50" s="63">
        <v>2525.86</v>
      </c>
      <c r="BB50" s="63">
        <v>51923.05</v>
      </c>
      <c r="BC50" s="63">
        <v>0</v>
      </c>
      <c r="BD50" s="63">
        <v>0</v>
      </c>
      <c r="BE50" s="63">
        <v>-6640</v>
      </c>
      <c r="BF50" s="63">
        <v>0</v>
      </c>
      <c r="BG50" s="63">
        <v>0</v>
      </c>
      <c r="BH50" s="63">
        <v>0</v>
      </c>
      <c r="BI50" s="63">
        <v>1642.16</v>
      </c>
      <c r="BJ50" s="63">
        <v>0</v>
      </c>
      <c r="BK50" s="63">
        <v>0</v>
      </c>
      <c r="BL50" s="63">
        <v>0</v>
      </c>
      <c r="BM50" s="63">
        <v>413.09</v>
      </c>
      <c r="BN50" s="63">
        <v>0</v>
      </c>
      <c r="BO50" s="63">
        <v>0</v>
      </c>
      <c r="BP50" s="63">
        <v>8750.65</v>
      </c>
      <c r="BQ50" s="63">
        <v>0</v>
      </c>
      <c r="BR50" s="63">
        <v>22409.17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>
      <c r="B51" s="2">
        <v>43</v>
      </c>
      <c r="C51" s="9">
        <v>5340</v>
      </c>
      <c r="D51" s="128">
        <v>41</v>
      </c>
      <c r="E51" s="9" t="s">
        <v>85</v>
      </c>
      <c r="F51" s="63"/>
      <c r="G51" s="63">
        <f t="shared" si="2"/>
        <v>104.4</v>
      </c>
      <c r="H51" s="11"/>
      <c r="I51" s="11"/>
      <c r="J51" s="11"/>
      <c r="K51" s="11"/>
      <c r="L51" s="11"/>
      <c r="M51" s="11"/>
      <c r="N51" s="60"/>
      <c r="O51" s="180">
        <v>49</v>
      </c>
      <c r="Q51" s="63">
        <v>5725.84</v>
      </c>
      <c r="R51" s="63">
        <v>271770.92</v>
      </c>
      <c r="S51" s="63">
        <v>0</v>
      </c>
      <c r="T51" s="63">
        <v>0</v>
      </c>
      <c r="U51" s="63">
        <v>669276.68999999994</v>
      </c>
      <c r="V51" s="63">
        <v>569669.19999999995</v>
      </c>
      <c r="W51" s="63">
        <v>0</v>
      </c>
      <c r="X51" s="63">
        <v>0</v>
      </c>
      <c r="Y51" s="63">
        <v>0</v>
      </c>
      <c r="Z51" s="63">
        <v>0</v>
      </c>
      <c r="AA51" s="63">
        <v>2623544.6800000002</v>
      </c>
      <c r="AB51" s="63">
        <v>875620.05</v>
      </c>
      <c r="AC51" s="63">
        <v>0</v>
      </c>
      <c r="AD51" s="63">
        <v>200</v>
      </c>
      <c r="AE51" s="63">
        <v>0</v>
      </c>
      <c r="AF51" s="63">
        <v>3892.01</v>
      </c>
      <c r="AG51" s="63">
        <v>154687.5</v>
      </c>
      <c r="AH51" s="63">
        <v>0</v>
      </c>
      <c r="AI51" s="63">
        <v>85661.52</v>
      </c>
      <c r="AJ51" s="63">
        <v>342.93</v>
      </c>
      <c r="AK51" s="63">
        <v>0</v>
      </c>
      <c r="AL51" s="63">
        <v>25197.84</v>
      </c>
      <c r="AM51" s="63">
        <v>0</v>
      </c>
      <c r="AN51" s="63">
        <v>0</v>
      </c>
      <c r="AO51" s="63">
        <v>7508572.25</v>
      </c>
      <c r="AP51" s="63">
        <v>0</v>
      </c>
      <c r="AQ51" s="63">
        <v>362949.06</v>
      </c>
      <c r="AR51" s="63">
        <v>0</v>
      </c>
      <c r="AS51" s="63">
        <v>64718</v>
      </c>
      <c r="AT51" s="63">
        <v>123208.13</v>
      </c>
      <c r="AU51" s="63">
        <v>0</v>
      </c>
      <c r="AV51" s="63">
        <v>0</v>
      </c>
      <c r="AW51" s="63">
        <v>0</v>
      </c>
      <c r="AX51" s="63">
        <v>70910.600000000006</v>
      </c>
      <c r="AY51" s="63">
        <v>4331.91</v>
      </c>
      <c r="AZ51" s="63">
        <v>0</v>
      </c>
      <c r="BA51" s="63">
        <v>4163.3599999999997</v>
      </c>
      <c r="BB51" s="63">
        <v>39537.589999999997</v>
      </c>
      <c r="BC51" s="63">
        <v>52137.55</v>
      </c>
      <c r="BD51" s="63">
        <v>104.4</v>
      </c>
      <c r="BE51" s="63">
        <v>-165</v>
      </c>
      <c r="BF51" s="63">
        <v>0</v>
      </c>
      <c r="BG51" s="63">
        <v>0</v>
      </c>
      <c r="BH51" s="63">
        <v>10315.959999999999</v>
      </c>
      <c r="BI51" s="63">
        <v>0</v>
      </c>
      <c r="BJ51" s="63">
        <v>0</v>
      </c>
      <c r="BK51" s="63">
        <v>108179.41</v>
      </c>
      <c r="BL51" s="63">
        <v>0</v>
      </c>
      <c r="BM51" s="63">
        <v>0</v>
      </c>
      <c r="BN51" s="63">
        <v>16225.25</v>
      </c>
      <c r="BO51" s="63">
        <v>207080.37</v>
      </c>
      <c r="BP51" s="63">
        <v>0</v>
      </c>
      <c r="BQ51" s="63">
        <v>5008524.29</v>
      </c>
      <c r="BR51" s="63">
        <v>1546224.87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>
      <c r="B52" s="2">
        <v>44</v>
      </c>
      <c r="C52" s="12"/>
      <c r="D52" s="128"/>
      <c r="E52" s="13" t="s">
        <v>86</v>
      </c>
      <c r="F52" s="141"/>
      <c r="G52" s="63">
        <f t="shared" si="2"/>
        <v>2247897.8699999996</v>
      </c>
      <c r="H52" s="11"/>
      <c r="I52" s="14"/>
      <c r="J52" s="14"/>
      <c r="K52" s="14"/>
      <c r="L52" s="14"/>
      <c r="M52" s="14"/>
      <c r="N52" s="60"/>
      <c r="O52" s="180">
        <v>50</v>
      </c>
      <c r="Q52" s="140">
        <v>42675784.350000001</v>
      </c>
      <c r="R52" s="140">
        <v>893242.35000000009</v>
      </c>
      <c r="S52" s="140">
        <v>187603.58000000002</v>
      </c>
      <c r="T52" s="140">
        <v>1958386</v>
      </c>
      <c r="U52" s="140">
        <v>2602533.3199999998</v>
      </c>
      <c r="V52" s="140">
        <v>1537322.72</v>
      </c>
      <c r="W52" s="140">
        <v>614552.29</v>
      </c>
      <c r="X52" s="140">
        <v>136143.85999999999</v>
      </c>
      <c r="Y52" s="140">
        <v>241058.47</v>
      </c>
      <c r="Z52" s="140">
        <v>630819.6</v>
      </c>
      <c r="AA52" s="140">
        <v>9729136.8300000001</v>
      </c>
      <c r="AB52" s="140">
        <v>3669995.42</v>
      </c>
      <c r="AC52" s="140">
        <v>2540148.4500000002</v>
      </c>
      <c r="AD52" s="140">
        <v>1037638.57</v>
      </c>
      <c r="AE52" s="140">
        <v>1628828.43</v>
      </c>
      <c r="AF52" s="140">
        <v>1573201.5899999999</v>
      </c>
      <c r="AG52" s="140">
        <v>1321752.77</v>
      </c>
      <c r="AH52" s="140">
        <v>249975.59</v>
      </c>
      <c r="AI52" s="140">
        <v>1248414.8800000001</v>
      </c>
      <c r="AJ52" s="140">
        <v>694627.07</v>
      </c>
      <c r="AK52" s="140">
        <v>1238804.67</v>
      </c>
      <c r="AL52" s="140">
        <v>325150.53999999998</v>
      </c>
      <c r="AM52" s="140">
        <v>206561.10000000003</v>
      </c>
      <c r="AN52" s="140">
        <v>582702.35</v>
      </c>
      <c r="AO52" s="140">
        <v>64852037.759999998</v>
      </c>
      <c r="AP52" s="140">
        <v>8670253.459999999</v>
      </c>
      <c r="AQ52" s="140">
        <v>1237193.76</v>
      </c>
      <c r="AR52" s="140">
        <v>838729.06</v>
      </c>
      <c r="AS52" s="140">
        <v>535107.89999999991</v>
      </c>
      <c r="AT52" s="140">
        <v>1010011.51</v>
      </c>
      <c r="AU52" s="140">
        <v>4168969.42</v>
      </c>
      <c r="AV52" s="140">
        <v>1195495.83</v>
      </c>
      <c r="AW52" s="140">
        <v>2162546.0499999998</v>
      </c>
      <c r="AX52" s="140">
        <v>5567066.96</v>
      </c>
      <c r="AY52" s="140">
        <v>689645.29</v>
      </c>
      <c r="AZ52" s="140">
        <v>1257542.5999999999</v>
      </c>
      <c r="BA52" s="140">
        <v>697975.92</v>
      </c>
      <c r="BB52" s="140">
        <v>3279825.7499999995</v>
      </c>
      <c r="BC52" s="140">
        <v>1060527.3700000001</v>
      </c>
      <c r="BD52" s="140">
        <v>2247897.8699999996</v>
      </c>
      <c r="BE52" s="140">
        <v>753904.96000000008</v>
      </c>
      <c r="BF52" s="140">
        <v>951918.42999999993</v>
      </c>
      <c r="BG52" s="140">
        <v>450688.06</v>
      </c>
      <c r="BH52" s="140">
        <v>490844.91000000003</v>
      </c>
      <c r="BI52" s="140">
        <v>312797.74999999994</v>
      </c>
      <c r="BJ52" s="140">
        <v>2127162.62</v>
      </c>
      <c r="BK52" s="140">
        <v>672527.44000000006</v>
      </c>
      <c r="BL52" s="140">
        <v>37479257.710000001</v>
      </c>
      <c r="BM52" s="140">
        <v>1050843.29</v>
      </c>
      <c r="BN52" s="140">
        <v>1360812.26</v>
      </c>
      <c r="BO52" s="140">
        <v>584854.84000000008</v>
      </c>
      <c r="BP52" s="140">
        <v>710341.55</v>
      </c>
      <c r="BQ52" s="140">
        <v>13178602.23</v>
      </c>
      <c r="BR52" s="140">
        <v>5976510.4199999999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>
      <c r="B53" s="2">
        <v>45</v>
      </c>
      <c r="C53" s="9">
        <v>5405</v>
      </c>
      <c r="D53" s="128">
        <v>42</v>
      </c>
      <c r="E53" s="9" t="s">
        <v>87</v>
      </c>
      <c r="F53" s="63"/>
      <c r="G53" s="63">
        <f t="shared" si="2"/>
        <v>144351.54</v>
      </c>
      <c r="H53" s="11"/>
      <c r="I53" s="11"/>
      <c r="J53" s="11"/>
      <c r="K53" s="11"/>
      <c r="L53" s="11"/>
      <c r="M53" s="11"/>
      <c r="N53" s="60"/>
      <c r="O53" s="180">
        <v>51</v>
      </c>
      <c r="Q53" s="63">
        <v>1161731.01</v>
      </c>
      <c r="R53" s="63">
        <v>1220.6400000000001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12395.45</v>
      </c>
      <c r="AI53" s="63">
        <v>149443.85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144351.54</v>
      </c>
      <c r="BE53" s="63">
        <v>0</v>
      </c>
      <c r="BF53" s="63">
        <v>32294.65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39481.919999999998</v>
      </c>
      <c r="BO53" s="63">
        <v>0</v>
      </c>
      <c r="BP53" s="63">
        <v>0</v>
      </c>
      <c r="BQ53" s="63">
        <v>0</v>
      </c>
      <c r="BR53" s="63">
        <v>8072.33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>
      <c r="B54" s="2">
        <v>46</v>
      </c>
      <c r="C54" s="9">
        <v>5410</v>
      </c>
      <c r="D54" s="128">
        <v>43</v>
      </c>
      <c r="E54" s="9" t="s">
        <v>88</v>
      </c>
      <c r="F54" s="63"/>
      <c r="G54" s="63">
        <f t="shared" si="2"/>
        <v>388291.69</v>
      </c>
      <c r="H54" s="11"/>
      <c r="I54" s="11"/>
      <c r="J54" s="11"/>
      <c r="K54" s="11"/>
      <c r="L54" s="11"/>
      <c r="M54" s="11"/>
      <c r="N54" s="60"/>
      <c r="O54" s="180">
        <v>52</v>
      </c>
      <c r="Q54" s="63">
        <v>1067181.76</v>
      </c>
      <c r="R54" s="63">
        <v>10849.94</v>
      </c>
      <c r="S54" s="63">
        <v>0</v>
      </c>
      <c r="T54" s="63">
        <v>0</v>
      </c>
      <c r="U54" s="63">
        <v>0</v>
      </c>
      <c r="V54" s="63">
        <v>0</v>
      </c>
      <c r="W54" s="63">
        <v>27581.3</v>
      </c>
      <c r="X54" s="63">
        <v>0</v>
      </c>
      <c r="Y54" s="63">
        <v>1655</v>
      </c>
      <c r="Z54" s="63">
        <v>2307.4</v>
      </c>
      <c r="AA54" s="63">
        <v>519266.25</v>
      </c>
      <c r="AB54" s="63">
        <v>13675.23</v>
      </c>
      <c r="AC54" s="63">
        <v>237081.94</v>
      </c>
      <c r="AD54" s="63">
        <v>1403.52</v>
      </c>
      <c r="AE54" s="63">
        <v>51097.279999999999</v>
      </c>
      <c r="AF54" s="63">
        <v>23553.01</v>
      </c>
      <c r="AG54" s="63">
        <v>0</v>
      </c>
      <c r="AH54" s="63">
        <v>37992.89</v>
      </c>
      <c r="AI54" s="63">
        <v>909839.39</v>
      </c>
      <c r="AJ54" s="63">
        <v>0</v>
      </c>
      <c r="AK54" s="63">
        <v>0</v>
      </c>
      <c r="AL54" s="63">
        <v>5712.98</v>
      </c>
      <c r="AM54" s="63">
        <v>0</v>
      </c>
      <c r="AN54" s="63">
        <v>0</v>
      </c>
      <c r="AO54" s="63">
        <v>915883.46</v>
      </c>
      <c r="AP54" s="63">
        <v>5227247.83</v>
      </c>
      <c r="AQ54" s="63">
        <v>146534.54</v>
      </c>
      <c r="AR54" s="63">
        <v>0</v>
      </c>
      <c r="AS54" s="63">
        <v>20655.32</v>
      </c>
      <c r="AT54" s="63">
        <v>4601.59</v>
      </c>
      <c r="AU54" s="63">
        <v>154887.04999999999</v>
      </c>
      <c r="AV54" s="63">
        <v>24031.83</v>
      </c>
      <c r="AW54" s="63">
        <v>113695.48</v>
      </c>
      <c r="AX54" s="63">
        <v>114847.54</v>
      </c>
      <c r="AY54" s="63">
        <v>0</v>
      </c>
      <c r="AZ54" s="63">
        <v>0</v>
      </c>
      <c r="BA54" s="63">
        <v>0</v>
      </c>
      <c r="BB54" s="63">
        <v>102478.95</v>
      </c>
      <c r="BC54" s="63">
        <v>47132.54</v>
      </c>
      <c r="BD54" s="63">
        <v>388291.69</v>
      </c>
      <c r="BE54" s="63">
        <v>19572.990000000002</v>
      </c>
      <c r="BF54" s="63">
        <v>672246.02</v>
      </c>
      <c r="BG54" s="63">
        <v>43</v>
      </c>
      <c r="BH54" s="63">
        <v>137</v>
      </c>
      <c r="BI54" s="63">
        <v>0</v>
      </c>
      <c r="BJ54" s="63">
        <v>0</v>
      </c>
      <c r="BK54" s="63">
        <v>0</v>
      </c>
      <c r="BL54" s="63">
        <v>5757.14</v>
      </c>
      <c r="BM54" s="63">
        <v>19456.080000000002</v>
      </c>
      <c r="BN54" s="63">
        <v>12688.48</v>
      </c>
      <c r="BO54" s="63">
        <v>12557.29</v>
      </c>
      <c r="BP54" s="63">
        <v>288.95999999999998</v>
      </c>
      <c r="BQ54" s="63">
        <v>625849.15</v>
      </c>
      <c r="BR54" s="63">
        <v>38053.43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>
      <c r="B55" s="2">
        <v>47</v>
      </c>
      <c r="C55" s="9">
        <v>5420</v>
      </c>
      <c r="D55" s="128">
        <v>44</v>
      </c>
      <c r="E55" s="9" t="s">
        <v>89</v>
      </c>
      <c r="F55" s="63"/>
      <c r="G55" s="63">
        <f t="shared" si="2"/>
        <v>311428.99</v>
      </c>
      <c r="H55" s="11"/>
      <c r="I55" s="11"/>
      <c r="J55" s="11"/>
      <c r="K55" s="11"/>
      <c r="L55" s="11"/>
      <c r="M55" s="11"/>
      <c r="N55" s="60"/>
      <c r="O55" s="180">
        <v>53</v>
      </c>
      <c r="Q55" s="63">
        <v>0</v>
      </c>
      <c r="R55" s="63">
        <v>0</v>
      </c>
      <c r="S55" s="63">
        <v>0</v>
      </c>
      <c r="T55" s="63">
        <v>0</v>
      </c>
      <c r="U55" s="63">
        <v>14392</v>
      </c>
      <c r="V55" s="63">
        <v>3900</v>
      </c>
      <c r="W55" s="63">
        <v>975</v>
      </c>
      <c r="X55" s="63">
        <v>0</v>
      </c>
      <c r="Y55" s="63">
        <v>0</v>
      </c>
      <c r="Z55" s="63">
        <v>0</v>
      </c>
      <c r="AA55" s="63">
        <v>5622.33</v>
      </c>
      <c r="AB55" s="63">
        <v>0</v>
      </c>
      <c r="AC55" s="63">
        <v>0</v>
      </c>
      <c r="AD55" s="63">
        <v>3248.5</v>
      </c>
      <c r="AE55" s="63">
        <v>0</v>
      </c>
      <c r="AF55" s="63">
        <v>0</v>
      </c>
      <c r="AG55" s="63">
        <v>0</v>
      </c>
      <c r="AH55" s="63">
        <v>390.99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1134377.49</v>
      </c>
      <c r="AP55" s="63">
        <v>0</v>
      </c>
      <c r="AQ55" s="63">
        <v>1980</v>
      </c>
      <c r="AR55" s="63">
        <v>1171.3399999999999</v>
      </c>
      <c r="AS55" s="63">
        <v>0</v>
      </c>
      <c r="AT55" s="63">
        <v>0</v>
      </c>
      <c r="AU55" s="63">
        <v>12896.08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311428.99</v>
      </c>
      <c r="BE55" s="63">
        <v>8781.01</v>
      </c>
      <c r="BF55" s="63">
        <v>15571.56</v>
      </c>
      <c r="BG55" s="63">
        <v>0</v>
      </c>
      <c r="BH55" s="63">
        <v>0</v>
      </c>
      <c r="BI55" s="63">
        <v>0</v>
      </c>
      <c r="BJ55" s="63">
        <v>12409.51</v>
      </c>
      <c r="BK55" s="63">
        <v>0</v>
      </c>
      <c r="BL55" s="63">
        <v>1830006.87</v>
      </c>
      <c r="BM55" s="63">
        <v>0</v>
      </c>
      <c r="BN55" s="63">
        <v>898</v>
      </c>
      <c r="BO55" s="63">
        <v>975</v>
      </c>
      <c r="BP55" s="63">
        <v>0</v>
      </c>
      <c r="BQ55" s="63">
        <v>104430.83</v>
      </c>
      <c r="BR55" s="63">
        <v>20724.900000000001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>
      <c r="B56" s="2">
        <v>48</v>
      </c>
      <c r="C56" s="9">
        <v>5425</v>
      </c>
      <c r="D56" s="128">
        <v>45</v>
      </c>
      <c r="E56" s="9" t="s">
        <v>90</v>
      </c>
      <c r="F56" s="63"/>
      <c r="G56" s="63">
        <f t="shared" si="2"/>
        <v>435687.17</v>
      </c>
      <c r="H56" s="11"/>
      <c r="I56" s="11"/>
      <c r="J56" s="11"/>
      <c r="K56" s="11"/>
      <c r="L56" s="11"/>
      <c r="M56" s="11"/>
      <c r="N56" s="60"/>
      <c r="O56" s="180">
        <v>54</v>
      </c>
      <c r="Q56" s="63">
        <v>0</v>
      </c>
      <c r="R56" s="63">
        <v>56610.74</v>
      </c>
      <c r="S56" s="63">
        <v>0</v>
      </c>
      <c r="T56" s="63">
        <v>6587</v>
      </c>
      <c r="U56" s="63">
        <v>0</v>
      </c>
      <c r="V56" s="63">
        <v>57574.21</v>
      </c>
      <c r="W56" s="63">
        <v>15463.94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228555.69</v>
      </c>
      <c r="AE56" s="63">
        <v>-12036.7</v>
      </c>
      <c r="AF56" s="63">
        <v>0</v>
      </c>
      <c r="AG56" s="63">
        <v>0</v>
      </c>
      <c r="AH56" s="63">
        <v>28810.799999999999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1587526.49</v>
      </c>
      <c r="AP56" s="63">
        <v>0</v>
      </c>
      <c r="AQ56" s="63">
        <v>0</v>
      </c>
      <c r="AR56" s="63">
        <v>245685.91</v>
      </c>
      <c r="AS56" s="63">
        <v>0</v>
      </c>
      <c r="AT56" s="63">
        <v>9917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3472.73</v>
      </c>
      <c r="BC56" s="63">
        <v>0</v>
      </c>
      <c r="BD56" s="63">
        <v>435687.17</v>
      </c>
      <c r="BE56" s="63">
        <v>0</v>
      </c>
      <c r="BF56" s="63">
        <v>0</v>
      </c>
      <c r="BG56" s="63">
        <v>10004.68</v>
      </c>
      <c r="BH56" s="63">
        <v>23693.59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25098</v>
      </c>
      <c r="BQ56" s="63">
        <v>0</v>
      </c>
      <c r="BR56" s="63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>
      <c r="B57" s="2">
        <v>49</v>
      </c>
      <c r="C57" s="12"/>
      <c r="D57" s="128"/>
      <c r="E57" s="13" t="s">
        <v>91</v>
      </c>
      <c r="F57" s="141"/>
      <c r="G57" s="63">
        <f t="shared" si="2"/>
        <v>1279759.3899999999</v>
      </c>
      <c r="H57" s="11"/>
      <c r="I57" s="14"/>
      <c r="J57" s="14"/>
      <c r="K57" s="14"/>
      <c r="L57" s="14"/>
      <c r="M57" s="14"/>
      <c r="N57" s="60"/>
      <c r="O57" s="180">
        <v>55</v>
      </c>
      <c r="Q57" s="140">
        <v>2228912.77</v>
      </c>
      <c r="R57" s="140">
        <v>68681.319999999992</v>
      </c>
      <c r="S57" s="140">
        <v>0</v>
      </c>
      <c r="T57" s="140">
        <v>6587</v>
      </c>
      <c r="U57" s="140">
        <v>14392</v>
      </c>
      <c r="V57" s="140">
        <v>61474.21</v>
      </c>
      <c r="W57" s="140">
        <v>44020.24</v>
      </c>
      <c r="X57" s="140">
        <v>0</v>
      </c>
      <c r="Y57" s="140">
        <v>1655</v>
      </c>
      <c r="Z57" s="140">
        <v>2307.4</v>
      </c>
      <c r="AA57" s="140">
        <v>524888.57999999996</v>
      </c>
      <c r="AB57" s="140">
        <v>13675.23</v>
      </c>
      <c r="AC57" s="140">
        <v>237081.94</v>
      </c>
      <c r="AD57" s="140">
        <v>233207.71</v>
      </c>
      <c r="AE57" s="140">
        <v>39060.58</v>
      </c>
      <c r="AF57" s="140">
        <v>23553.01</v>
      </c>
      <c r="AG57" s="140">
        <v>0</v>
      </c>
      <c r="AH57" s="140">
        <v>79590.12999999999</v>
      </c>
      <c r="AI57" s="140">
        <v>1059283.24</v>
      </c>
      <c r="AJ57" s="140">
        <v>0</v>
      </c>
      <c r="AK57" s="140">
        <v>0</v>
      </c>
      <c r="AL57" s="140">
        <v>5712.98</v>
      </c>
      <c r="AM57" s="140">
        <v>0</v>
      </c>
      <c r="AN57" s="140">
        <v>0</v>
      </c>
      <c r="AO57" s="140">
        <v>3637787.44</v>
      </c>
      <c r="AP57" s="140">
        <v>5227247.83</v>
      </c>
      <c r="AQ57" s="140">
        <v>148514.54</v>
      </c>
      <c r="AR57" s="140">
        <v>246857.25</v>
      </c>
      <c r="AS57" s="140">
        <v>20655.32</v>
      </c>
      <c r="AT57" s="140">
        <v>14518.59</v>
      </c>
      <c r="AU57" s="140">
        <v>167783.12999999998</v>
      </c>
      <c r="AV57" s="140">
        <v>24031.83</v>
      </c>
      <c r="AW57" s="140">
        <v>113695.48</v>
      </c>
      <c r="AX57" s="140">
        <v>114847.54</v>
      </c>
      <c r="AY57" s="140">
        <v>0</v>
      </c>
      <c r="AZ57" s="140">
        <v>0</v>
      </c>
      <c r="BA57" s="140">
        <v>0</v>
      </c>
      <c r="BB57" s="140">
        <v>105951.67999999999</v>
      </c>
      <c r="BC57" s="140">
        <v>47132.54</v>
      </c>
      <c r="BD57" s="140">
        <v>1279759.3899999999</v>
      </c>
      <c r="BE57" s="140">
        <v>28354</v>
      </c>
      <c r="BF57" s="140">
        <v>720112.2300000001</v>
      </c>
      <c r="BG57" s="140">
        <v>10047.68</v>
      </c>
      <c r="BH57" s="140">
        <v>23830.59</v>
      </c>
      <c r="BI57" s="140">
        <v>0</v>
      </c>
      <c r="BJ57" s="140">
        <v>12409.51</v>
      </c>
      <c r="BK57" s="140">
        <v>0</v>
      </c>
      <c r="BL57" s="140">
        <v>1835764.01</v>
      </c>
      <c r="BM57" s="140">
        <v>19456.080000000002</v>
      </c>
      <c r="BN57" s="140">
        <v>53068.399999999994</v>
      </c>
      <c r="BO57" s="140">
        <v>13532.29</v>
      </c>
      <c r="BP57" s="140">
        <v>25386.959999999999</v>
      </c>
      <c r="BQ57" s="140">
        <v>730279.98</v>
      </c>
      <c r="BR57" s="140">
        <v>66850.66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>
      <c r="B58" s="2">
        <v>50</v>
      </c>
      <c r="C58" s="9">
        <v>5605</v>
      </c>
      <c r="D58" s="128">
        <v>47</v>
      </c>
      <c r="E58" s="9" t="s">
        <v>92</v>
      </c>
      <c r="F58" s="63"/>
      <c r="G58" s="63">
        <f t="shared" si="2"/>
        <v>1309661.04</v>
      </c>
      <c r="H58" s="11"/>
      <c r="I58" s="11"/>
      <c r="J58" s="11"/>
      <c r="K58" s="11"/>
      <c r="L58" s="11"/>
      <c r="M58" s="11"/>
      <c r="N58" s="60"/>
      <c r="O58" s="180">
        <v>56</v>
      </c>
      <c r="Q58" s="63">
        <v>8183302.2800000003</v>
      </c>
      <c r="R58" s="63">
        <v>565762.4</v>
      </c>
      <c r="S58" s="63">
        <v>8719.1200000000008</v>
      </c>
      <c r="T58" s="63">
        <v>1482917</v>
      </c>
      <c r="U58" s="63">
        <v>2508624.08</v>
      </c>
      <c r="V58" s="63">
        <v>553943.88</v>
      </c>
      <c r="W58" s="63">
        <v>0</v>
      </c>
      <c r="X58" s="63">
        <v>20912.47</v>
      </c>
      <c r="Y58" s="63">
        <v>48307.08</v>
      </c>
      <c r="Z58" s="63">
        <v>97458.1</v>
      </c>
      <c r="AA58" s="63">
        <v>2800450.59</v>
      </c>
      <c r="AB58" s="63">
        <v>725639.54</v>
      </c>
      <c r="AC58" s="63">
        <v>1225796.08</v>
      </c>
      <c r="AD58" s="63">
        <v>1509332.78</v>
      </c>
      <c r="AE58" s="63">
        <v>58630.91</v>
      </c>
      <c r="AF58" s="63">
        <v>422434.64</v>
      </c>
      <c r="AG58" s="63">
        <v>1474378.23</v>
      </c>
      <c r="AH58" s="63">
        <v>201930.38</v>
      </c>
      <c r="AI58" s="63">
        <v>1389971.09</v>
      </c>
      <c r="AJ58" s="63">
        <v>364664.91</v>
      </c>
      <c r="AK58" s="63">
        <v>411564.9</v>
      </c>
      <c r="AL58" s="63">
        <v>14079.57</v>
      </c>
      <c r="AM58" s="63">
        <v>28769.200000000001</v>
      </c>
      <c r="AN58" s="63">
        <v>165448.66</v>
      </c>
      <c r="AO58" s="63">
        <v>6017300.6799999997</v>
      </c>
      <c r="AP58" s="63">
        <v>2134746.7200000002</v>
      </c>
      <c r="AQ58" s="63">
        <v>225338.07</v>
      </c>
      <c r="AR58" s="63">
        <v>376872.46</v>
      </c>
      <c r="AS58" s="63">
        <v>57594.48</v>
      </c>
      <c r="AT58" s="63">
        <v>86637.77</v>
      </c>
      <c r="AU58" s="63">
        <v>1450443.87</v>
      </c>
      <c r="AV58" s="63">
        <v>486036.59</v>
      </c>
      <c r="AW58" s="63">
        <v>100317.07</v>
      </c>
      <c r="AX58" s="63">
        <v>619990.04</v>
      </c>
      <c r="AY58" s="63">
        <v>584699.09</v>
      </c>
      <c r="AZ58" s="63">
        <v>0</v>
      </c>
      <c r="BA58" s="63">
        <v>8016.07</v>
      </c>
      <c r="BB58" s="63">
        <v>0</v>
      </c>
      <c r="BC58" s="63">
        <v>445976.1</v>
      </c>
      <c r="BD58" s="63">
        <v>1309661.04</v>
      </c>
      <c r="BE58" s="63">
        <v>53644.639999999999</v>
      </c>
      <c r="BF58" s="63">
        <v>500448.86</v>
      </c>
      <c r="BG58" s="63">
        <v>113873.14</v>
      </c>
      <c r="BH58" s="63">
        <v>506468.09</v>
      </c>
      <c r="BI58" s="63">
        <v>190791.28</v>
      </c>
      <c r="BJ58" s="63">
        <v>1405544.75</v>
      </c>
      <c r="BK58" s="63">
        <v>199455.32</v>
      </c>
      <c r="BL58" s="63">
        <v>5142595.83</v>
      </c>
      <c r="BM58" s="63">
        <v>345805.87</v>
      </c>
      <c r="BN58" s="63">
        <v>505280.53</v>
      </c>
      <c r="BO58" s="63">
        <v>75415.210000000006</v>
      </c>
      <c r="BP58" s="63">
        <v>382132.63</v>
      </c>
      <c r="BQ58" s="63">
        <v>1319543.72</v>
      </c>
      <c r="BR58" s="63">
        <v>2384430.9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>
      <c r="B59" s="2">
        <v>51</v>
      </c>
      <c r="C59" s="9">
        <v>5610</v>
      </c>
      <c r="D59" s="128">
        <v>48</v>
      </c>
      <c r="E59" s="9" t="s">
        <v>93</v>
      </c>
      <c r="F59" s="63"/>
      <c r="G59" s="63">
        <f t="shared" si="2"/>
        <v>1244979.0900000001</v>
      </c>
      <c r="H59" s="11"/>
      <c r="I59" s="11"/>
      <c r="J59" s="11"/>
      <c r="K59" s="11"/>
      <c r="L59" s="11"/>
      <c r="M59" s="11"/>
      <c r="N59" s="60"/>
      <c r="O59" s="180">
        <v>57</v>
      </c>
      <c r="Q59" s="63">
        <v>38825997.159999996</v>
      </c>
      <c r="R59" s="63">
        <v>441519.7</v>
      </c>
      <c r="S59" s="63">
        <v>132513.81</v>
      </c>
      <c r="T59" s="63">
        <v>0</v>
      </c>
      <c r="U59" s="63">
        <v>94511.64</v>
      </c>
      <c r="V59" s="63">
        <v>705305.96</v>
      </c>
      <c r="W59" s="63">
        <v>412447.95</v>
      </c>
      <c r="X59" s="63">
        <v>18474.82</v>
      </c>
      <c r="Y59" s="63">
        <v>123532.9</v>
      </c>
      <c r="Z59" s="63">
        <v>377686.29</v>
      </c>
      <c r="AA59" s="63">
        <v>2236295.61</v>
      </c>
      <c r="AB59" s="63">
        <v>3171593.77</v>
      </c>
      <c r="AC59" s="63">
        <v>0</v>
      </c>
      <c r="AD59" s="63">
        <v>19381.5</v>
      </c>
      <c r="AE59" s="63">
        <v>1048822.1599999999</v>
      </c>
      <c r="AF59" s="63">
        <v>1569836.95</v>
      </c>
      <c r="AG59" s="63">
        <v>0</v>
      </c>
      <c r="AH59" s="63">
        <v>0</v>
      </c>
      <c r="AI59" s="63">
        <v>1063469.44</v>
      </c>
      <c r="AJ59" s="63">
        <v>287727.2</v>
      </c>
      <c r="AK59" s="63">
        <v>1068105.28</v>
      </c>
      <c r="AL59" s="63">
        <v>0</v>
      </c>
      <c r="AM59" s="63">
        <v>89227.64</v>
      </c>
      <c r="AN59" s="63">
        <v>105095.97</v>
      </c>
      <c r="AO59" s="63">
        <v>35710273.25</v>
      </c>
      <c r="AP59" s="63">
        <v>12301475.039999999</v>
      </c>
      <c r="AQ59" s="63">
        <v>971634.66</v>
      </c>
      <c r="AR59" s="63">
        <v>135700.56</v>
      </c>
      <c r="AS59" s="63">
        <v>146145.32999999999</v>
      </c>
      <c r="AT59" s="63">
        <v>0</v>
      </c>
      <c r="AU59" s="63">
        <v>2206026.83</v>
      </c>
      <c r="AV59" s="63">
        <v>1179689.1499999999</v>
      </c>
      <c r="AW59" s="63">
        <v>2679571.08</v>
      </c>
      <c r="AX59" s="63">
        <v>3449368.77</v>
      </c>
      <c r="AY59" s="63">
        <v>81171</v>
      </c>
      <c r="AZ59" s="63">
        <v>1151958.24</v>
      </c>
      <c r="BA59" s="63">
        <v>217964.82</v>
      </c>
      <c r="BB59" s="63">
        <v>612792.25</v>
      </c>
      <c r="BC59" s="63">
        <v>0</v>
      </c>
      <c r="BD59" s="63">
        <v>1244979.0900000001</v>
      </c>
      <c r="BE59" s="63">
        <v>451140.27</v>
      </c>
      <c r="BF59" s="63">
        <v>880417.59</v>
      </c>
      <c r="BG59" s="63">
        <v>153491.60999999999</v>
      </c>
      <c r="BH59" s="63">
        <v>0</v>
      </c>
      <c r="BI59" s="63">
        <v>10333.73</v>
      </c>
      <c r="BJ59" s="63">
        <v>0</v>
      </c>
      <c r="BK59" s="63">
        <v>223436.38</v>
      </c>
      <c r="BL59" s="63">
        <v>12924417.109999999</v>
      </c>
      <c r="BM59" s="63">
        <v>387100.21</v>
      </c>
      <c r="BN59" s="63">
        <v>441285.65</v>
      </c>
      <c r="BO59" s="63">
        <v>75452.34</v>
      </c>
      <c r="BP59" s="63">
        <v>778703.1</v>
      </c>
      <c r="BQ59" s="63">
        <v>935619.91</v>
      </c>
      <c r="BR59" s="63">
        <v>3646302.06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>
      <c r="B60" s="2">
        <v>52</v>
      </c>
      <c r="C60" s="9">
        <v>5615</v>
      </c>
      <c r="D60" s="128">
        <v>49</v>
      </c>
      <c r="E60" s="9" t="s">
        <v>94</v>
      </c>
      <c r="F60" s="63"/>
      <c r="G60" s="63">
        <f t="shared" si="2"/>
        <v>1594769.06</v>
      </c>
      <c r="H60" s="11"/>
      <c r="I60" s="11"/>
      <c r="J60" s="11"/>
      <c r="K60" s="11"/>
      <c r="L60" s="11"/>
      <c r="M60" s="11"/>
      <c r="N60" s="60"/>
      <c r="O60" s="180">
        <v>58</v>
      </c>
      <c r="Q60" s="63">
        <v>9616409.5299999993</v>
      </c>
      <c r="R60" s="63">
        <v>2598724.84</v>
      </c>
      <c r="S60" s="63">
        <v>71656.17</v>
      </c>
      <c r="T60" s="63">
        <v>1777085</v>
      </c>
      <c r="U60" s="63">
        <v>2743634.02</v>
      </c>
      <c r="V60" s="63">
        <v>4419087.83</v>
      </c>
      <c r="W60" s="63">
        <v>263744.33</v>
      </c>
      <c r="X60" s="63">
        <v>29337.32</v>
      </c>
      <c r="Y60" s="63">
        <v>56478.03</v>
      </c>
      <c r="Z60" s="63">
        <v>238923.87</v>
      </c>
      <c r="AA60" s="63">
        <v>8280732.8700000001</v>
      </c>
      <c r="AB60" s="63">
        <v>170781.82</v>
      </c>
      <c r="AC60" s="63">
        <v>3919114.19</v>
      </c>
      <c r="AD60" s="63">
        <v>629046.79</v>
      </c>
      <c r="AE60" s="63">
        <v>400256.6</v>
      </c>
      <c r="AF60" s="63">
        <v>277271.25</v>
      </c>
      <c r="AG60" s="63">
        <v>509063.71</v>
      </c>
      <c r="AH60" s="63">
        <v>213705.17</v>
      </c>
      <c r="AI60" s="63">
        <v>652322.22</v>
      </c>
      <c r="AJ60" s="63">
        <v>346178.09</v>
      </c>
      <c r="AK60" s="63">
        <v>925273.27</v>
      </c>
      <c r="AL60" s="63">
        <v>123673.01</v>
      </c>
      <c r="AM60" s="63">
        <v>10145.17</v>
      </c>
      <c r="AN60" s="63">
        <v>0</v>
      </c>
      <c r="AO60" s="63">
        <v>63228835.579999998</v>
      </c>
      <c r="AP60" s="63">
        <v>4199176.42</v>
      </c>
      <c r="AQ60" s="63">
        <v>1094990.23</v>
      </c>
      <c r="AR60" s="63">
        <v>889521.45</v>
      </c>
      <c r="AS60" s="63">
        <v>386839.68</v>
      </c>
      <c r="AT60" s="63">
        <v>0</v>
      </c>
      <c r="AU60" s="63">
        <v>5187599.84</v>
      </c>
      <c r="AV60" s="63">
        <v>1249398.74</v>
      </c>
      <c r="AW60" s="63">
        <v>1990510.63</v>
      </c>
      <c r="AX60" s="63">
        <v>489313.51</v>
      </c>
      <c r="AY60" s="63">
        <v>97102.56</v>
      </c>
      <c r="AZ60" s="63">
        <v>528735.23</v>
      </c>
      <c r="BA60" s="63">
        <v>172315.1</v>
      </c>
      <c r="BB60" s="63">
        <v>0</v>
      </c>
      <c r="BC60" s="63">
        <v>394051.89</v>
      </c>
      <c r="BD60" s="63">
        <v>1594769.06</v>
      </c>
      <c r="BE60" s="63">
        <v>224138.56</v>
      </c>
      <c r="BF60" s="63">
        <v>405587.12</v>
      </c>
      <c r="BG60" s="63">
        <v>98270.03</v>
      </c>
      <c r="BH60" s="63">
        <v>273932.25</v>
      </c>
      <c r="BI60" s="63">
        <v>79371.289999999994</v>
      </c>
      <c r="BJ60" s="63">
        <v>1758796.92</v>
      </c>
      <c r="BK60" s="63">
        <v>438086.12</v>
      </c>
      <c r="BL60" s="63">
        <v>35836256.520000003</v>
      </c>
      <c r="BM60" s="63">
        <v>261471.27</v>
      </c>
      <c r="BN60" s="63">
        <v>316638.39</v>
      </c>
      <c r="BO60" s="63">
        <v>100965.18</v>
      </c>
      <c r="BP60" s="63">
        <v>517786.16</v>
      </c>
      <c r="BQ60" s="63">
        <v>2706712.37</v>
      </c>
      <c r="BR60" s="63">
        <v>2829466.64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>
      <c r="B61" s="2">
        <v>53</v>
      </c>
      <c r="C61" s="9">
        <v>5620</v>
      </c>
      <c r="D61" s="128">
        <v>50</v>
      </c>
      <c r="E61" s="9" t="s">
        <v>95</v>
      </c>
      <c r="F61" s="63"/>
      <c r="G61" s="63">
        <f t="shared" si="2"/>
        <v>379380.93</v>
      </c>
      <c r="H61" s="11"/>
      <c r="I61" s="11"/>
      <c r="J61" s="11"/>
      <c r="K61" s="11"/>
      <c r="L61" s="11"/>
      <c r="M61" s="11"/>
      <c r="N61" s="60"/>
      <c r="O61" s="180">
        <v>59</v>
      </c>
      <c r="Q61" s="63">
        <v>20711135.109999999</v>
      </c>
      <c r="R61" s="63">
        <v>194606.19</v>
      </c>
      <c r="S61" s="63">
        <v>6053.61</v>
      </c>
      <c r="T61" s="63">
        <v>3138</v>
      </c>
      <c r="U61" s="63">
        <v>670757.61</v>
      </c>
      <c r="V61" s="63">
        <v>612858.93999999994</v>
      </c>
      <c r="W61" s="63">
        <v>131311.04999999999</v>
      </c>
      <c r="X61" s="63">
        <v>30069.9</v>
      </c>
      <c r="Y61" s="63">
        <v>17226.080000000002</v>
      </c>
      <c r="Z61" s="63">
        <v>302737.13</v>
      </c>
      <c r="AA61" s="63">
        <v>791894.1</v>
      </c>
      <c r="AB61" s="63">
        <v>434777.27</v>
      </c>
      <c r="AC61" s="63">
        <v>761583.78</v>
      </c>
      <c r="AD61" s="63">
        <v>0</v>
      </c>
      <c r="AE61" s="63">
        <v>45492.89</v>
      </c>
      <c r="AF61" s="63">
        <v>294302.27</v>
      </c>
      <c r="AG61" s="63">
        <v>228594.98</v>
      </c>
      <c r="AH61" s="63">
        <v>74106.42</v>
      </c>
      <c r="AI61" s="63">
        <v>0</v>
      </c>
      <c r="AJ61" s="63">
        <v>47663.27</v>
      </c>
      <c r="AK61" s="63">
        <v>59581.47</v>
      </c>
      <c r="AL61" s="63">
        <v>9159.2199999999993</v>
      </c>
      <c r="AM61" s="63">
        <v>28381.27</v>
      </c>
      <c r="AN61" s="63">
        <v>27013.85</v>
      </c>
      <c r="AO61" s="63">
        <v>0</v>
      </c>
      <c r="AP61" s="63">
        <v>5743863.8499999996</v>
      </c>
      <c r="AQ61" s="63">
        <v>315575.83</v>
      </c>
      <c r="AR61" s="63">
        <v>80110.98</v>
      </c>
      <c r="AS61" s="63">
        <v>146856.67000000001</v>
      </c>
      <c r="AT61" s="63">
        <v>135341.43</v>
      </c>
      <c r="AU61" s="63">
        <v>2970750.69</v>
      </c>
      <c r="AV61" s="63">
        <v>349210.47</v>
      </c>
      <c r="AW61" s="63">
        <v>250510.97</v>
      </c>
      <c r="AX61" s="63">
        <v>75578.880000000005</v>
      </c>
      <c r="AY61" s="63">
        <v>27180.54</v>
      </c>
      <c r="AZ61" s="63">
        <v>6284.13</v>
      </c>
      <c r="BA61" s="63">
        <v>139250.78</v>
      </c>
      <c r="BB61" s="63">
        <v>207353.62</v>
      </c>
      <c r="BC61" s="63">
        <v>33531.07</v>
      </c>
      <c r="BD61" s="63">
        <v>379380.93</v>
      </c>
      <c r="BE61" s="63">
        <v>63942.58</v>
      </c>
      <c r="BF61" s="63">
        <v>777728.49</v>
      </c>
      <c r="BG61" s="63">
        <v>44550.77</v>
      </c>
      <c r="BH61" s="63">
        <v>7335.36</v>
      </c>
      <c r="BI61" s="63">
        <v>14668.34</v>
      </c>
      <c r="BJ61" s="63">
        <v>322411.62</v>
      </c>
      <c r="BK61" s="63">
        <v>0</v>
      </c>
      <c r="BL61" s="63">
        <v>570177.91</v>
      </c>
      <c r="BM61" s="63">
        <v>51230.9</v>
      </c>
      <c r="BN61" s="63">
        <v>0</v>
      </c>
      <c r="BO61" s="63">
        <v>46299.58</v>
      </c>
      <c r="BP61" s="63">
        <v>670744.68999999994</v>
      </c>
      <c r="BQ61" s="63">
        <v>277751.08</v>
      </c>
      <c r="BR61" s="63">
        <v>2687320.97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>
      <c r="B62" s="2">
        <v>54</v>
      </c>
      <c r="C62" s="9">
        <v>5625</v>
      </c>
      <c r="D62" s="128">
        <v>51</v>
      </c>
      <c r="E62" s="9" t="s">
        <v>96</v>
      </c>
      <c r="F62" s="63"/>
      <c r="G62" s="63">
        <f t="shared" si="2"/>
        <v>-270630.56</v>
      </c>
      <c r="H62" s="11"/>
      <c r="I62" s="11"/>
      <c r="J62" s="11"/>
      <c r="K62" s="11"/>
      <c r="L62" s="11"/>
      <c r="M62" s="11"/>
      <c r="N62" s="60"/>
      <c r="O62" s="180">
        <v>60</v>
      </c>
      <c r="Q62" s="63">
        <v>-17622436.969999999</v>
      </c>
      <c r="R62" s="63">
        <v>-633349.5</v>
      </c>
      <c r="S62" s="63">
        <v>0</v>
      </c>
      <c r="T62" s="63">
        <v>0</v>
      </c>
      <c r="U62" s="63">
        <v>-325515.59539999999</v>
      </c>
      <c r="V62" s="63">
        <v>-5371273.3499999996</v>
      </c>
      <c r="W62" s="63">
        <v>0</v>
      </c>
      <c r="X62" s="63">
        <v>0</v>
      </c>
      <c r="Y62" s="63">
        <v>0</v>
      </c>
      <c r="Z62" s="63">
        <v>0</v>
      </c>
      <c r="AA62" s="63">
        <v>-569.59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-14075.74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-88355932.400000006</v>
      </c>
      <c r="AP62" s="63">
        <v>81459.33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-70038.48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-373056</v>
      </c>
      <c r="BC62" s="63">
        <v>0</v>
      </c>
      <c r="BD62" s="63">
        <v>-270630.56</v>
      </c>
      <c r="BE62" s="63">
        <v>0</v>
      </c>
      <c r="BF62" s="63">
        <v>0</v>
      </c>
      <c r="BG62" s="63">
        <v>0</v>
      </c>
      <c r="BH62" s="63">
        <v>42388.79</v>
      </c>
      <c r="BI62" s="63">
        <v>0</v>
      </c>
      <c r="BJ62" s="63">
        <v>0</v>
      </c>
      <c r="BK62" s="63">
        <v>0</v>
      </c>
      <c r="BL62" s="63">
        <v>0</v>
      </c>
      <c r="BM62" s="63">
        <v>64143.12</v>
      </c>
      <c r="BN62" s="63">
        <v>0</v>
      </c>
      <c r="BO62" s="63">
        <v>0</v>
      </c>
      <c r="BP62" s="63">
        <v>0</v>
      </c>
      <c r="BQ62" s="63">
        <v>-355097.24</v>
      </c>
      <c r="BR62" s="63">
        <v>-1200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>
      <c r="B63" s="2">
        <v>55</v>
      </c>
      <c r="C63" s="9">
        <v>5630</v>
      </c>
      <c r="D63" s="128">
        <v>52</v>
      </c>
      <c r="E63" s="9" t="s">
        <v>97</v>
      </c>
      <c r="F63" s="63"/>
      <c r="G63" s="63">
        <f t="shared" si="2"/>
        <v>394390.72</v>
      </c>
      <c r="H63" s="11"/>
      <c r="I63" s="11"/>
      <c r="J63" s="11"/>
      <c r="K63" s="11"/>
      <c r="L63" s="11"/>
      <c r="M63" s="11"/>
      <c r="N63" s="60"/>
      <c r="O63" s="180">
        <v>61</v>
      </c>
      <c r="Q63" s="63">
        <v>2258553.2400000002</v>
      </c>
      <c r="R63" s="63">
        <v>491704.02</v>
      </c>
      <c r="S63" s="63">
        <v>107286.06</v>
      </c>
      <c r="T63" s="63">
        <v>35009</v>
      </c>
      <c r="U63" s="63">
        <v>727324.37</v>
      </c>
      <c r="V63" s="63">
        <v>643874.21</v>
      </c>
      <c r="W63" s="63">
        <v>67956.210000000006</v>
      </c>
      <c r="X63" s="63">
        <v>187081.86</v>
      </c>
      <c r="Y63" s="63">
        <v>37777.49</v>
      </c>
      <c r="Z63" s="63">
        <v>358894.85</v>
      </c>
      <c r="AA63" s="63">
        <v>857239.24</v>
      </c>
      <c r="AB63" s="63">
        <v>249575.12</v>
      </c>
      <c r="AC63" s="63">
        <v>2197129.94</v>
      </c>
      <c r="AD63" s="63">
        <v>54012.12</v>
      </c>
      <c r="AE63" s="63">
        <v>375220.19</v>
      </c>
      <c r="AF63" s="63">
        <v>168496.11</v>
      </c>
      <c r="AG63" s="63">
        <v>197067.43</v>
      </c>
      <c r="AH63" s="63">
        <v>79205.78</v>
      </c>
      <c r="AI63" s="63">
        <v>50600.04</v>
      </c>
      <c r="AJ63" s="63">
        <v>236358.34</v>
      </c>
      <c r="AK63" s="63">
        <v>288378.34999999998</v>
      </c>
      <c r="AL63" s="63">
        <v>112372.66</v>
      </c>
      <c r="AM63" s="63">
        <v>41286.47</v>
      </c>
      <c r="AN63" s="63">
        <v>70249.070000000007</v>
      </c>
      <c r="AO63" s="63">
        <v>18754124.57</v>
      </c>
      <c r="AP63" s="63">
        <v>3953017.4</v>
      </c>
      <c r="AQ63" s="63">
        <v>173781.78</v>
      </c>
      <c r="AR63" s="63">
        <v>621191.75</v>
      </c>
      <c r="AS63" s="63">
        <v>558169.56999999995</v>
      </c>
      <c r="AT63" s="63">
        <v>79615.850000000006</v>
      </c>
      <c r="AU63" s="63">
        <v>1857021.25</v>
      </c>
      <c r="AV63" s="63">
        <v>921321.13</v>
      </c>
      <c r="AW63" s="63">
        <v>422283.86</v>
      </c>
      <c r="AX63" s="63">
        <v>66999.960000000006</v>
      </c>
      <c r="AY63" s="63">
        <v>57220.9</v>
      </c>
      <c r="AZ63" s="63">
        <v>206067.13</v>
      </c>
      <c r="BA63" s="63">
        <v>110085.97</v>
      </c>
      <c r="BB63" s="63">
        <v>490240.51</v>
      </c>
      <c r="BC63" s="63">
        <v>94030.399999999994</v>
      </c>
      <c r="BD63" s="63">
        <v>394390.72</v>
      </c>
      <c r="BE63" s="63">
        <v>119768.18</v>
      </c>
      <c r="BF63" s="63">
        <v>346861.24</v>
      </c>
      <c r="BG63" s="63">
        <v>32875</v>
      </c>
      <c r="BH63" s="63">
        <v>151137.31</v>
      </c>
      <c r="BI63" s="63">
        <v>55287.98</v>
      </c>
      <c r="BJ63" s="63">
        <v>322415.59999999998</v>
      </c>
      <c r="BK63" s="63">
        <v>198364.79</v>
      </c>
      <c r="BL63" s="63">
        <v>19497422.59</v>
      </c>
      <c r="BM63" s="63">
        <v>58348.22</v>
      </c>
      <c r="BN63" s="63">
        <v>202910.5</v>
      </c>
      <c r="BO63" s="63">
        <v>352929.23</v>
      </c>
      <c r="BP63" s="63">
        <v>161187.23000000001</v>
      </c>
      <c r="BQ63" s="63">
        <v>497139.95</v>
      </c>
      <c r="BR63" s="63">
        <v>1443977.52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>
      <c r="B64" s="2">
        <v>56</v>
      </c>
      <c r="C64" s="9">
        <v>5640</v>
      </c>
      <c r="D64" s="128">
        <v>53</v>
      </c>
      <c r="E64" s="9" t="s">
        <v>98</v>
      </c>
      <c r="F64" s="63"/>
      <c r="G64" s="63">
        <f t="shared" si="2"/>
        <v>195449.04</v>
      </c>
      <c r="H64" s="11"/>
      <c r="I64" s="11"/>
      <c r="J64" s="11"/>
      <c r="K64" s="11"/>
      <c r="L64" s="11"/>
      <c r="M64" s="11"/>
      <c r="N64" s="60"/>
      <c r="O64" s="180">
        <v>62</v>
      </c>
      <c r="Q64" s="63">
        <v>0</v>
      </c>
      <c r="R64" s="63">
        <v>0</v>
      </c>
      <c r="S64" s="63">
        <v>0</v>
      </c>
      <c r="T64" s="63">
        <v>0</v>
      </c>
      <c r="U64" s="63">
        <v>169329.22</v>
      </c>
      <c r="V64" s="63">
        <v>0</v>
      </c>
      <c r="W64" s="63">
        <v>47699.3</v>
      </c>
      <c r="X64" s="63">
        <v>2080.08</v>
      </c>
      <c r="Y64" s="63">
        <v>4304.8</v>
      </c>
      <c r="Z64" s="63">
        <v>181750.28</v>
      </c>
      <c r="AA64" s="63">
        <v>480648.59</v>
      </c>
      <c r="AB64" s="63">
        <v>0</v>
      </c>
      <c r="AC64" s="63">
        <v>373436.05</v>
      </c>
      <c r="AD64" s="63">
        <v>78208.19</v>
      </c>
      <c r="AE64" s="63">
        <v>27590.6</v>
      </c>
      <c r="AF64" s="63">
        <v>19600.189999999999</v>
      </c>
      <c r="AG64" s="63">
        <v>61865.760000000002</v>
      </c>
      <c r="AH64" s="63">
        <v>0</v>
      </c>
      <c r="AI64" s="63">
        <v>0</v>
      </c>
      <c r="AJ64" s="63">
        <v>0</v>
      </c>
      <c r="AK64" s="63">
        <v>108817.44</v>
      </c>
      <c r="AL64" s="63">
        <v>0</v>
      </c>
      <c r="AM64" s="63">
        <v>0</v>
      </c>
      <c r="AN64" s="63">
        <v>12124.08</v>
      </c>
      <c r="AO64" s="63">
        <v>823441.86</v>
      </c>
      <c r="AP64" s="63">
        <v>2057275.55</v>
      </c>
      <c r="AQ64" s="63">
        <v>90625.17</v>
      </c>
      <c r="AR64" s="63">
        <v>56036.67</v>
      </c>
      <c r="AS64" s="63">
        <v>49514.74</v>
      </c>
      <c r="AT64" s="63">
        <v>0</v>
      </c>
      <c r="AU64" s="63">
        <v>565653.38</v>
      </c>
      <c r="AV64" s="63">
        <v>0</v>
      </c>
      <c r="AW64" s="63">
        <v>0</v>
      </c>
      <c r="AX64" s="63">
        <v>0</v>
      </c>
      <c r="AY64" s="63">
        <v>34643.19</v>
      </c>
      <c r="AZ64" s="63">
        <v>0</v>
      </c>
      <c r="BA64" s="63">
        <v>0</v>
      </c>
      <c r="BB64" s="63">
        <v>157608.79999999999</v>
      </c>
      <c r="BC64" s="63">
        <v>37049.06</v>
      </c>
      <c r="BD64" s="63">
        <v>195449.04</v>
      </c>
      <c r="BE64" s="63">
        <v>0</v>
      </c>
      <c r="BF64" s="63">
        <v>0</v>
      </c>
      <c r="BG64" s="63">
        <v>10527.97</v>
      </c>
      <c r="BH64" s="63">
        <v>21465.48</v>
      </c>
      <c r="BI64" s="63">
        <v>16375.62</v>
      </c>
      <c r="BJ64" s="63">
        <v>352807.67999999999</v>
      </c>
      <c r="BK64" s="63">
        <v>0</v>
      </c>
      <c r="BL64" s="63">
        <v>2482689.33</v>
      </c>
      <c r="BM64" s="63">
        <v>0</v>
      </c>
      <c r="BN64" s="63">
        <v>0</v>
      </c>
      <c r="BO64" s="63">
        <v>0</v>
      </c>
      <c r="BP64" s="63">
        <v>9449.4</v>
      </c>
      <c r="BQ64" s="63">
        <v>445761.16</v>
      </c>
      <c r="BR64" s="63">
        <v>383581.23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>
      <c r="B65" s="2">
        <v>57</v>
      </c>
      <c r="C65" s="9">
        <v>5645</v>
      </c>
      <c r="D65" s="128">
        <v>54</v>
      </c>
      <c r="E65" s="9" t="s">
        <v>99</v>
      </c>
      <c r="F65" s="63"/>
      <c r="G65" s="63">
        <f t="shared" si="2"/>
        <v>873198.51</v>
      </c>
      <c r="H65" s="11"/>
      <c r="I65" s="11"/>
      <c r="J65" s="11"/>
      <c r="K65" s="11"/>
      <c r="L65" s="11"/>
      <c r="M65" s="11"/>
      <c r="N65" s="60"/>
      <c r="O65" s="180">
        <v>63</v>
      </c>
      <c r="Q65" s="63">
        <v>3138860.83</v>
      </c>
      <c r="R65" s="63">
        <v>189832.67</v>
      </c>
      <c r="S65" s="63">
        <v>65613.17</v>
      </c>
      <c r="T65" s="63">
        <v>965028</v>
      </c>
      <c r="U65" s="63">
        <v>301666</v>
      </c>
      <c r="V65" s="63">
        <v>1129591.28</v>
      </c>
      <c r="W65" s="63">
        <v>0</v>
      </c>
      <c r="X65" s="63">
        <v>88008.26</v>
      </c>
      <c r="Y65" s="63">
        <v>0</v>
      </c>
      <c r="Z65" s="63">
        <v>-12489.68</v>
      </c>
      <c r="AA65" s="63">
        <v>0</v>
      </c>
      <c r="AB65" s="63">
        <v>236923.49</v>
      </c>
      <c r="AC65" s="63">
        <v>0</v>
      </c>
      <c r="AD65" s="63">
        <v>0</v>
      </c>
      <c r="AE65" s="63">
        <v>859080.32</v>
      </c>
      <c r="AF65" s="63">
        <v>153990.26</v>
      </c>
      <c r="AG65" s="63">
        <v>130515.16</v>
      </c>
      <c r="AH65" s="63">
        <v>93513.4</v>
      </c>
      <c r="AI65" s="63">
        <v>0</v>
      </c>
      <c r="AJ65" s="63">
        <v>10702.19</v>
      </c>
      <c r="AK65" s="63">
        <v>97200.94</v>
      </c>
      <c r="AL65" s="63">
        <v>0</v>
      </c>
      <c r="AM65" s="63">
        <v>20960.900000000001</v>
      </c>
      <c r="AN65" s="63">
        <v>24583.17</v>
      </c>
      <c r="AO65" s="63">
        <v>35584824.880000003</v>
      </c>
      <c r="AP65" s="63">
        <v>483943.69</v>
      </c>
      <c r="AQ65" s="63">
        <v>21504</v>
      </c>
      <c r="AR65" s="63">
        <v>7462.3</v>
      </c>
      <c r="AS65" s="63">
        <v>0</v>
      </c>
      <c r="AT65" s="63">
        <v>50815.86</v>
      </c>
      <c r="AU65" s="63">
        <v>80791.37</v>
      </c>
      <c r="AV65" s="63">
        <v>13531.12</v>
      </c>
      <c r="AW65" s="63">
        <v>99332.23</v>
      </c>
      <c r="AX65" s="63">
        <v>0</v>
      </c>
      <c r="AY65" s="63">
        <v>33729.620000000003</v>
      </c>
      <c r="AZ65" s="63">
        <v>409166.92</v>
      </c>
      <c r="BA65" s="63">
        <v>-8709</v>
      </c>
      <c r="BB65" s="63">
        <v>1991529.07</v>
      </c>
      <c r="BC65" s="63">
        <v>43091.55</v>
      </c>
      <c r="BD65" s="63">
        <v>873198.51</v>
      </c>
      <c r="BE65" s="63">
        <v>140052.4</v>
      </c>
      <c r="BF65" s="63">
        <v>0</v>
      </c>
      <c r="BG65" s="63">
        <v>0</v>
      </c>
      <c r="BH65" s="63">
        <v>0</v>
      </c>
      <c r="BI65" s="63">
        <v>2507.13</v>
      </c>
      <c r="BJ65" s="63">
        <v>1046581.68</v>
      </c>
      <c r="BK65" s="63">
        <v>0</v>
      </c>
      <c r="BL65" s="63">
        <v>0</v>
      </c>
      <c r="BM65" s="63">
        <v>0</v>
      </c>
      <c r="BN65" s="63">
        <v>103766</v>
      </c>
      <c r="BO65" s="63">
        <v>0</v>
      </c>
      <c r="BP65" s="63">
        <v>192868.13</v>
      </c>
      <c r="BQ65" s="63">
        <v>6336.63</v>
      </c>
      <c r="BR65" s="63">
        <v>280604.12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>
      <c r="B66" s="2">
        <v>58</v>
      </c>
      <c r="C66" s="9">
        <v>5646</v>
      </c>
      <c r="D66" s="128">
        <v>55</v>
      </c>
      <c r="E66" s="9" t="s">
        <v>100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60"/>
      <c r="O66" s="180">
        <v>64</v>
      </c>
      <c r="Q66" s="63">
        <v>0</v>
      </c>
      <c r="R66" s="63">
        <v>0</v>
      </c>
      <c r="S66" s="63">
        <v>0</v>
      </c>
      <c r="T66" s="63">
        <v>342463</v>
      </c>
      <c r="U66" s="63">
        <v>0</v>
      </c>
      <c r="V66" s="63">
        <v>0</v>
      </c>
      <c r="W66" s="63">
        <v>25093.06</v>
      </c>
      <c r="X66" s="63">
        <v>0</v>
      </c>
      <c r="Y66" s="63">
        <v>0</v>
      </c>
      <c r="Z66" s="63">
        <v>0</v>
      </c>
      <c r="AA66" s="63">
        <v>0</v>
      </c>
      <c r="AB66" s="63">
        <v>115892.35</v>
      </c>
      <c r="AC66" s="63">
        <v>1793502.08</v>
      </c>
      <c r="AD66" s="63">
        <v>-15517</v>
      </c>
      <c r="AE66" s="63">
        <v>0</v>
      </c>
      <c r="AF66" s="63">
        <v>0</v>
      </c>
      <c r="AG66" s="63">
        <v>0</v>
      </c>
      <c r="AH66" s="63">
        <v>0</v>
      </c>
      <c r="AI66" s="63">
        <v>529508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-7926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468399.96</v>
      </c>
      <c r="BC66" s="63">
        <v>0</v>
      </c>
      <c r="BD66" s="63">
        <v>0</v>
      </c>
      <c r="BE66" s="63">
        <v>0</v>
      </c>
      <c r="BF66" s="63">
        <v>0</v>
      </c>
      <c r="BG66" s="63">
        <v>24423.48</v>
      </c>
      <c r="BH66" s="63">
        <v>0</v>
      </c>
      <c r="BI66" s="63">
        <v>17954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31937.200000000001</v>
      </c>
      <c r="BP66" s="63">
        <v>0</v>
      </c>
      <c r="BQ66" s="63">
        <v>0</v>
      </c>
      <c r="BR66" s="63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>
      <c r="B67" s="2">
        <v>59</v>
      </c>
      <c r="C67" s="9">
        <v>5647</v>
      </c>
      <c r="D67" s="128">
        <v>56</v>
      </c>
      <c r="E67" s="9" t="s">
        <v>101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60"/>
      <c r="O67" s="180">
        <v>65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121300.09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>
      <c r="B68" s="2">
        <v>60</v>
      </c>
      <c r="C68" s="9">
        <v>5650</v>
      </c>
      <c r="D68" s="128">
        <v>57</v>
      </c>
      <c r="E68" s="9" t="s">
        <v>102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60"/>
      <c r="O68" s="180">
        <v>66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>
      <c r="B69" s="2">
        <v>61</v>
      </c>
      <c r="C69" s="9">
        <v>5655</v>
      </c>
      <c r="D69" s="128">
        <v>58</v>
      </c>
      <c r="E69" s="9" t="s">
        <v>103</v>
      </c>
      <c r="F69" s="63"/>
      <c r="G69" s="63">
        <f t="shared" si="2"/>
        <v>433872.47</v>
      </c>
      <c r="H69" s="11"/>
      <c r="I69" s="11"/>
      <c r="J69" s="11"/>
      <c r="K69" s="11"/>
      <c r="L69" s="11"/>
      <c r="M69" s="11"/>
      <c r="N69" s="60"/>
      <c r="O69" s="180">
        <v>67</v>
      </c>
      <c r="Q69" s="63">
        <v>3429623.16</v>
      </c>
      <c r="R69" s="63">
        <v>220120.9</v>
      </c>
      <c r="S69" s="63">
        <v>11508.9</v>
      </c>
      <c r="T69" s="63">
        <v>471377</v>
      </c>
      <c r="U69" s="63">
        <v>482807.63199999998</v>
      </c>
      <c r="V69" s="63">
        <v>210920.85</v>
      </c>
      <c r="W69" s="63">
        <v>109502.07</v>
      </c>
      <c r="X69" s="63">
        <v>63963.35</v>
      </c>
      <c r="Y69" s="63">
        <v>73757.89</v>
      </c>
      <c r="Z69" s="63">
        <v>73103.929999999993</v>
      </c>
      <c r="AA69" s="63">
        <v>2356484.67</v>
      </c>
      <c r="AB69" s="63">
        <v>695188.87</v>
      </c>
      <c r="AC69" s="63">
        <v>464490.21</v>
      </c>
      <c r="AD69" s="63">
        <v>182004.93</v>
      </c>
      <c r="AE69" s="63">
        <v>131110.25</v>
      </c>
      <c r="AF69" s="63">
        <v>366369.79</v>
      </c>
      <c r="AG69" s="63">
        <v>176965.65</v>
      </c>
      <c r="AH69" s="63">
        <v>19638.23</v>
      </c>
      <c r="AI69" s="63">
        <v>653374.77</v>
      </c>
      <c r="AJ69" s="63">
        <v>128307.63</v>
      </c>
      <c r="AK69" s="63">
        <v>116632.99</v>
      </c>
      <c r="AL69" s="63">
        <v>65234.7</v>
      </c>
      <c r="AM69" s="63">
        <v>71098.399999999994</v>
      </c>
      <c r="AN69" s="63">
        <v>102857.86</v>
      </c>
      <c r="AO69" s="63">
        <v>4533338.1100000003</v>
      </c>
      <c r="AP69" s="63">
        <v>2100498.7599999998</v>
      </c>
      <c r="AQ69" s="63">
        <v>127363.9</v>
      </c>
      <c r="AR69" s="63">
        <v>250988.05</v>
      </c>
      <c r="AS69" s="63">
        <v>131028.07</v>
      </c>
      <c r="AT69" s="63">
        <v>87386</v>
      </c>
      <c r="AU69" s="63">
        <v>841523.06</v>
      </c>
      <c r="AV69" s="63">
        <v>413120.1</v>
      </c>
      <c r="AW69" s="63">
        <v>274445.19</v>
      </c>
      <c r="AX69" s="63">
        <v>376398.41</v>
      </c>
      <c r="AY69" s="63">
        <v>133627.32</v>
      </c>
      <c r="AZ69" s="63">
        <v>433001.29</v>
      </c>
      <c r="BA69" s="63">
        <v>37463</v>
      </c>
      <c r="BB69" s="63">
        <v>537167.51</v>
      </c>
      <c r="BC69" s="63">
        <v>-379.28</v>
      </c>
      <c r="BD69" s="63">
        <v>433872.47</v>
      </c>
      <c r="BE69" s="63">
        <v>271824.21000000002</v>
      </c>
      <c r="BF69" s="63">
        <v>404048.4</v>
      </c>
      <c r="BG69" s="63">
        <v>22756.57</v>
      </c>
      <c r="BH69" s="63">
        <v>33724.22</v>
      </c>
      <c r="BI69" s="63">
        <v>15753.32</v>
      </c>
      <c r="BJ69" s="63">
        <v>353065.37</v>
      </c>
      <c r="BK69" s="63">
        <v>40841.019999999997</v>
      </c>
      <c r="BL69" s="63">
        <v>6224355.8200000003</v>
      </c>
      <c r="BM69" s="63">
        <v>28625.11</v>
      </c>
      <c r="BN69" s="63">
        <v>134141.15</v>
      </c>
      <c r="BO69" s="63">
        <v>175242.57</v>
      </c>
      <c r="BP69" s="63">
        <v>122845.88</v>
      </c>
      <c r="BQ69" s="63">
        <v>2280901.73</v>
      </c>
      <c r="BR69" s="63">
        <v>613513.62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>
      <c r="B70" s="2">
        <v>62</v>
      </c>
      <c r="C70" s="9">
        <v>5665</v>
      </c>
      <c r="D70" s="128">
        <v>59</v>
      </c>
      <c r="E70" s="9" t="s">
        <v>104</v>
      </c>
      <c r="F70" s="63"/>
      <c r="G70" s="63">
        <f t="shared" si="2"/>
        <v>171137.6</v>
      </c>
      <c r="H70" s="11"/>
      <c r="I70" s="11"/>
      <c r="J70" s="11"/>
      <c r="K70" s="11"/>
      <c r="L70" s="11"/>
      <c r="M70" s="11"/>
      <c r="N70" s="60"/>
      <c r="O70" s="180">
        <v>68</v>
      </c>
      <c r="Q70" s="63">
        <v>7757999.8739999998</v>
      </c>
      <c r="R70" s="63">
        <v>37013.39</v>
      </c>
      <c r="S70" s="63">
        <v>21038.69</v>
      </c>
      <c r="T70" s="63">
        <v>1240658</v>
      </c>
      <c r="U70" s="63">
        <v>877641.07</v>
      </c>
      <c r="V70" s="63">
        <v>937764.37</v>
      </c>
      <c r="W70" s="63">
        <v>102689.88</v>
      </c>
      <c r="X70" s="63">
        <v>41024.519999999997</v>
      </c>
      <c r="Y70" s="63">
        <v>0</v>
      </c>
      <c r="Z70" s="63">
        <v>189966.31</v>
      </c>
      <c r="AA70" s="63">
        <v>961257.19</v>
      </c>
      <c r="AB70" s="63">
        <v>22945.48</v>
      </c>
      <c r="AC70" s="63">
        <v>153544.07</v>
      </c>
      <c r="AD70" s="63">
        <v>61457.84</v>
      </c>
      <c r="AE70" s="63">
        <v>968274.73</v>
      </c>
      <c r="AF70" s="63">
        <v>216433.9</v>
      </c>
      <c r="AG70" s="63">
        <v>150394.51999999999</v>
      </c>
      <c r="AH70" s="63">
        <v>114096.24</v>
      </c>
      <c r="AI70" s="63">
        <v>264501.36</v>
      </c>
      <c r="AJ70" s="63">
        <v>93208.24</v>
      </c>
      <c r="AK70" s="63">
        <v>512719.62</v>
      </c>
      <c r="AL70" s="63">
        <v>29705.200000000001</v>
      </c>
      <c r="AM70" s="63">
        <v>0</v>
      </c>
      <c r="AN70" s="63">
        <v>19000</v>
      </c>
      <c r="AO70" s="63">
        <v>-8151922.3499999996</v>
      </c>
      <c r="AP70" s="63">
        <v>1705523.84</v>
      </c>
      <c r="AQ70" s="63">
        <v>145019.21</v>
      </c>
      <c r="AR70" s="63">
        <v>89491.76</v>
      </c>
      <c r="AS70" s="63">
        <v>43900.5</v>
      </c>
      <c r="AT70" s="63">
        <v>1187095.79</v>
      </c>
      <c r="AU70" s="63">
        <v>895710.78</v>
      </c>
      <c r="AV70" s="63">
        <v>1015913.26</v>
      </c>
      <c r="AW70" s="63">
        <v>167767.72</v>
      </c>
      <c r="AX70" s="63">
        <v>71037.440000000002</v>
      </c>
      <c r="AY70" s="63">
        <v>53801.96</v>
      </c>
      <c r="AZ70" s="63">
        <v>179537.25</v>
      </c>
      <c r="BA70" s="63">
        <v>12659.89</v>
      </c>
      <c r="BB70" s="63">
        <v>437536.58</v>
      </c>
      <c r="BC70" s="63">
        <v>190103.02</v>
      </c>
      <c r="BD70" s="63">
        <v>171137.6</v>
      </c>
      <c r="BE70" s="63">
        <v>85843.83</v>
      </c>
      <c r="BF70" s="63">
        <v>91888.72</v>
      </c>
      <c r="BG70" s="63">
        <v>47495.4</v>
      </c>
      <c r="BH70" s="63">
        <v>243454.21</v>
      </c>
      <c r="BI70" s="63">
        <v>41222.28</v>
      </c>
      <c r="BJ70" s="63">
        <v>229394.94</v>
      </c>
      <c r="BK70" s="63">
        <v>275927.96000000002</v>
      </c>
      <c r="BL70" s="63">
        <v>162666.20000000001</v>
      </c>
      <c r="BM70" s="63">
        <v>131270.45000000001</v>
      </c>
      <c r="BN70" s="63">
        <v>150224.9</v>
      </c>
      <c r="BO70" s="63">
        <v>67595.11</v>
      </c>
      <c r="BP70" s="63">
        <v>208243.51</v>
      </c>
      <c r="BQ70" s="63">
        <v>209642.8</v>
      </c>
      <c r="BR70" s="63">
        <v>161407.21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>
      <c r="B71" s="2">
        <v>63</v>
      </c>
      <c r="C71" s="9">
        <v>5670</v>
      </c>
      <c r="D71" s="128">
        <v>60</v>
      </c>
      <c r="E71" s="9" t="s">
        <v>105</v>
      </c>
      <c r="F71" s="63"/>
      <c r="G71" s="63">
        <f t="shared" si="2"/>
        <v>351097.74</v>
      </c>
      <c r="H71" s="11"/>
      <c r="I71" s="11"/>
      <c r="J71" s="11"/>
      <c r="K71" s="11"/>
      <c r="L71" s="11"/>
      <c r="M71" s="11"/>
      <c r="N71" s="60"/>
      <c r="O71" s="180">
        <v>69</v>
      </c>
      <c r="Q71" s="63">
        <v>1006118.76</v>
      </c>
      <c r="R71" s="63">
        <v>84797.4</v>
      </c>
      <c r="S71" s="63">
        <v>0</v>
      </c>
      <c r="T71" s="63">
        <v>0</v>
      </c>
      <c r="U71" s="63">
        <v>0</v>
      </c>
      <c r="V71" s="63">
        <v>418521.48</v>
      </c>
      <c r="W71" s="63">
        <v>0</v>
      </c>
      <c r="X71" s="63">
        <v>0</v>
      </c>
      <c r="Y71" s="63">
        <v>19200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279.94</v>
      </c>
      <c r="AF71" s="63">
        <v>0</v>
      </c>
      <c r="AG71" s="63">
        <v>0</v>
      </c>
      <c r="AH71" s="63">
        <v>18795.12</v>
      </c>
      <c r="AI71" s="63">
        <v>0</v>
      </c>
      <c r="AJ71" s="63">
        <v>0</v>
      </c>
      <c r="AK71" s="63">
        <v>0</v>
      </c>
      <c r="AL71" s="63">
        <v>16150.92</v>
      </c>
      <c r="AM71" s="63">
        <v>15222.06</v>
      </c>
      <c r="AN71" s="63">
        <v>0</v>
      </c>
      <c r="AO71" s="63">
        <v>12033843.710000001</v>
      </c>
      <c r="AP71" s="63">
        <v>0</v>
      </c>
      <c r="AQ71" s="63">
        <v>0</v>
      </c>
      <c r="AR71" s="63">
        <v>267289.40000000002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10235</v>
      </c>
      <c r="BC71" s="63">
        <v>0</v>
      </c>
      <c r="BD71" s="63">
        <v>351097.74</v>
      </c>
      <c r="BE71" s="63">
        <v>10269.200000000001</v>
      </c>
      <c r="BF71" s="63">
        <v>0</v>
      </c>
      <c r="BG71" s="63">
        <v>0</v>
      </c>
      <c r="BH71" s="63">
        <v>9113.1</v>
      </c>
      <c r="BI71" s="63">
        <v>23898.12</v>
      </c>
      <c r="BJ71" s="63">
        <v>513449.69</v>
      </c>
      <c r="BK71" s="63">
        <v>150000</v>
      </c>
      <c r="BL71" s="63">
        <v>47540.98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>
      <c r="B72" s="2">
        <v>64</v>
      </c>
      <c r="C72" s="9">
        <v>5672</v>
      </c>
      <c r="D72" s="128">
        <v>61</v>
      </c>
      <c r="E72" s="9" t="s">
        <v>106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60"/>
      <c r="O72" s="180">
        <v>70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16993.240000000002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141750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>
      <c r="B73" s="2">
        <v>65</v>
      </c>
      <c r="C73" s="9">
        <v>5675</v>
      </c>
      <c r="D73" s="128">
        <v>62</v>
      </c>
      <c r="E73" s="9" t="s">
        <v>107</v>
      </c>
      <c r="F73" s="63"/>
      <c r="G73" s="63">
        <f t="shared" si="2"/>
        <v>1165074.75</v>
      </c>
      <c r="H73" s="11"/>
      <c r="I73" s="11"/>
      <c r="J73" s="11"/>
      <c r="K73" s="11"/>
      <c r="L73" s="11"/>
      <c r="M73" s="11"/>
      <c r="N73" s="60"/>
      <c r="O73" s="180">
        <v>71</v>
      </c>
      <c r="Q73" s="63">
        <v>29888919.02</v>
      </c>
      <c r="R73" s="63">
        <v>1029472.25</v>
      </c>
      <c r="S73" s="63">
        <v>35395.33</v>
      </c>
      <c r="T73" s="63">
        <v>311364</v>
      </c>
      <c r="U73" s="63">
        <v>281794.63</v>
      </c>
      <c r="V73" s="63">
        <v>-180677.52</v>
      </c>
      <c r="W73" s="63">
        <v>23907.55</v>
      </c>
      <c r="X73" s="63">
        <v>0</v>
      </c>
      <c r="Y73" s="63">
        <v>0</v>
      </c>
      <c r="Z73" s="63">
        <v>230312.52</v>
      </c>
      <c r="AA73" s="63">
        <v>1359534.95</v>
      </c>
      <c r="AB73" s="63">
        <v>704116.08</v>
      </c>
      <c r="AC73" s="63">
        <v>1610237.63</v>
      </c>
      <c r="AD73" s="63">
        <v>766.43</v>
      </c>
      <c r="AE73" s="63">
        <v>76629.77</v>
      </c>
      <c r="AF73" s="63">
        <v>473618.68</v>
      </c>
      <c r="AG73" s="63">
        <v>105099.5</v>
      </c>
      <c r="AH73" s="63">
        <v>31610.52</v>
      </c>
      <c r="AI73" s="63">
        <v>702877.05</v>
      </c>
      <c r="AJ73" s="63">
        <v>124942.54</v>
      </c>
      <c r="AK73" s="63">
        <v>280251.81</v>
      </c>
      <c r="AL73" s="63">
        <v>0</v>
      </c>
      <c r="AM73" s="63">
        <v>0</v>
      </c>
      <c r="AN73" s="63">
        <v>35439.17</v>
      </c>
      <c r="AO73" s="63">
        <v>112563312.7</v>
      </c>
      <c r="AP73" s="63">
        <v>12216644.33</v>
      </c>
      <c r="AQ73" s="63">
        <v>561677.63</v>
      </c>
      <c r="AR73" s="63">
        <v>105274.28</v>
      </c>
      <c r="AS73" s="63">
        <v>63788.73</v>
      </c>
      <c r="AT73" s="63">
        <v>585079.18999999994</v>
      </c>
      <c r="AU73" s="63">
        <v>799471.18</v>
      </c>
      <c r="AV73" s="63">
        <v>688192</v>
      </c>
      <c r="AW73" s="63">
        <v>804010.74</v>
      </c>
      <c r="AX73" s="63">
        <v>866327.15</v>
      </c>
      <c r="AY73" s="63">
        <v>373276.46</v>
      </c>
      <c r="AZ73" s="63">
        <v>472243.76</v>
      </c>
      <c r="BA73" s="63">
        <v>418.75</v>
      </c>
      <c r="BB73" s="63">
        <v>1006895.6</v>
      </c>
      <c r="BC73" s="63">
        <v>130870.22</v>
      </c>
      <c r="BD73" s="63">
        <v>1165074.75</v>
      </c>
      <c r="BE73" s="63">
        <v>193246.51</v>
      </c>
      <c r="BF73" s="63">
        <v>449228.16</v>
      </c>
      <c r="BG73" s="63">
        <v>17347.830000000002</v>
      </c>
      <c r="BH73" s="63">
        <v>62083.63</v>
      </c>
      <c r="BI73" s="63">
        <v>12310</v>
      </c>
      <c r="BJ73" s="63">
        <v>50791.26</v>
      </c>
      <c r="BK73" s="63">
        <v>0</v>
      </c>
      <c r="BL73" s="63">
        <v>36824887.289999999</v>
      </c>
      <c r="BM73" s="63">
        <v>46323.49</v>
      </c>
      <c r="BN73" s="63">
        <v>0</v>
      </c>
      <c r="BO73" s="63">
        <v>9151.33</v>
      </c>
      <c r="BP73" s="63">
        <v>142081.20000000001</v>
      </c>
      <c r="BQ73" s="63">
        <v>1250264.5900000001</v>
      </c>
      <c r="BR73" s="63">
        <v>1207201.32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>
      <c r="B74" s="2">
        <v>66</v>
      </c>
      <c r="C74" s="9">
        <v>5680</v>
      </c>
      <c r="D74" s="128">
        <v>63</v>
      </c>
      <c r="E74" s="9" t="s">
        <v>108</v>
      </c>
      <c r="F74" s="63"/>
      <c r="G74" s="63">
        <f t="shared" ref="G74:G81" si="3">HLOOKUP($E$3,$P$3:$BX$269,O74,TRUE)</f>
        <v>0</v>
      </c>
      <c r="H74" s="11"/>
      <c r="I74" s="11"/>
      <c r="J74" s="11"/>
      <c r="K74" s="11"/>
      <c r="L74" s="11"/>
      <c r="M74" s="11"/>
      <c r="N74" s="60"/>
      <c r="O74" s="180">
        <v>72</v>
      </c>
      <c r="Q74" s="63">
        <v>0</v>
      </c>
      <c r="R74" s="63">
        <v>17595</v>
      </c>
      <c r="S74" s="63">
        <v>2100</v>
      </c>
      <c r="T74" s="63">
        <v>0</v>
      </c>
      <c r="U74" s="63">
        <v>0</v>
      </c>
      <c r="V74" s="63">
        <v>16344</v>
      </c>
      <c r="W74" s="63">
        <v>10461.790000000001</v>
      </c>
      <c r="X74" s="63">
        <v>0</v>
      </c>
      <c r="Y74" s="63">
        <v>2164</v>
      </c>
      <c r="Z74" s="63">
        <v>0</v>
      </c>
      <c r="AA74" s="63">
        <v>73760</v>
      </c>
      <c r="AB74" s="63">
        <v>0</v>
      </c>
      <c r="AC74" s="63">
        <v>41857</v>
      </c>
      <c r="AD74" s="63">
        <v>8908.01</v>
      </c>
      <c r="AE74" s="63">
        <v>12123.96</v>
      </c>
      <c r="AF74" s="63">
        <v>13528</v>
      </c>
      <c r="AG74" s="63">
        <v>10906.56</v>
      </c>
      <c r="AH74" s="63">
        <v>5338</v>
      </c>
      <c r="AI74" s="63">
        <v>0</v>
      </c>
      <c r="AJ74" s="63">
        <v>0</v>
      </c>
      <c r="AK74" s="63">
        <v>0</v>
      </c>
      <c r="AL74" s="63">
        <v>2241</v>
      </c>
      <c r="AM74" s="63">
        <v>1614</v>
      </c>
      <c r="AN74" s="63">
        <v>4648.1400000000003</v>
      </c>
      <c r="AO74" s="63">
        <v>0</v>
      </c>
      <c r="AP74" s="63">
        <v>0</v>
      </c>
      <c r="AQ74" s="63">
        <v>12542.33</v>
      </c>
      <c r="AR74" s="63">
        <v>12720</v>
      </c>
      <c r="AS74" s="63">
        <v>0</v>
      </c>
      <c r="AT74" s="63">
        <v>20471.63</v>
      </c>
      <c r="AU74" s="63">
        <v>0</v>
      </c>
      <c r="AV74" s="63">
        <v>0</v>
      </c>
      <c r="AW74" s="63">
        <v>0</v>
      </c>
      <c r="AX74" s="63">
        <v>0</v>
      </c>
      <c r="AY74" s="63">
        <v>5629</v>
      </c>
      <c r="AZ74" s="63">
        <v>14244</v>
      </c>
      <c r="BA74" s="63">
        <v>3849</v>
      </c>
      <c r="BB74" s="63">
        <v>39321.160000000003</v>
      </c>
      <c r="BC74" s="63">
        <v>9283.7099999999991</v>
      </c>
      <c r="BD74" s="63">
        <v>0</v>
      </c>
      <c r="BE74" s="63">
        <v>7691</v>
      </c>
      <c r="BF74" s="63">
        <v>0</v>
      </c>
      <c r="BG74" s="63">
        <v>2915</v>
      </c>
      <c r="BH74" s="63">
        <v>3591</v>
      </c>
      <c r="BI74" s="63">
        <v>2677</v>
      </c>
      <c r="BJ74" s="63">
        <v>0</v>
      </c>
      <c r="BK74" s="63">
        <v>4147</v>
      </c>
      <c r="BL74" s="63">
        <v>497718.96</v>
      </c>
      <c r="BM74" s="63">
        <v>6716.39</v>
      </c>
      <c r="BN74" s="63">
        <v>11429</v>
      </c>
      <c r="BO74" s="63">
        <v>5451.64</v>
      </c>
      <c r="BP74" s="63">
        <v>0</v>
      </c>
      <c r="BQ74" s="63">
        <v>75783.7</v>
      </c>
      <c r="BR74" s="63">
        <v>0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>
      <c r="B75" s="2">
        <v>67</v>
      </c>
      <c r="C75" s="10"/>
      <c r="D75" s="128"/>
      <c r="E75" s="13" t="s">
        <v>109</v>
      </c>
      <c r="F75" s="141"/>
      <c r="G75" s="63">
        <f t="shared" si="3"/>
        <v>7842380.3899999997</v>
      </c>
      <c r="H75" s="14"/>
      <c r="I75" s="14"/>
      <c r="J75" s="14"/>
      <c r="K75" s="14"/>
      <c r="L75" s="14"/>
      <c r="M75" s="14"/>
      <c r="N75" s="60"/>
      <c r="O75" s="180">
        <v>73</v>
      </c>
      <c r="Q75" s="140">
        <v>107194481.994</v>
      </c>
      <c r="R75" s="140">
        <v>5237799.26</v>
      </c>
      <c r="S75" s="140">
        <v>461884.86</v>
      </c>
      <c r="T75" s="140">
        <v>6629039</v>
      </c>
      <c r="U75" s="140">
        <v>8532574.6766000018</v>
      </c>
      <c r="V75" s="140">
        <v>4096261.93</v>
      </c>
      <c r="W75" s="140">
        <v>1194813.1900000002</v>
      </c>
      <c r="X75" s="140">
        <v>480952.58</v>
      </c>
      <c r="Y75" s="140">
        <v>382748.26999999996</v>
      </c>
      <c r="Z75" s="140">
        <v>2038343.6</v>
      </c>
      <c r="AA75" s="140">
        <v>20197728.219999999</v>
      </c>
      <c r="AB75" s="140">
        <v>6527433.790000001</v>
      </c>
      <c r="AC75" s="140">
        <v>12540691.030000001</v>
      </c>
      <c r="AD75" s="140">
        <v>2527601.5900000003</v>
      </c>
      <c r="AE75" s="140">
        <v>4003512.3199999998</v>
      </c>
      <c r="AF75" s="140">
        <v>3975882.04</v>
      </c>
      <c r="AG75" s="140">
        <v>3044851.5</v>
      </c>
      <c r="AH75" s="140">
        <v>837863.52</v>
      </c>
      <c r="AI75" s="140">
        <v>5306623.9700000007</v>
      </c>
      <c r="AJ75" s="140">
        <v>1639752.41</v>
      </c>
      <c r="AK75" s="140">
        <v>3868526.0700000008</v>
      </c>
      <c r="AL75" s="140">
        <v>372616.27999999997</v>
      </c>
      <c r="AM75" s="140">
        <v>306705.11</v>
      </c>
      <c r="AN75" s="140">
        <v>566459.97</v>
      </c>
      <c r="AO75" s="140">
        <v>192741440.58999997</v>
      </c>
      <c r="AP75" s="140">
        <v>46977624.93</v>
      </c>
      <c r="AQ75" s="140">
        <v>3740052.8099999996</v>
      </c>
      <c r="AR75" s="140">
        <v>2892659.6599999992</v>
      </c>
      <c r="AS75" s="140">
        <v>1583837.77</v>
      </c>
      <c r="AT75" s="140">
        <v>2224517.52</v>
      </c>
      <c r="AU75" s="140">
        <v>16854992.25</v>
      </c>
      <c r="AV75" s="140">
        <v>6263367.3200000003</v>
      </c>
      <c r="AW75" s="140">
        <v>6788749.4900000002</v>
      </c>
      <c r="AX75" s="140">
        <v>6015014.1600000011</v>
      </c>
      <c r="AY75" s="140">
        <v>1482081.64</v>
      </c>
      <c r="AZ75" s="140">
        <v>3401237.95</v>
      </c>
      <c r="BA75" s="140">
        <v>693314.38</v>
      </c>
      <c r="BB75" s="140">
        <v>5586024.0599999996</v>
      </c>
      <c r="BC75" s="140">
        <v>1377607.74</v>
      </c>
      <c r="BD75" s="140">
        <v>7842380.3899999997</v>
      </c>
      <c r="BE75" s="140">
        <v>1742861.47</v>
      </c>
      <c r="BF75" s="140">
        <v>3856208.58</v>
      </c>
      <c r="BG75" s="140">
        <v>568526.79999999993</v>
      </c>
      <c r="BH75" s="140">
        <v>1354693.44</v>
      </c>
      <c r="BI75" s="140">
        <v>483150.08999999997</v>
      </c>
      <c r="BJ75" s="140">
        <v>6355259.5100000007</v>
      </c>
      <c r="BK75" s="140">
        <v>1530258.59</v>
      </c>
      <c r="BL75" s="140">
        <v>120210728.53999998</v>
      </c>
      <c r="BM75" s="140">
        <v>1381035.03</v>
      </c>
      <c r="BN75" s="140">
        <v>1865676.1199999999</v>
      </c>
      <c r="BO75" s="140">
        <v>940439.39</v>
      </c>
      <c r="BP75" s="140">
        <v>3186041.9299999997</v>
      </c>
      <c r="BQ75" s="140">
        <v>9650360.4000000004</v>
      </c>
      <c r="BR75" s="140">
        <v>15778355.59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>
      <c r="B76" s="2">
        <v>68</v>
      </c>
      <c r="C76" s="9">
        <v>5635</v>
      </c>
      <c r="D76" s="128">
        <v>64</v>
      </c>
      <c r="E76" s="9" t="s">
        <v>110</v>
      </c>
      <c r="F76" s="63"/>
      <c r="G76" s="63">
        <f t="shared" si="3"/>
        <v>193410.56</v>
      </c>
      <c r="H76" s="11"/>
      <c r="I76" s="11"/>
      <c r="J76" s="11"/>
      <c r="K76" s="11"/>
      <c r="L76" s="11"/>
      <c r="M76" s="11"/>
      <c r="N76" s="60"/>
      <c r="O76" s="180">
        <v>74</v>
      </c>
      <c r="Q76" s="63">
        <v>0</v>
      </c>
      <c r="R76" s="63">
        <v>81967.23</v>
      </c>
      <c r="S76" s="63">
        <v>10094.24</v>
      </c>
      <c r="T76" s="63">
        <v>297003</v>
      </c>
      <c r="U76" s="63">
        <v>29545.759999999998</v>
      </c>
      <c r="V76" s="63">
        <v>80586.880000000005</v>
      </c>
      <c r="W76" s="63">
        <v>3090.35</v>
      </c>
      <c r="X76" s="63">
        <v>14528.81</v>
      </c>
      <c r="Y76" s="63">
        <v>7090.44</v>
      </c>
      <c r="Z76" s="63">
        <v>83693.31</v>
      </c>
      <c r="AA76" s="63">
        <v>320214.44</v>
      </c>
      <c r="AB76" s="63">
        <v>215478.36</v>
      </c>
      <c r="AC76" s="63">
        <v>623772.06000000006</v>
      </c>
      <c r="AD76" s="63">
        <v>50086.44</v>
      </c>
      <c r="AE76" s="63">
        <v>103942.68</v>
      </c>
      <c r="AF76" s="63">
        <v>17947.68</v>
      </c>
      <c r="AG76" s="63">
        <v>0</v>
      </c>
      <c r="AH76" s="63">
        <v>13400.01</v>
      </c>
      <c r="AI76" s="63">
        <v>196071.97</v>
      </c>
      <c r="AJ76" s="63">
        <v>67334.070000000007</v>
      </c>
      <c r="AK76" s="63">
        <v>118143.95</v>
      </c>
      <c r="AL76" s="63">
        <v>10075.790000000001</v>
      </c>
      <c r="AM76" s="63">
        <v>10790.42</v>
      </c>
      <c r="AN76" s="63">
        <v>5596.42</v>
      </c>
      <c r="AO76" s="63">
        <v>6003271.8600000003</v>
      </c>
      <c r="AP76" s="63">
        <v>1385885.25</v>
      </c>
      <c r="AQ76" s="63">
        <v>107952.76</v>
      </c>
      <c r="AR76" s="63">
        <v>227863.49</v>
      </c>
      <c r="AS76" s="63">
        <v>35011.69</v>
      </c>
      <c r="AT76" s="63">
        <v>55393.37</v>
      </c>
      <c r="AU76" s="63">
        <v>760997</v>
      </c>
      <c r="AV76" s="63">
        <v>179337.96</v>
      </c>
      <c r="AW76" s="63">
        <v>258516.09</v>
      </c>
      <c r="AX76" s="63">
        <v>454564.16</v>
      </c>
      <c r="AY76" s="63">
        <v>43437.53</v>
      </c>
      <c r="AZ76" s="63">
        <v>219172.03</v>
      </c>
      <c r="BA76" s="63">
        <v>53855.73</v>
      </c>
      <c r="BB76" s="63">
        <v>174683.48</v>
      </c>
      <c r="BC76" s="63">
        <v>14637.75</v>
      </c>
      <c r="BD76" s="63">
        <v>193410.56</v>
      </c>
      <c r="BE76" s="63">
        <v>35689.47</v>
      </c>
      <c r="BF76" s="63">
        <v>200853.11</v>
      </c>
      <c r="BG76" s="63">
        <v>0</v>
      </c>
      <c r="BH76" s="63">
        <v>31163.56</v>
      </c>
      <c r="BI76" s="63">
        <v>21425.13</v>
      </c>
      <c r="BJ76" s="63">
        <v>65023.95</v>
      </c>
      <c r="BK76" s="63">
        <v>0</v>
      </c>
      <c r="BL76" s="63">
        <v>1773621.82</v>
      </c>
      <c r="BM76" s="63">
        <v>0</v>
      </c>
      <c r="BN76" s="63">
        <v>0</v>
      </c>
      <c r="BO76" s="63">
        <v>59011.08</v>
      </c>
      <c r="BP76" s="63">
        <v>135197.15</v>
      </c>
      <c r="BQ76" s="63">
        <v>404081.96</v>
      </c>
      <c r="BR76" s="63">
        <v>45648.49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>
      <c r="B77" s="2">
        <v>69</v>
      </c>
      <c r="C77" s="9">
        <v>6210</v>
      </c>
      <c r="D77" s="128">
        <v>65</v>
      </c>
      <c r="E77" s="9" t="s">
        <v>111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60"/>
      <c r="O77" s="180">
        <v>75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>
      <c r="B78" s="2">
        <v>70</v>
      </c>
      <c r="D78" s="2"/>
      <c r="E78" s="13" t="s">
        <v>112</v>
      </c>
      <c r="F78" s="141"/>
      <c r="G78" s="63">
        <f t="shared" si="3"/>
        <v>193410.56</v>
      </c>
      <c r="H78" s="14"/>
      <c r="I78" s="14"/>
      <c r="J78" s="14"/>
      <c r="K78" s="14"/>
      <c r="L78" s="14"/>
      <c r="M78" s="14"/>
      <c r="N78" s="60"/>
      <c r="O78" s="180">
        <v>76</v>
      </c>
      <c r="Q78" s="140">
        <v>0</v>
      </c>
      <c r="R78" s="140">
        <v>81967.23</v>
      </c>
      <c r="S78" s="140">
        <v>10094.24</v>
      </c>
      <c r="T78" s="140">
        <v>297003</v>
      </c>
      <c r="U78" s="140">
        <v>29545.759999999998</v>
      </c>
      <c r="V78" s="140">
        <v>80586.880000000005</v>
      </c>
      <c r="W78" s="140">
        <v>3090.35</v>
      </c>
      <c r="X78" s="140">
        <v>14528.81</v>
      </c>
      <c r="Y78" s="140">
        <v>7090.44</v>
      </c>
      <c r="Z78" s="140">
        <v>83693.31</v>
      </c>
      <c r="AA78" s="140">
        <v>320214.44</v>
      </c>
      <c r="AB78" s="140">
        <v>215478.36</v>
      </c>
      <c r="AC78" s="140">
        <v>623772.06000000006</v>
      </c>
      <c r="AD78" s="140">
        <v>50086.44</v>
      </c>
      <c r="AE78" s="140">
        <v>103942.68</v>
      </c>
      <c r="AF78" s="140">
        <v>17947.68</v>
      </c>
      <c r="AG78" s="140">
        <v>0</v>
      </c>
      <c r="AH78" s="140">
        <v>13400.01</v>
      </c>
      <c r="AI78" s="140">
        <v>196071.97</v>
      </c>
      <c r="AJ78" s="140">
        <v>67334.070000000007</v>
      </c>
      <c r="AK78" s="140">
        <v>118143.95</v>
      </c>
      <c r="AL78" s="140">
        <v>10075.790000000001</v>
      </c>
      <c r="AM78" s="140">
        <v>10790.42</v>
      </c>
      <c r="AN78" s="140">
        <v>5596.42</v>
      </c>
      <c r="AO78" s="140">
        <v>6003271.8600000003</v>
      </c>
      <c r="AP78" s="140">
        <v>1385885.25</v>
      </c>
      <c r="AQ78" s="140">
        <v>107952.76</v>
      </c>
      <c r="AR78" s="140">
        <v>227863.49</v>
      </c>
      <c r="AS78" s="140">
        <v>35011.69</v>
      </c>
      <c r="AT78" s="140">
        <v>55393.37</v>
      </c>
      <c r="AU78" s="140">
        <v>760997</v>
      </c>
      <c r="AV78" s="140">
        <v>179337.96</v>
      </c>
      <c r="AW78" s="140">
        <v>258516.09</v>
      </c>
      <c r="AX78" s="140">
        <v>454564.16</v>
      </c>
      <c r="AY78" s="140">
        <v>43437.53</v>
      </c>
      <c r="AZ78" s="140">
        <v>219172.03</v>
      </c>
      <c r="BA78" s="140">
        <v>53855.73</v>
      </c>
      <c r="BB78" s="140">
        <v>174683.48</v>
      </c>
      <c r="BC78" s="140">
        <v>14637.75</v>
      </c>
      <c r="BD78" s="140">
        <v>193410.56</v>
      </c>
      <c r="BE78" s="140">
        <v>35689.47</v>
      </c>
      <c r="BF78" s="140">
        <v>200853.11</v>
      </c>
      <c r="BG78" s="140">
        <v>0</v>
      </c>
      <c r="BH78" s="140">
        <v>31163.56</v>
      </c>
      <c r="BI78" s="140">
        <v>21425.13</v>
      </c>
      <c r="BJ78" s="140">
        <v>65023.95</v>
      </c>
      <c r="BK78" s="140">
        <v>0</v>
      </c>
      <c r="BL78" s="140">
        <v>1773621.82</v>
      </c>
      <c r="BM78" s="140">
        <v>0</v>
      </c>
      <c r="BN78" s="140">
        <v>0</v>
      </c>
      <c r="BO78" s="140">
        <v>59011.08</v>
      </c>
      <c r="BP78" s="140">
        <v>135197.15</v>
      </c>
      <c r="BQ78" s="140">
        <v>404081.96</v>
      </c>
      <c r="BR78" s="140">
        <v>45648.49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>
      <c r="B79" s="2">
        <v>71</v>
      </c>
      <c r="C79" s="9">
        <v>5515</v>
      </c>
      <c r="D79" s="128">
        <v>46</v>
      </c>
      <c r="E79" s="9" t="s">
        <v>113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60"/>
      <c r="O79" s="180">
        <v>77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991.12</v>
      </c>
      <c r="Z79" s="63">
        <v>35.01</v>
      </c>
      <c r="AA79" s="63">
        <v>0</v>
      </c>
      <c r="AB79" s="63">
        <v>0</v>
      </c>
      <c r="AC79" s="63">
        <v>0</v>
      </c>
      <c r="AD79" s="63">
        <v>0</v>
      </c>
      <c r="AE79" s="63">
        <v>28586.400000000001</v>
      </c>
      <c r="AF79" s="63">
        <v>4108.5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7135.33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96708.86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209308.63</v>
      </c>
      <c r="BK79" s="63">
        <v>0</v>
      </c>
      <c r="BL79" s="63">
        <v>0</v>
      </c>
      <c r="BM79" s="63">
        <v>0</v>
      </c>
      <c r="BN79" s="63">
        <v>6367</v>
      </c>
      <c r="BO79" s="63">
        <v>0</v>
      </c>
      <c r="BP79" s="63">
        <v>0</v>
      </c>
      <c r="BQ79" s="63">
        <v>0</v>
      </c>
      <c r="BR79" s="63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>
      <c r="B80" s="2">
        <v>72</v>
      </c>
      <c r="D80" s="12"/>
      <c r="E80" s="13" t="s">
        <v>114</v>
      </c>
      <c r="F80" s="141"/>
      <c r="G80" s="63">
        <f t="shared" si="3"/>
        <v>0</v>
      </c>
      <c r="H80" s="14"/>
      <c r="I80" s="14"/>
      <c r="J80" s="14"/>
      <c r="K80" s="14"/>
      <c r="L80" s="14"/>
      <c r="M80" s="14"/>
      <c r="N80" s="60"/>
      <c r="O80" s="180">
        <v>78</v>
      </c>
      <c r="Q80" s="140">
        <v>0</v>
      </c>
      <c r="R80" s="140">
        <v>0</v>
      </c>
      <c r="S80" s="140">
        <v>0</v>
      </c>
      <c r="T80" s="140">
        <v>0</v>
      </c>
      <c r="U80" s="140">
        <v>0</v>
      </c>
      <c r="V80" s="140">
        <v>0</v>
      </c>
      <c r="W80" s="140">
        <v>0</v>
      </c>
      <c r="X80" s="140">
        <v>0</v>
      </c>
      <c r="Y80" s="140">
        <v>991.12</v>
      </c>
      <c r="Z80" s="140">
        <v>35.01</v>
      </c>
      <c r="AA80" s="140">
        <v>0</v>
      </c>
      <c r="AB80" s="140">
        <v>0</v>
      </c>
      <c r="AC80" s="140">
        <v>0</v>
      </c>
      <c r="AD80" s="140">
        <v>0</v>
      </c>
      <c r="AE80" s="140">
        <v>28586.400000000001</v>
      </c>
      <c r="AF80" s="140">
        <v>4108.5</v>
      </c>
      <c r="AG80" s="140">
        <v>0</v>
      </c>
      <c r="AH80" s="140">
        <v>0</v>
      </c>
      <c r="AI80" s="140">
        <v>0</v>
      </c>
      <c r="AJ80" s="140">
        <v>0</v>
      </c>
      <c r="AK80" s="140">
        <v>0</v>
      </c>
      <c r="AL80" s="140">
        <v>7135.33</v>
      </c>
      <c r="AM80" s="140">
        <v>0</v>
      </c>
      <c r="AN80" s="140">
        <v>0</v>
      </c>
      <c r="AO80" s="140">
        <v>0</v>
      </c>
      <c r="AP80" s="140">
        <v>0</v>
      </c>
      <c r="AQ80" s="140">
        <v>0</v>
      </c>
      <c r="AR80" s="140">
        <v>0</v>
      </c>
      <c r="AS80" s="140">
        <v>0</v>
      </c>
      <c r="AT80" s="140">
        <v>0</v>
      </c>
      <c r="AU80" s="140">
        <v>0</v>
      </c>
      <c r="AV80" s="140">
        <v>0</v>
      </c>
      <c r="AW80" s="140">
        <v>96708.86</v>
      </c>
      <c r="AX80" s="140">
        <v>0</v>
      </c>
      <c r="AY80" s="140">
        <v>0</v>
      </c>
      <c r="AZ80" s="140">
        <v>0</v>
      </c>
      <c r="BA80" s="140">
        <v>0</v>
      </c>
      <c r="BB80" s="140">
        <v>0</v>
      </c>
      <c r="BC80" s="140">
        <v>0</v>
      </c>
      <c r="BD80" s="140">
        <v>0</v>
      </c>
      <c r="BE80" s="140">
        <v>0</v>
      </c>
      <c r="BF80" s="140">
        <v>0</v>
      </c>
      <c r="BG80" s="140">
        <v>0</v>
      </c>
      <c r="BH80" s="140">
        <v>0</v>
      </c>
      <c r="BI80" s="140">
        <v>0</v>
      </c>
      <c r="BJ80" s="140">
        <v>209308.63</v>
      </c>
      <c r="BK80" s="140">
        <v>0</v>
      </c>
      <c r="BL80" s="140">
        <v>0</v>
      </c>
      <c r="BM80" s="140">
        <v>0</v>
      </c>
      <c r="BN80" s="140">
        <v>6367</v>
      </c>
      <c r="BO80" s="140">
        <v>0</v>
      </c>
      <c r="BP80" s="140">
        <v>0</v>
      </c>
      <c r="BQ80" s="140">
        <v>0</v>
      </c>
      <c r="BR80" s="140"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>
      <c r="B81" s="2">
        <v>73</v>
      </c>
      <c r="E81" s="13" t="s">
        <v>116</v>
      </c>
      <c r="F81" s="141"/>
      <c r="G81" s="63">
        <f t="shared" si="3"/>
        <v>14608276.699999999</v>
      </c>
      <c r="O81" s="180">
        <v>79</v>
      </c>
      <c r="Q81" s="141">
        <v>275553471.30400002</v>
      </c>
      <c r="R81" s="141">
        <v>13796191.23</v>
      </c>
      <c r="S81" s="141">
        <v>1188653.3</v>
      </c>
      <c r="T81" s="141">
        <v>13614901</v>
      </c>
      <c r="U81" s="141">
        <v>23087139.302600004</v>
      </c>
      <c r="V81" s="141">
        <v>10650777.930000002</v>
      </c>
      <c r="W81" s="141">
        <v>2755926.14</v>
      </c>
      <c r="X81" s="141">
        <v>936003.68</v>
      </c>
      <c r="Y81" s="141">
        <v>789497.0199999999</v>
      </c>
      <c r="Z81" s="141">
        <v>4121911.2559999996</v>
      </c>
      <c r="AA81" s="141">
        <v>46592767.339999996</v>
      </c>
      <c r="AB81" s="141">
        <v>15993375.58</v>
      </c>
      <c r="AC81" s="141">
        <v>28177129.220000003</v>
      </c>
      <c r="AD81" s="141">
        <v>6008319.9800000004</v>
      </c>
      <c r="AE81" s="141">
        <v>8140315.8900000006</v>
      </c>
      <c r="AF81" s="141">
        <v>8601207.1099999994</v>
      </c>
      <c r="AG81" s="141">
        <v>7311301.5099999998</v>
      </c>
      <c r="AH81" s="141">
        <v>2021809.78</v>
      </c>
      <c r="AI81" s="141">
        <v>16051010.260000002</v>
      </c>
      <c r="AJ81" s="141">
        <v>4016312.6199999996</v>
      </c>
      <c r="AK81" s="141">
        <v>7609128.9900000012</v>
      </c>
      <c r="AL81" s="141">
        <v>1276536.8400000001</v>
      </c>
      <c r="AM81" s="141">
        <v>580492.95000000007</v>
      </c>
      <c r="AN81" s="141">
        <v>1520243.63</v>
      </c>
      <c r="AO81" s="141">
        <v>686529155.50999999</v>
      </c>
      <c r="AP81" s="141">
        <v>108105111.98</v>
      </c>
      <c r="AQ81" s="141">
        <v>7967768.9399999995</v>
      </c>
      <c r="AR81" s="141">
        <v>8001855.7999999998</v>
      </c>
      <c r="AS81" s="141">
        <v>3107067.3299999996</v>
      </c>
      <c r="AT81" s="141">
        <v>5756944.1399999997</v>
      </c>
      <c r="AU81" s="141">
        <v>44137276.230000004</v>
      </c>
      <c r="AV81" s="141">
        <v>11721468.040000001</v>
      </c>
      <c r="AW81" s="141">
        <v>14029567.879999999</v>
      </c>
      <c r="AX81" s="141">
        <v>19973523.73</v>
      </c>
      <c r="AY81" s="141">
        <v>3393104.7499999995</v>
      </c>
      <c r="AZ81" s="141">
        <v>8462976.6600000001</v>
      </c>
      <c r="BA81" s="141">
        <v>3207359.4799999995</v>
      </c>
      <c r="BB81" s="141">
        <v>20011804.649999999</v>
      </c>
      <c r="BC81" s="141">
        <v>3634635.9700000007</v>
      </c>
      <c r="BD81" s="141">
        <v>14608276.699999999</v>
      </c>
      <c r="BE81" s="141">
        <v>4073168.94</v>
      </c>
      <c r="BF81" s="141">
        <v>12775277.26</v>
      </c>
      <c r="BG81" s="141">
        <v>1574878.66</v>
      </c>
      <c r="BH81" s="141">
        <v>2720496.58</v>
      </c>
      <c r="BI81" s="141">
        <v>1554899.4799999995</v>
      </c>
      <c r="BJ81" s="141">
        <v>19064250.879999999</v>
      </c>
      <c r="BK81" s="141">
        <v>2846612.13</v>
      </c>
      <c r="BL81" s="141">
        <v>273798049.46999997</v>
      </c>
      <c r="BM81" s="141">
        <v>3443696.5</v>
      </c>
      <c r="BN81" s="141">
        <v>7111430.8300000001</v>
      </c>
      <c r="BO81" s="141">
        <v>2312915.6900000004</v>
      </c>
      <c r="BP81" s="141">
        <v>6439079.2400000002</v>
      </c>
      <c r="BQ81" s="141">
        <v>41470116.149999999</v>
      </c>
      <c r="BR81" s="141">
        <v>32840417.699999999</v>
      </c>
      <c r="BS81" s="60"/>
      <c r="BT81" s="60"/>
      <c r="BU81" s="60"/>
      <c r="BV81" s="60"/>
    </row>
    <row r="82" spans="2:79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70"/>
      <c r="O82" s="180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>
      <c r="B83" s="2">
        <v>75</v>
      </c>
      <c r="C83" s="8" t="s">
        <v>117</v>
      </c>
      <c r="F83" s="63"/>
      <c r="O83" s="180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>
      <c r="B84" s="2">
        <v>76</v>
      </c>
      <c r="C84" s="9">
        <v>5014</v>
      </c>
      <c r="E84" s="9">
        <v>5014</v>
      </c>
      <c r="F84" s="63"/>
      <c r="G84" s="63">
        <f t="shared" ref="G84:G89" si="4">HLOOKUP($E$3,$P$3:$BX$269,O84,FALSE)</f>
        <v>0</v>
      </c>
      <c r="H84" s="6"/>
      <c r="I84" s="6"/>
      <c r="J84" s="6"/>
      <c r="K84" s="6"/>
      <c r="L84" s="6"/>
      <c r="M84" s="6"/>
      <c r="N84" s="63"/>
      <c r="O84" s="180">
        <v>82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28701.65</v>
      </c>
      <c r="AB84" s="63">
        <v>0</v>
      </c>
      <c r="AC84" s="63">
        <v>273108.51</v>
      </c>
      <c r="AD84" s="63">
        <v>0</v>
      </c>
      <c r="AE84" s="63">
        <v>0</v>
      </c>
      <c r="AF84" s="63">
        <v>0</v>
      </c>
      <c r="AG84" s="63">
        <v>168854.69</v>
      </c>
      <c r="AH84" s="63">
        <v>47355.41</v>
      </c>
      <c r="AI84" s="63">
        <v>0</v>
      </c>
      <c r="AJ84" s="63">
        <v>11208.52</v>
      </c>
      <c r="AK84" s="63">
        <v>14199.34</v>
      </c>
      <c r="AL84" s="63">
        <v>0</v>
      </c>
      <c r="AM84" s="63">
        <v>0</v>
      </c>
      <c r="AN84" s="63">
        <v>55692.29</v>
      </c>
      <c r="AO84" s="63">
        <v>477108.32</v>
      </c>
      <c r="AP84" s="63">
        <v>344571.68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4660.63</v>
      </c>
      <c r="AY84" s="63">
        <v>1015.78</v>
      </c>
      <c r="AZ84" s="63">
        <v>0</v>
      </c>
      <c r="BA84" s="63">
        <v>0</v>
      </c>
      <c r="BB84" s="63">
        <v>167622.23000000001</v>
      </c>
      <c r="BC84" s="63">
        <v>0</v>
      </c>
      <c r="BD84" s="63">
        <v>0</v>
      </c>
      <c r="BE84" s="63">
        <v>0</v>
      </c>
      <c r="BF84" s="63">
        <v>21565.4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168270.34</v>
      </c>
      <c r="BM84" s="63">
        <v>0</v>
      </c>
      <c r="BN84" s="63">
        <v>0</v>
      </c>
      <c r="BO84" s="63">
        <v>0</v>
      </c>
      <c r="BP84" s="63">
        <v>0</v>
      </c>
      <c r="BQ84" s="63">
        <v>649781.22</v>
      </c>
      <c r="BR84" s="63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>
      <c r="B85" s="2">
        <v>77</v>
      </c>
      <c r="C85" s="9">
        <v>5015</v>
      </c>
      <c r="E85" s="9">
        <v>5015</v>
      </c>
      <c r="F85" s="63"/>
      <c r="G85" s="63">
        <f t="shared" si="4"/>
        <v>0</v>
      </c>
      <c r="H85" s="6"/>
      <c r="I85" s="6"/>
      <c r="J85" s="6"/>
      <c r="K85" s="6"/>
      <c r="L85" s="6"/>
      <c r="M85" s="6"/>
      <c r="N85" s="63"/>
      <c r="O85" s="180">
        <v>83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127497.53</v>
      </c>
      <c r="AB85" s="63">
        <v>0</v>
      </c>
      <c r="AC85" s="63">
        <v>21105.599999999999</v>
      </c>
      <c r="AD85" s="63">
        <v>0</v>
      </c>
      <c r="AE85" s="63">
        <v>0</v>
      </c>
      <c r="AF85" s="63">
        <v>0</v>
      </c>
      <c r="AG85" s="63">
        <v>59303.93</v>
      </c>
      <c r="AH85" s="63">
        <v>20329.63</v>
      </c>
      <c r="AI85" s="63">
        <v>0</v>
      </c>
      <c r="AJ85" s="63">
        <v>79043.520000000004</v>
      </c>
      <c r="AK85" s="63">
        <v>18067.18</v>
      </c>
      <c r="AL85" s="63">
        <v>0</v>
      </c>
      <c r="AM85" s="63">
        <v>0</v>
      </c>
      <c r="AN85" s="63">
        <v>15581.57</v>
      </c>
      <c r="AO85" s="63">
        <v>125952.69</v>
      </c>
      <c r="AP85" s="63">
        <v>73190.710000000006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137899.24</v>
      </c>
      <c r="AY85" s="63">
        <v>810.61</v>
      </c>
      <c r="AZ85" s="63">
        <v>0</v>
      </c>
      <c r="BA85" s="63">
        <v>0</v>
      </c>
      <c r="BB85" s="63">
        <v>61045.77</v>
      </c>
      <c r="BC85" s="63">
        <v>0</v>
      </c>
      <c r="BD85" s="63">
        <v>0</v>
      </c>
      <c r="BE85" s="63">
        <v>0</v>
      </c>
      <c r="BF85" s="63">
        <v>12780.25</v>
      </c>
      <c r="BG85" s="63">
        <v>0</v>
      </c>
      <c r="BH85" s="63">
        <v>0</v>
      </c>
      <c r="BI85" s="63">
        <v>0</v>
      </c>
      <c r="BJ85" s="63">
        <v>4642.5200000000004</v>
      </c>
      <c r="BK85" s="63">
        <v>0</v>
      </c>
      <c r="BL85" s="63">
        <v>34137.35</v>
      </c>
      <c r="BM85" s="63">
        <v>0</v>
      </c>
      <c r="BN85" s="63">
        <v>0</v>
      </c>
      <c r="BO85" s="63">
        <v>0</v>
      </c>
      <c r="BP85" s="63">
        <v>0</v>
      </c>
      <c r="BQ85" s="63">
        <v>718191.43</v>
      </c>
      <c r="BR85" s="63">
        <v>295107.28000000003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>
      <c r="B86" s="2">
        <v>78</v>
      </c>
      <c r="C86" s="9">
        <v>5112</v>
      </c>
      <c r="E86" s="9">
        <v>5112</v>
      </c>
      <c r="F86" s="63"/>
      <c r="G86" s="63">
        <f t="shared" si="4"/>
        <v>0</v>
      </c>
      <c r="H86" s="6"/>
      <c r="I86" s="6"/>
      <c r="J86" s="6"/>
      <c r="K86" s="6"/>
      <c r="L86" s="6"/>
      <c r="M86" s="6"/>
      <c r="N86" s="63"/>
      <c r="O86" s="180">
        <v>84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3476.38</v>
      </c>
      <c r="AB86" s="63">
        <v>0</v>
      </c>
      <c r="AC86" s="63">
        <v>435074.42</v>
      </c>
      <c r="AD86" s="63">
        <v>0</v>
      </c>
      <c r="AE86" s="63">
        <v>0</v>
      </c>
      <c r="AF86" s="63">
        <v>0</v>
      </c>
      <c r="AG86" s="63">
        <v>77604.789999999994</v>
      </c>
      <c r="AH86" s="63">
        <v>54923.95</v>
      </c>
      <c r="AI86" s="63">
        <v>0</v>
      </c>
      <c r="AJ86" s="63">
        <v>36916.800000000003</v>
      </c>
      <c r="AK86" s="63">
        <v>0</v>
      </c>
      <c r="AL86" s="63">
        <v>0</v>
      </c>
      <c r="AM86" s="63">
        <v>0</v>
      </c>
      <c r="AN86" s="63">
        <v>0</v>
      </c>
      <c r="AO86" s="63">
        <v>1302237.6100000001</v>
      </c>
      <c r="AP86" s="63">
        <v>925407.99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4922.16</v>
      </c>
      <c r="AY86" s="63">
        <v>24214.71</v>
      </c>
      <c r="AZ86" s="63">
        <v>0</v>
      </c>
      <c r="BA86" s="63">
        <v>0</v>
      </c>
      <c r="BB86" s="63">
        <v>173819.42</v>
      </c>
      <c r="BC86" s="63">
        <v>0</v>
      </c>
      <c r="BD86" s="63">
        <v>0</v>
      </c>
      <c r="BE86" s="63">
        <v>0</v>
      </c>
      <c r="BF86" s="63">
        <v>112744.25</v>
      </c>
      <c r="BG86" s="63">
        <v>0</v>
      </c>
      <c r="BH86" s="63">
        <v>0</v>
      </c>
      <c r="BI86" s="63">
        <v>0</v>
      </c>
      <c r="BJ86" s="63">
        <v>6294.61</v>
      </c>
      <c r="BK86" s="63">
        <v>0</v>
      </c>
      <c r="BL86" s="63">
        <v>1040806.54</v>
      </c>
      <c r="BM86" s="63">
        <v>0</v>
      </c>
      <c r="BN86" s="63">
        <v>0</v>
      </c>
      <c r="BO86" s="63">
        <v>0</v>
      </c>
      <c r="BP86" s="63">
        <v>0</v>
      </c>
      <c r="BQ86" s="63">
        <v>820343.89</v>
      </c>
      <c r="BR86" s="63">
        <v>6633.9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>
      <c r="B87" s="2">
        <v>79</v>
      </c>
      <c r="E87" s="9" t="s">
        <v>119</v>
      </c>
      <c r="F87" s="63"/>
      <c r="G87" s="63">
        <f t="shared" si="4"/>
        <v>0</v>
      </c>
      <c r="H87" s="16"/>
      <c r="I87" s="16"/>
      <c r="J87" s="16"/>
      <c r="K87" s="16"/>
      <c r="L87" s="16"/>
      <c r="M87" s="16"/>
      <c r="N87" s="63"/>
      <c r="O87" s="180">
        <v>85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159675.56</v>
      </c>
      <c r="AB87" s="6">
        <v>0</v>
      </c>
      <c r="AC87" s="6">
        <v>729288.53</v>
      </c>
      <c r="AD87" s="6">
        <v>0</v>
      </c>
      <c r="AE87" s="6">
        <v>0</v>
      </c>
      <c r="AF87" s="6">
        <v>0</v>
      </c>
      <c r="AG87" s="6">
        <v>305763.40999999997</v>
      </c>
      <c r="AH87" s="6">
        <v>122608.99</v>
      </c>
      <c r="AI87" s="6">
        <v>0</v>
      </c>
      <c r="AJ87" s="6">
        <v>127168.84000000001</v>
      </c>
      <c r="AK87" s="6">
        <v>32266.52</v>
      </c>
      <c r="AL87" s="6">
        <v>0</v>
      </c>
      <c r="AM87" s="6">
        <v>0</v>
      </c>
      <c r="AN87" s="6">
        <v>71273.86</v>
      </c>
      <c r="AO87" s="6">
        <v>1905298.62</v>
      </c>
      <c r="AP87" s="6">
        <v>1343170.38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147482.03</v>
      </c>
      <c r="AY87" s="6">
        <v>26041.1</v>
      </c>
      <c r="AZ87" s="6">
        <v>0</v>
      </c>
      <c r="BA87" s="6">
        <v>0</v>
      </c>
      <c r="BB87" s="6">
        <v>402487.42000000004</v>
      </c>
      <c r="BC87" s="6">
        <v>0</v>
      </c>
      <c r="BD87" s="6">
        <v>0</v>
      </c>
      <c r="BE87" s="6">
        <v>0</v>
      </c>
      <c r="BF87" s="6">
        <v>147089.9</v>
      </c>
      <c r="BG87" s="6">
        <v>0</v>
      </c>
      <c r="BH87" s="6">
        <v>0</v>
      </c>
      <c r="BI87" s="6">
        <v>0</v>
      </c>
      <c r="BJ87" s="6">
        <v>10937.130000000001</v>
      </c>
      <c r="BK87" s="6">
        <v>0</v>
      </c>
      <c r="BL87" s="6">
        <v>1243214.23</v>
      </c>
      <c r="BM87" s="6">
        <v>0</v>
      </c>
      <c r="BN87" s="6">
        <v>0</v>
      </c>
      <c r="BO87" s="6">
        <v>0</v>
      </c>
      <c r="BP87" s="6">
        <v>0</v>
      </c>
      <c r="BQ87" s="6">
        <v>2188316.54</v>
      </c>
      <c r="BR87" s="6">
        <v>301741.18000000005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>
      <c r="B88" s="2">
        <v>80</v>
      </c>
      <c r="E88" s="9" t="s">
        <v>41</v>
      </c>
      <c r="F88" s="63"/>
      <c r="G88" s="63">
        <f t="shared" si="4"/>
        <v>0</v>
      </c>
      <c r="H88" s="16"/>
      <c r="I88" s="16"/>
      <c r="J88" s="16"/>
      <c r="K88" s="16"/>
      <c r="L88" s="16"/>
      <c r="M88" s="16"/>
      <c r="N88" s="63"/>
      <c r="O88" s="180">
        <v>86</v>
      </c>
      <c r="Q88" s="6">
        <v>187243.35999999996</v>
      </c>
      <c r="R88" s="6">
        <v>0</v>
      </c>
      <c r="S88" s="6">
        <v>0</v>
      </c>
      <c r="T88" s="6">
        <v>69863.920000000013</v>
      </c>
      <c r="U88" s="6">
        <v>0</v>
      </c>
      <c r="V88" s="6">
        <v>4560.3100000000004</v>
      </c>
      <c r="W88" s="6">
        <v>48800.340000000004</v>
      </c>
      <c r="X88" s="6">
        <v>0</v>
      </c>
      <c r="Y88" s="6">
        <v>4977.9000000000005</v>
      </c>
      <c r="Z88" s="6">
        <v>30423.730000000007</v>
      </c>
      <c r="AA88" s="6">
        <v>354612.62</v>
      </c>
      <c r="AB88" s="6">
        <v>189278.46</v>
      </c>
      <c r="AC88" s="6">
        <v>0</v>
      </c>
      <c r="AD88" s="6">
        <v>59995.970000000016</v>
      </c>
      <c r="AE88" s="6">
        <v>38396.899999999994</v>
      </c>
      <c r="AF88" s="6">
        <v>23510.650000000005</v>
      </c>
      <c r="AG88" s="6">
        <v>40965.719999999994</v>
      </c>
      <c r="AH88" s="6">
        <v>0</v>
      </c>
      <c r="AI88" s="6">
        <v>51885.189999999988</v>
      </c>
      <c r="AJ88" s="6">
        <v>0</v>
      </c>
      <c r="AK88" s="6">
        <v>0</v>
      </c>
      <c r="AL88" s="6">
        <v>9955.8000000000011</v>
      </c>
      <c r="AM88" s="6">
        <v>98879.010000000009</v>
      </c>
      <c r="AN88" s="6">
        <v>4977.9000000000005</v>
      </c>
      <c r="AO88" s="6">
        <v>0</v>
      </c>
      <c r="AP88" s="6">
        <v>126267.3545</v>
      </c>
      <c r="AQ88" s="6">
        <v>121164.84</v>
      </c>
      <c r="AR88" s="6">
        <v>0</v>
      </c>
      <c r="AS88" s="6">
        <v>0</v>
      </c>
      <c r="AT88" s="6">
        <v>329018.41999999987</v>
      </c>
      <c r="AU88" s="6">
        <v>20804.300000000003</v>
      </c>
      <c r="AV88" s="6">
        <v>0</v>
      </c>
      <c r="AW88" s="6">
        <v>70095.73000000001</v>
      </c>
      <c r="AX88" s="6">
        <v>116650.2</v>
      </c>
      <c r="AY88" s="6">
        <v>0</v>
      </c>
      <c r="AZ88" s="6">
        <v>109985.25049999999</v>
      </c>
      <c r="BA88" s="6">
        <v>96683.310000000012</v>
      </c>
      <c r="BB88" s="6">
        <v>0</v>
      </c>
      <c r="BC88" s="6">
        <v>52719.380000000005</v>
      </c>
      <c r="BD88" s="6">
        <v>0</v>
      </c>
      <c r="BE88" s="6">
        <v>81072.360000000015</v>
      </c>
      <c r="BF88" s="6">
        <v>0</v>
      </c>
      <c r="BG88" s="6">
        <v>14933.700000000003</v>
      </c>
      <c r="BH88" s="6">
        <v>43350.460000000006</v>
      </c>
      <c r="BI88" s="6">
        <v>9955.8000000000011</v>
      </c>
      <c r="BJ88" s="6">
        <v>0</v>
      </c>
      <c r="BK88" s="6">
        <v>0</v>
      </c>
      <c r="BL88" s="6">
        <v>0</v>
      </c>
      <c r="BM88" s="6">
        <v>17803.349999999999</v>
      </c>
      <c r="BN88" s="6">
        <v>0</v>
      </c>
      <c r="BO88" s="6">
        <v>7155.3999999999987</v>
      </c>
      <c r="BP88" s="6">
        <v>108945.4</v>
      </c>
      <c r="BQ88" s="6">
        <v>10464.560000000005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>
      <c r="B89" s="2">
        <v>81</v>
      </c>
      <c r="E89" s="9" t="s">
        <v>185</v>
      </c>
      <c r="F89" s="63"/>
      <c r="G89" s="63">
        <f t="shared" si="4"/>
        <v>14608276.699999999</v>
      </c>
      <c r="H89" s="109">
        <f>'Model Inputs'!H31</f>
        <v>17290033.449999999</v>
      </c>
      <c r="I89" s="110">
        <f>'Model Inputs'!I31</f>
        <v>18186696.119999997</v>
      </c>
      <c r="J89" s="110">
        <f>'Model Inputs'!J31</f>
        <v>20972196.699999999</v>
      </c>
      <c r="K89" s="110">
        <f>'Model Inputs'!K31</f>
        <v>20972196.699999999</v>
      </c>
      <c r="L89" s="110">
        <f>'Model Inputs'!L31</f>
        <v>20972196.699999999</v>
      </c>
      <c r="M89" s="111">
        <f>'Model Inputs'!M31</f>
        <v>20972196.699999999</v>
      </c>
      <c r="N89" s="38">
        <v>11</v>
      </c>
      <c r="O89" s="180">
        <v>87</v>
      </c>
      <c r="Q89" s="141">
        <v>275740714.66400003</v>
      </c>
      <c r="R89" s="141">
        <v>13796191.23</v>
      </c>
      <c r="S89" s="141">
        <v>1188653.3</v>
      </c>
      <c r="T89" s="141">
        <v>13684764.92</v>
      </c>
      <c r="U89" s="141">
        <v>23087139.302600004</v>
      </c>
      <c r="V89" s="141">
        <v>10655338.240000002</v>
      </c>
      <c r="W89" s="141">
        <v>2804726.48</v>
      </c>
      <c r="X89" s="141">
        <v>936003.68</v>
      </c>
      <c r="Y89" s="141">
        <v>794474.91999999993</v>
      </c>
      <c r="Z89" s="141">
        <v>4152334.9859999996</v>
      </c>
      <c r="AA89" s="141">
        <v>46787704.399999991</v>
      </c>
      <c r="AB89" s="141">
        <v>16182654.040000001</v>
      </c>
      <c r="AC89" s="141">
        <v>27447840.690000001</v>
      </c>
      <c r="AD89" s="141">
        <v>6068315.9500000002</v>
      </c>
      <c r="AE89" s="141">
        <v>8178712.790000001</v>
      </c>
      <c r="AF89" s="141">
        <v>8624717.7599999998</v>
      </c>
      <c r="AG89" s="141">
        <v>7046503.8199999994</v>
      </c>
      <c r="AH89" s="141">
        <v>1899200.79</v>
      </c>
      <c r="AI89" s="141">
        <v>16102895.450000001</v>
      </c>
      <c r="AJ89" s="141">
        <v>3889143.78</v>
      </c>
      <c r="AK89" s="141">
        <v>7576862.4700000016</v>
      </c>
      <c r="AL89" s="141">
        <v>1286492.6400000001</v>
      </c>
      <c r="AM89" s="141">
        <v>679371.96000000008</v>
      </c>
      <c r="AN89" s="141">
        <v>1453947.6699999997</v>
      </c>
      <c r="AO89" s="141">
        <v>684623856.88999999</v>
      </c>
      <c r="AP89" s="141">
        <v>106888208.9545</v>
      </c>
      <c r="AQ89" s="141">
        <v>8088933.7799999993</v>
      </c>
      <c r="AR89" s="141">
        <v>8001855.7999999998</v>
      </c>
      <c r="AS89" s="141">
        <v>3107067.3299999996</v>
      </c>
      <c r="AT89" s="141">
        <v>6085962.5599999996</v>
      </c>
      <c r="AU89" s="141">
        <v>44158080.530000001</v>
      </c>
      <c r="AV89" s="141">
        <v>11721468.040000001</v>
      </c>
      <c r="AW89" s="141">
        <v>14099663.609999999</v>
      </c>
      <c r="AX89" s="141">
        <v>19942691.899999999</v>
      </c>
      <c r="AY89" s="141">
        <v>3367063.6499999994</v>
      </c>
      <c r="AZ89" s="141">
        <v>8572961.9104999993</v>
      </c>
      <c r="BA89" s="141">
        <v>3304042.7899999996</v>
      </c>
      <c r="BB89" s="141">
        <v>19609317.229999997</v>
      </c>
      <c r="BC89" s="141">
        <v>3687355.3500000006</v>
      </c>
      <c r="BD89" s="141">
        <v>14608276.699999999</v>
      </c>
      <c r="BE89" s="141">
        <v>4154241.3</v>
      </c>
      <c r="BF89" s="141">
        <v>12628187.359999999</v>
      </c>
      <c r="BG89" s="141">
        <v>1589812.3599999999</v>
      </c>
      <c r="BH89" s="141">
        <v>2763847.04</v>
      </c>
      <c r="BI89" s="141">
        <v>1564855.2799999996</v>
      </c>
      <c r="BJ89" s="141">
        <v>19053313.75</v>
      </c>
      <c r="BK89" s="141">
        <v>2846612.13</v>
      </c>
      <c r="BL89" s="141">
        <v>272554835.23999995</v>
      </c>
      <c r="BM89" s="141">
        <v>3461499.85</v>
      </c>
      <c r="BN89" s="141">
        <v>7111430.8300000001</v>
      </c>
      <c r="BO89" s="141">
        <v>2320071.0900000003</v>
      </c>
      <c r="BP89" s="141">
        <v>6548024.6400000006</v>
      </c>
      <c r="BQ89" s="141">
        <v>39292264.170000002</v>
      </c>
      <c r="BR89" s="141">
        <v>32538676.52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>
      <c r="B90" s="2">
        <v>82</v>
      </c>
      <c r="O90" s="180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>
      <c r="B91" s="2">
        <v>83</v>
      </c>
      <c r="C91" s="8" t="s">
        <v>9</v>
      </c>
      <c r="D91" s="8"/>
      <c r="O91" s="180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>
      <c r="B92" s="2">
        <v>84</v>
      </c>
      <c r="E92" s="9" t="s">
        <v>10</v>
      </c>
      <c r="F92" s="63"/>
      <c r="G92" s="63">
        <f>HLOOKUP($E$3,$P$3:$BX$269,O92,FALSE)</f>
        <v>22188832</v>
      </c>
      <c r="H92" s="109">
        <f>'Model Inputs'!H9</f>
        <v>13659921</v>
      </c>
      <c r="I92" s="110">
        <f>'Model Inputs'!I9</f>
        <v>19752339</v>
      </c>
      <c r="J92" s="110">
        <f>'Model Inputs'!J9</f>
        <v>20246913</v>
      </c>
      <c r="K92" s="110">
        <f>'Model Inputs'!K9</f>
        <v>20246913</v>
      </c>
      <c r="L92" s="110">
        <f>'Model Inputs'!L9</f>
        <v>20246913</v>
      </c>
      <c r="M92" s="111">
        <f>'Model Inputs'!M9</f>
        <v>20246913</v>
      </c>
      <c r="N92" s="38">
        <v>1</v>
      </c>
      <c r="O92" s="180">
        <v>90</v>
      </c>
      <c r="Q92" s="6">
        <v>545878566.24000001</v>
      </c>
      <c r="R92" s="6">
        <v>19646000</v>
      </c>
      <c r="S92" s="6">
        <v>191676.82</v>
      </c>
      <c r="T92" s="6">
        <v>11677408</v>
      </c>
      <c r="U92" s="6">
        <v>32206316.489999998</v>
      </c>
      <c r="V92" s="6">
        <v>18180000</v>
      </c>
      <c r="W92" s="6">
        <v>1191026.54</v>
      </c>
      <c r="X92" s="6">
        <v>128148.71</v>
      </c>
      <c r="Y92" s="6">
        <v>352800.04</v>
      </c>
      <c r="Z92" s="6">
        <v>2604036.33</v>
      </c>
      <c r="AA92" s="6">
        <v>58219799.200000003</v>
      </c>
      <c r="AB92" s="6">
        <v>17801025.390000001</v>
      </c>
      <c r="AC92" s="6">
        <v>21597883.960000001</v>
      </c>
      <c r="AD92" s="6">
        <v>4360173.83</v>
      </c>
      <c r="AE92" s="6">
        <v>7221247</v>
      </c>
      <c r="AF92" s="6">
        <v>10992805.810000001</v>
      </c>
      <c r="AG92" s="6">
        <v>5340324.13</v>
      </c>
      <c r="AH92" s="6">
        <v>755945.88</v>
      </c>
      <c r="AI92" s="6">
        <v>9229524.8300000001</v>
      </c>
      <c r="AJ92" s="6">
        <v>3000906.85</v>
      </c>
      <c r="AK92" s="6">
        <v>11554687</v>
      </c>
      <c r="AL92" s="6">
        <v>251011.75</v>
      </c>
      <c r="AM92" s="6">
        <v>90543.86</v>
      </c>
      <c r="AN92" s="6">
        <v>539130.51</v>
      </c>
      <c r="AO92" s="6">
        <v>1076609437.46</v>
      </c>
      <c r="AP92" s="6">
        <v>125046436.67</v>
      </c>
      <c r="AQ92" s="6">
        <v>21603799</v>
      </c>
      <c r="AR92" s="6">
        <v>3620109.3</v>
      </c>
      <c r="AS92" s="6">
        <v>5894441.4900000002</v>
      </c>
      <c r="AT92" s="6">
        <v>5000963.7699999996</v>
      </c>
      <c r="AU92" s="6">
        <v>40402310.520000003</v>
      </c>
      <c r="AV92" s="6">
        <v>14377753</v>
      </c>
      <c r="AW92" s="6">
        <v>7728618</v>
      </c>
      <c r="AX92" s="6">
        <v>18893459.84</v>
      </c>
      <c r="AY92" s="6">
        <v>4394531.1399999997</v>
      </c>
      <c r="AZ92" s="6">
        <v>9601873.2599999998</v>
      </c>
      <c r="BA92" s="6">
        <v>349082</v>
      </c>
      <c r="BB92" s="6">
        <v>34582494.109999999</v>
      </c>
      <c r="BC92" s="6">
        <v>2516929.98</v>
      </c>
      <c r="BD92" s="6">
        <v>22188832</v>
      </c>
      <c r="BE92" s="6">
        <v>2162652.9300000002</v>
      </c>
      <c r="BF92" s="6">
        <v>50079667.490000002</v>
      </c>
      <c r="BG92" s="6">
        <v>1346826.57</v>
      </c>
      <c r="BH92" s="6">
        <v>954619</v>
      </c>
      <c r="BI92" s="6">
        <v>388538.49</v>
      </c>
      <c r="BJ92" s="6">
        <v>18155174</v>
      </c>
      <c r="BK92" s="6">
        <v>2607912.73</v>
      </c>
      <c r="BL92" s="6">
        <v>690526526</v>
      </c>
      <c r="BM92" s="6">
        <v>5071281</v>
      </c>
      <c r="BN92" s="6">
        <v>4824776.1399999997</v>
      </c>
      <c r="BO92" s="6">
        <v>1740620.34</v>
      </c>
      <c r="BP92" s="6">
        <v>8295212</v>
      </c>
      <c r="BQ92" s="6">
        <v>49429070.210000001</v>
      </c>
      <c r="BR92" s="6">
        <v>37894648.579999998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>
      <c r="B93" s="2">
        <v>85</v>
      </c>
      <c r="E93" s="9" t="s">
        <v>12</v>
      </c>
      <c r="F93" s="63"/>
      <c r="G93" s="63">
        <f>HLOOKUP($E$3,$P$3:$BX$269,O93,FALSE)</f>
        <v>0</v>
      </c>
      <c r="H93" s="109">
        <f>'Model Inputs'!H10</f>
        <v>0</v>
      </c>
      <c r="I93" s="110">
        <f>'Model Inputs'!I10</f>
        <v>0</v>
      </c>
      <c r="J93" s="110">
        <f>'Model Inputs'!J10</f>
        <v>0</v>
      </c>
      <c r="K93" s="110">
        <f>'Model Inputs'!K10</f>
        <v>0</v>
      </c>
      <c r="L93" s="110">
        <f>'Model Inputs'!L10</f>
        <v>0</v>
      </c>
      <c r="M93" s="111">
        <f>'Model Inputs'!M10</f>
        <v>0</v>
      </c>
      <c r="N93" s="38">
        <v>2</v>
      </c>
      <c r="O93" s="180">
        <v>91</v>
      </c>
      <c r="Q93" s="6">
        <v>5397506.3300000001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346812.75</v>
      </c>
      <c r="AD93" s="6">
        <v>0</v>
      </c>
      <c r="AE93" s="6">
        <v>0</v>
      </c>
      <c r="AF93" s="6">
        <v>0</v>
      </c>
      <c r="AG93" s="6">
        <v>212042.5</v>
      </c>
      <c r="AH93" s="6">
        <v>137711.87</v>
      </c>
      <c r="AI93" s="6">
        <v>0</v>
      </c>
      <c r="AJ93" s="6">
        <v>0</v>
      </c>
      <c r="AK93" s="6">
        <v>2336710</v>
      </c>
      <c r="AL93" s="6">
        <v>0</v>
      </c>
      <c r="AM93" s="6">
        <v>0</v>
      </c>
      <c r="AN93" s="6">
        <v>12153</v>
      </c>
      <c r="AO93" s="6">
        <v>182043.39</v>
      </c>
      <c r="AP93" s="6">
        <v>2202309.0299999998</v>
      </c>
      <c r="AQ93" s="6">
        <v>0</v>
      </c>
      <c r="AR93" s="6">
        <v>0</v>
      </c>
      <c r="AS93" s="6">
        <v>2774332.72</v>
      </c>
      <c r="AT93" s="6">
        <v>0</v>
      </c>
      <c r="AU93" s="6">
        <v>0</v>
      </c>
      <c r="AV93" s="6">
        <v>0</v>
      </c>
      <c r="AW93" s="6">
        <v>0</v>
      </c>
      <c r="AX93" s="6">
        <v>187940.27</v>
      </c>
      <c r="AY93" s="6">
        <v>40837.93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278587.06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55801062</v>
      </c>
      <c r="BM93" s="6">
        <v>0</v>
      </c>
      <c r="BN93" s="6">
        <v>0</v>
      </c>
      <c r="BO93" s="6">
        <v>0</v>
      </c>
      <c r="BP93" s="6">
        <v>0</v>
      </c>
      <c r="BQ93" s="6">
        <v>3503018.88</v>
      </c>
      <c r="BR93" s="6">
        <v>0</v>
      </c>
      <c r="BS93" s="60"/>
      <c r="BT93" s="60"/>
      <c r="BU93" s="60"/>
      <c r="BV93" s="60"/>
      <c r="BW93" s="6"/>
      <c r="BX93" s="6"/>
      <c r="BY93" s="6"/>
      <c r="BZ93" s="6"/>
      <c r="CA93" s="6"/>
    </row>
    <row r="94" spans="2:79">
      <c r="B94" s="2">
        <v>86</v>
      </c>
      <c r="O94" s="180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>
      <c r="B95" s="2">
        <v>87</v>
      </c>
      <c r="C95" s="8" t="s">
        <v>13</v>
      </c>
      <c r="D95" s="8"/>
      <c r="O95" s="180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>
      <c r="B96" s="2">
        <v>88</v>
      </c>
      <c r="E96" t="s">
        <v>14</v>
      </c>
      <c r="F96" s="63"/>
      <c r="G96" s="63">
        <f>HLOOKUP($E$3,$P$3:$BX$269,O96,FALSE)</f>
        <v>60839</v>
      </c>
      <c r="H96" s="109">
        <f>'Model Inputs'!H13</f>
        <v>62145</v>
      </c>
      <c r="I96" s="110">
        <f>'Model Inputs'!I13</f>
        <v>62880</v>
      </c>
      <c r="J96" s="110">
        <f>'Model Inputs'!J13</f>
        <v>64122</v>
      </c>
      <c r="K96" s="110">
        <f>'Model Inputs'!K13</f>
        <v>64951</v>
      </c>
      <c r="L96" s="110">
        <f>'Model Inputs'!L13</f>
        <v>64951</v>
      </c>
      <c r="M96" s="111">
        <f>'Model Inputs'!M13</f>
        <v>64951</v>
      </c>
      <c r="N96" s="63">
        <v>3</v>
      </c>
      <c r="O96" s="180">
        <v>94</v>
      </c>
      <c r="Q96" s="6">
        <v>1082647</v>
      </c>
      <c r="R96" s="6">
        <v>12332</v>
      </c>
      <c r="S96" s="6">
        <v>1619</v>
      </c>
      <c r="T96" s="6">
        <v>37321</v>
      </c>
      <c r="U96" s="6">
        <v>68879</v>
      </c>
      <c r="V96" s="6">
        <v>30434</v>
      </c>
      <c r="W96" s="6">
        <v>7459</v>
      </c>
      <c r="X96" s="6">
        <v>1224</v>
      </c>
      <c r="Y96" s="6">
        <v>2575</v>
      </c>
      <c r="Z96" s="6">
        <v>12429</v>
      </c>
      <c r="AA96" s="6">
        <v>174153</v>
      </c>
      <c r="AB96" s="6">
        <v>62443</v>
      </c>
      <c r="AC96" s="6">
        <v>91128</v>
      </c>
      <c r="AD96" s="6">
        <v>18701</v>
      </c>
      <c r="AE96" s="6">
        <v>24390</v>
      </c>
      <c r="AF96" s="6">
        <v>31139</v>
      </c>
      <c r="AG96" s="6">
        <v>22211</v>
      </c>
      <c r="AH96" s="6">
        <v>3744</v>
      </c>
      <c r="AI96" s="6">
        <v>47962</v>
      </c>
      <c r="AJ96" s="6">
        <v>11871</v>
      </c>
      <c r="AK96" s="6">
        <v>22908</v>
      </c>
      <c r="AL96" s="6">
        <v>2720</v>
      </c>
      <c r="AM96" s="6">
        <v>1268</v>
      </c>
      <c r="AN96" s="6">
        <v>5627</v>
      </c>
      <c r="AO96" s="6">
        <v>1440430</v>
      </c>
      <c r="AP96" s="6">
        <v>358901</v>
      </c>
      <c r="AQ96" s="6">
        <v>20513</v>
      </c>
      <c r="AR96" s="6">
        <v>27992</v>
      </c>
      <c r="AS96" s="6">
        <v>10835</v>
      </c>
      <c r="AT96" s="6">
        <v>14351</v>
      </c>
      <c r="AU96" s="6">
        <v>166044</v>
      </c>
      <c r="AV96" s="6">
        <v>42634</v>
      </c>
      <c r="AW96" s="6">
        <v>44795</v>
      </c>
      <c r="AX96" s="6">
        <v>58226</v>
      </c>
      <c r="AY96" s="6">
        <v>9816</v>
      </c>
      <c r="AZ96" s="6">
        <v>27678</v>
      </c>
      <c r="BA96" s="6">
        <v>5941</v>
      </c>
      <c r="BB96" s="6">
        <v>75885</v>
      </c>
      <c r="BC96" s="6">
        <v>12846</v>
      </c>
      <c r="BD96" s="6">
        <v>60839</v>
      </c>
      <c r="BE96" s="6">
        <v>11638</v>
      </c>
      <c r="BF96" s="6">
        <v>33938</v>
      </c>
      <c r="BG96" s="6">
        <v>4384</v>
      </c>
      <c r="BH96" s="6">
        <v>5980</v>
      </c>
      <c r="BI96" s="6">
        <v>2915</v>
      </c>
      <c r="BJ96" s="6">
        <v>57088</v>
      </c>
      <c r="BK96" s="6">
        <v>8189</v>
      </c>
      <c r="BL96" s="6">
        <v>790518</v>
      </c>
      <c r="BM96" s="6">
        <v>14863</v>
      </c>
      <c r="BN96" s="6">
        <v>25063</v>
      </c>
      <c r="BO96" s="6">
        <v>4053</v>
      </c>
      <c r="BP96" s="6">
        <v>24429</v>
      </c>
      <c r="BQ96" s="6">
        <v>160489</v>
      </c>
      <c r="BR96" s="6">
        <v>111053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>
      <c r="B97" s="2">
        <v>89</v>
      </c>
      <c r="E97" t="s">
        <v>15</v>
      </c>
      <c r="F97" s="63"/>
      <c r="G97" s="63">
        <f>HLOOKUP($E$3,$P$3:$BX$269,O97,FALSE)</f>
        <v>1077184584</v>
      </c>
      <c r="H97" s="109">
        <f>'Model Inputs'!H14</f>
        <v>1063604780</v>
      </c>
      <c r="I97" s="110">
        <f>'Model Inputs'!I14</f>
        <v>1097433066</v>
      </c>
      <c r="J97" s="110">
        <f>'Model Inputs'!J14</f>
        <v>1105284260</v>
      </c>
      <c r="K97" s="110">
        <f>'Model Inputs'!K14</f>
        <v>1109261832</v>
      </c>
      <c r="L97" s="110">
        <f>'Model Inputs'!L14</f>
        <v>1109261832</v>
      </c>
      <c r="M97" s="111">
        <f>'Model Inputs'!M14</f>
        <v>1109261832</v>
      </c>
      <c r="N97" s="63">
        <v>4</v>
      </c>
      <c r="O97" s="180">
        <v>95</v>
      </c>
      <c r="Q97" s="6">
        <v>26593222139.9939</v>
      </c>
      <c r="R97" s="6">
        <v>255694605.13</v>
      </c>
      <c r="S97" s="6">
        <v>29586414.649999999</v>
      </c>
      <c r="T97" s="6">
        <v>958263631</v>
      </c>
      <c r="U97" s="6">
        <v>1523001350</v>
      </c>
      <c r="V97" s="6">
        <v>479765521.31999999</v>
      </c>
      <c r="W97" s="6">
        <v>145762372.83000001</v>
      </c>
      <c r="X97" s="6">
        <v>23149670</v>
      </c>
      <c r="Y97" s="6">
        <v>30386998</v>
      </c>
      <c r="Z97" s="6">
        <v>236201881.56</v>
      </c>
      <c r="AA97" s="6">
        <v>3557114201</v>
      </c>
      <c r="AB97" s="6">
        <v>1241635413.01</v>
      </c>
      <c r="AC97" s="6">
        <v>2111867772.0699999</v>
      </c>
      <c r="AD97" s="6">
        <v>312403334.14999998</v>
      </c>
      <c r="AE97" s="6">
        <v>634616160</v>
      </c>
      <c r="AF97" s="6">
        <v>551718279.20000005</v>
      </c>
      <c r="AG97" s="6">
        <v>611606380.99000001</v>
      </c>
      <c r="AH97" s="6">
        <v>72625000.819999993</v>
      </c>
      <c r="AI97" s="6">
        <v>845434936.58000004</v>
      </c>
      <c r="AJ97" s="6">
        <v>257757138.5</v>
      </c>
      <c r="AK97" s="6">
        <v>498519342</v>
      </c>
      <c r="AL97" s="6">
        <v>75311912</v>
      </c>
      <c r="AM97" s="6">
        <v>19982076</v>
      </c>
      <c r="AN97" s="6">
        <v>140288222.84</v>
      </c>
      <c r="AO97" s="6">
        <v>37352917583.019997</v>
      </c>
      <c r="AP97" s="6">
        <v>7195259722</v>
      </c>
      <c r="AQ97" s="6">
        <v>282181078.80000001</v>
      </c>
      <c r="AR97" s="6">
        <v>682239160.97000003</v>
      </c>
      <c r="AS97" s="6">
        <v>244751251.56</v>
      </c>
      <c r="AT97" s="6">
        <v>301812636.48000002</v>
      </c>
      <c r="AU97" s="6">
        <v>3170302876.02</v>
      </c>
      <c r="AV97" s="6">
        <v>951413564</v>
      </c>
      <c r="AW97" s="6">
        <v>831369726</v>
      </c>
      <c r="AX97" s="6">
        <v>1234789719</v>
      </c>
      <c r="AY97" s="6">
        <v>210032240.94999999</v>
      </c>
      <c r="AZ97" s="6">
        <v>547971952.99000001</v>
      </c>
      <c r="BA97" s="6">
        <v>114374592</v>
      </c>
      <c r="BB97" s="6">
        <v>1601362054.1600001</v>
      </c>
      <c r="BC97" s="6">
        <v>266766857.25</v>
      </c>
      <c r="BD97" s="6">
        <v>1077184584</v>
      </c>
      <c r="BE97" s="6">
        <v>181597096</v>
      </c>
      <c r="BF97" s="6">
        <v>611477975.40999997</v>
      </c>
      <c r="BG97" s="6">
        <v>85463936</v>
      </c>
      <c r="BH97" s="6">
        <v>101903178</v>
      </c>
      <c r="BI97" s="6">
        <v>83438445.930000007</v>
      </c>
      <c r="BJ97" s="6">
        <v>963264477.01999998</v>
      </c>
      <c r="BK97" s="6">
        <v>181457123.08000001</v>
      </c>
      <c r="BL97" s="6">
        <v>23480523117.110001</v>
      </c>
      <c r="BM97" s="6">
        <v>144890599</v>
      </c>
      <c r="BN97" s="6">
        <v>374393811</v>
      </c>
      <c r="BO97" s="6">
        <v>105030649.42</v>
      </c>
      <c r="BP97" s="6">
        <v>442566800</v>
      </c>
      <c r="BQ97" s="6">
        <v>3283082795.7399998</v>
      </c>
      <c r="BR97" s="6">
        <v>2786312238.7399998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>
      <c r="B98" s="2">
        <v>90</v>
      </c>
      <c r="E98" t="s">
        <v>16</v>
      </c>
      <c r="F98" s="63"/>
      <c r="G98" s="63">
        <f>HLOOKUP($E$3,$P$3:$BX$269,O98,FALSE)</f>
        <v>226815</v>
      </c>
      <c r="H98" s="109">
        <f>'Model Inputs'!H15</f>
        <v>236259</v>
      </c>
      <c r="I98" s="110">
        <f>'Model Inputs'!I15</f>
        <v>229662</v>
      </c>
      <c r="J98" s="110">
        <f>'Model Inputs'!J15</f>
        <v>229662</v>
      </c>
      <c r="K98" s="110">
        <f>'Model Inputs'!K15</f>
        <v>229662</v>
      </c>
      <c r="L98" s="110">
        <f>'Model Inputs'!L15</f>
        <v>229662</v>
      </c>
      <c r="M98" s="111">
        <f>'Model Inputs'!M15</f>
        <v>229662</v>
      </c>
      <c r="N98" s="63">
        <v>5</v>
      </c>
      <c r="O98" s="180">
        <v>96</v>
      </c>
      <c r="Q98" s="6">
        <v>5256976</v>
      </c>
      <c r="R98" s="6">
        <v>50393</v>
      </c>
      <c r="S98" s="6">
        <v>6400</v>
      </c>
      <c r="T98" s="6">
        <v>170238</v>
      </c>
      <c r="U98" s="6">
        <v>318420</v>
      </c>
      <c r="V98" s="6">
        <v>98750</v>
      </c>
      <c r="W98" s="6">
        <v>28168</v>
      </c>
      <c r="X98" s="6">
        <v>5772</v>
      </c>
      <c r="Y98" s="6">
        <v>7112</v>
      </c>
      <c r="Z98" s="6">
        <v>64385</v>
      </c>
      <c r="AA98" s="6">
        <v>700859</v>
      </c>
      <c r="AB98" s="6">
        <v>248595</v>
      </c>
      <c r="AC98" s="6">
        <v>464900</v>
      </c>
      <c r="AD98" s="6">
        <v>56623</v>
      </c>
      <c r="AE98" s="6">
        <v>110240</v>
      </c>
      <c r="AF98" s="6">
        <v>122714</v>
      </c>
      <c r="AG98" s="6">
        <v>107738</v>
      </c>
      <c r="AH98" s="6">
        <v>15248</v>
      </c>
      <c r="AI98" s="6">
        <v>163773</v>
      </c>
      <c r="AJ98" s="6">
        <v>56065</v>
      </c>
      <c r="AK98" s="6">
        <v>106610</v>
      </c>
      <c r="AL98" s="6">
        <v>15372</v>
      </c>
      <c r="AM98" s="6">
        <v>5092</v>
      </c>
      <c r="AN98" s="6">
        <v>30865</v>
      </c>
      <c r="AO98" s="6">
        <v>6821370</v>
      </c>
      <c r="AP98" s="6">
        <v>1279664</v>
      </c>
      <c r="AQ98" s="6">
        <v>63546</v>
      </c>
      <c r="AR98" s="6">
        <v>118722</v>
      </c>
      <c r="AS98" s="6">
        <v>43906</v>
      </c>
      <c r="AT98" s="6">
        <v>51997</v>
      </c>
      <c r="AU98" s="6">
        <v>659979</v>
      </c>
      <c r="AV98" s="6">
        <v>189339</v>
      </c>
      <c r="AW98" s="6">
        <v>173351</v>
      </c>
      <c r="AX98" s="6">
        <v>250247</v>
      </c>
      <c r="AY98" s="6">
        <v>45600</v>
      </c>
      <c r="AZ98" s="6">
        <v>112810</v>
      </c>
      <c r="BA98" s="6">
        <v>23217</v>
      </c>
      <c r="BB98" s="6">
        <v>370408</v>
      </c>
      <c r="BC98" s="6">
        <v>49506</v>
      </c>
      <c r="BD98" s="6">
        <v>226815</v>
      </c>
      <c r="BE98" s="6">
        <v>37022</v>
      </c>
      <c r="BF98" s="6">
        <v>118975</v>
      </c>
      <c r="BG98" s="6">
        <v>14755</v>
      </c>
      <c r="BH98" s="6">
        <v>20489</v>
      </c>
      <c r="BI98" s="6">
        <v>20283</v>
      </c>
      <c r="BJ98" s="6">
        <v>171697</v>
      </c>
      <c r="BK98" s="6">
        <v>37761</v>
      </c>
      <c r="BL98" s="6">
        <v>4276455</v>
      </c>
      <c r="BM98" s="6">
        <v>36740</v>
      </c>
      <c r="BN98" s="6">
        <v>76731</v>
      </c>
      <c r="BO98" s="6">
        <v>17965</v>
      </c>
      <c r="BP98" s="6">
        <v>77910</v>
      </c>
      <c r="BQ98" s="6">
        <v>645698</v>
      </c>
      <c r="BR98" s="6">
        <v>518646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>
      <c r="B99" s="2">
        <v>91</v>
      </c>
      <c r="E99" s="9" t="s">
        <v>186</v>
      </c>
      <c r="F99" s="63"/>
      <c r="G99" s="63">
        <f>HLOOKUP($E$3,$P$3:$BX$269,O99,FALSE)</f>
        <v>2429</v>
      </c>
      <c r="H99" s="109">
        <f>'Model Inputs'!H16</f>
        <v>2384.6999999999998</v>
      </c>
      <c r="I99" s="110">
        <f>'Model Inputs'!I16</f>
        <v>2384.6999999999998</v>
      </c>
      <c r="J99" s="110">
        <f>'Model Inputs'!J16</f>
        <v>2384.6999999999998</v>
      </c>
      <c r="K99" s="110">
        <f>'Model Inputs'!K16</f>
        <v>2384.6999999999998</v>
      </c>
      <c r="L99" s="110">
        <f>'Model Inputs'!L16</f>
        <v>2384.6999999999998</v>
      </c>
      <c r="M99" s="111">
        <f>'Model Inputs'!M16</f>
        <v>2384.6999999999998</v>
      </c>
      <c r="N99" s="63">
        <v>6</v>
      </c>
      <c r="O99" s="180">
        <v>97</v>
      </c>
      <c r="Q99" s="6">
        <v>51073</v>
      </c>
      <c r="R99" s="6">
        <v>2112</v>
      </c>
      <c r="S99" s="6">
        <v>92</v>
      </c>
      <c r="T99" s="6">
        <v>1223</v>
      </c>
      <c r="U99" s="6">
        <v>1516</v>
      </c>
      <c r="V99" s="6">
        <v>1623</v>
      </c>
      <c r="W99" s="6">
        <v>160</v>
      </c>
      <c r="X99" s="6">
        <v>54</v>
      </c>
      <c r="Y99" s="6">
        <v>39</v>
      </c>
      <c r="Z99" s="6">
        <v>174</v>
      </c>
      <c r="AA99" s="6">
        <v>4013</v>
      </c>
      <c r="AB99" s="6">
        <v>3266</v>
      </c>
      <c r="AC99" s="6">
        <v>4724</v>
      </c>
      <c r="AD99" s="6">
        <v>391</v>
      </c>
      <c r="AE99" s="6">
        <v>451</v>
      </c>
      <c r="AF99" s="6">
        <v>1691</v>
      </c>
      <c r="AG99" s="6">
        <v>291</v>
      </c>
      <c r="AH99" s="6">
        <v>83</v>
      </c>
      <c r="AI99" s="6">
        <v>2554</v>
      </c>
      <c r="AJ99" s="6">
        <v>699</v>
      </c>
      <c r="AK99" s="6">
        <v>1700</v>
      </c>
      <c r="AL99" s="6">
        <v>97</v>
      </c>
      <c r="AM99" s="6">
        <v>21</v>
      </c>
      <c r="AN99" s="6">
        <v>73</v>
      </c>
      <c r="AO99" s="6">
        <v>124948</v>
      </c>
      <c r="AP99" s="6">
        <v>6282</v>
      </c>
      <c r="AQ99" s="6">
        <v>1792</v>
      </c>
      <c r="AR99" s="6">
        <v>689</v>
      </c>
      <c r="AS99" s="6">
        <v>244</v>
      </c>
      <c r="AT99" s="6">
        <v>385</v>
      </c>
      <c r="AU99" s="6">
        <v>3110</v>
      </c>
      <c r="AV99" s="6">
        <v>2869</v>
      </c>
      <c r="AW99" s="6">
        <v>1030</v>
      </c>
      <c r="AX99" s="6">
        <v>4600</v>
      </c>
      <c r="AY99" s="6">
        <v>324</v>
      </c>
      <c r="AZ99" s="6">
        <v>678</v>
      </c>
      <c r="BA99" s="6">
        <v>370</v>
      </c>
      <c r="BB99" s="6">
        <v>2044</v>
      </c>
      <c r="BC99" s="6">
        <v>220</v>
      </c>
      <c r="BD99" s="6">
        <v>2429</v>
      </c>
      <c r="BE99" s="6">
        <v>510</v>
      </c>
      <c r="BF99" s="6">
        <v>740</v>
      </c>
      <c r="BG99" s="6">
        <v>81</v>
      </c>
      <c r="BH99" s="6">
        <v>115</v>
      </c>
      <c r="BI99" s="6">
        <v>714</v>
      </c>
      <c r="BJ99" s="6">
        <v>1274</v>
      </c>
      <c r="BK99" s="6">
        <v>146</v>
      </c>
      <c r="BL99" s="6">
        <v>29293</v>
      </c>
      <c r="BM99" s="6">
        <v>305</v>
      </c>
      <c r="BN99" s="6">
        <v>495</v>
      </c>
      <c r="BO99" s="6">
        <v>234</v>
      </c>
      <c r="BP99" s="6">
        <v>604</v>
      </c>
      <c r="BQ99" s="6">
        <v>3688</v>
      </c>
      <c r="BR99" s="6">
        <v>2099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3"/>
      <c r="O100" s="180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3"/>
      <c r="O101" s="180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>
      <c r="A102" s="205" t="s">
        <v>187</v>
      </c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189"/>
      <c r="N102" s="63"/>
      <c r="O102" s="180">
        <v>100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>
      <c r="E103" s="9"/>
      <c r="F103" s="6"/>
      <c r="G103" s="6"/>
      <c r="H103" s="6"/>
      <c r="I103" s="6"/>
      <c r="J103" s="6"/>
      <c r="K103" s="6"/>
      <c r="L103" s="6"/>
      <c r="M103" s="6"/>
      <c r="N103" s="63"/>
      <c r="O103" s="180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>
      <c r="F104" s="6"/>
      <c r="G104" s="6"/>
      <c r="H104" s="16"/>
      <c r="I104" s="16"/>
      <c r="J104" s="16"/>
      <c r="K104" s="16"/>
      <c r="L104" s="16"/>
      <c r="M104" s="16"/>
      <c r="N104" s="63"/>
      <c r="O104" s="180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>
      <c r="B105" s="2">
        <v>94</v>
      </c>
      <c r="C105" s="18" t="s">
        <v>188</v>
      </c>
      <c r="D105" s="8"/>
      <c r="E105"/>
      <c r="O105" s="180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>
      <c r="B106" s="2">
        <v>95</v>
      </c>
      <c r="E106"/>
      <c r="O106" s="180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>
      <c r="B107" s="2">
        <v>96</v>
      </c>
      <c r="C107" t="s">
        <v>189</v>
      </c>
      <c r="E107"/>
      <c r="F107" s="63"/>
      <c r="G107" s="15">
        <f>HLOOKUP($E$3,$P$3:$BX$269,O107,FALSE)</f>
        <v>14608276.699999999</v>
      </c>
      <c r="H107" s="15">
        <f t="shared" ref="H107:K107" si="5">H89</f>
        <v>17290033.449999999</v>
      </c>
      <c r="I107" s="15">
        <f t="shared" si="5"/>
        <v>18186696.119999997</v>
      </c>
      <c r="J107" s="15">
        <f t="shared" si="5"/>
        <v>20972196.699999999</v>
      </c>
      <c r="K107" s="15">
        <f t="shared" si="5"/>
        <v>20972196.699999999</v>
      </c>
      <c r="L107" s="15">
        <f t="shared" ref="L107" si="6">L89</f>
        <v>20972196.699999999</v>
      </c>
      <c r="M107" s="17">
        <f>M89</f>
        <v>20972196.699999999</v>
      </c>
      <c r="O107" s="180">
        <v>105</v>
      </c>
      <c r="Q107" s="17">
        <v>275740714.66400003</v>
      </c>
      <c r="R107" s="17">
        <v>13796191.23</v>
      </c>
      <c r="S107" s="17">
        <v>1188653.3</v>
      </c>
      <c r="T107" s="17">
        <v>13684764.92</v>
      </c>
      <c r="U107" s="17">
        <v>23087139.302600004</v>
      </c>
      <c r="V107" s="17">
        <v>10655338.240000002</v>
      </c>
      <c r="W107" s="17">
        <v>2804726.48</v>
      </c>
      <c r="X107" s="17">
        <v>936003.68</v>
      </c>
      <c r="Y107" s="17">
        <v>794474.91999999993</v>
      </c>
      <c r="Z107" s="17">
        <v>4152334.9859999996</v>
      </c>
      <c r="AA107" s="17">
        <v>46787704.399999991</v>
      </c>
      <c r="AB107" s="17">
        <v>16182654.040000001</v>
      </c>
      <c r="AC107" s="17">
        <v>27447840.690000001</v>
      </c>
      <c r="AD107" s="17">
        <v>6068315.9500000002</v>
      </c>
      <c r="AE107" s="17">
        <v>8178712.790000001</v>
      </c>
      <c r="AF107" s="17">
        <v>8624717.7599999998</v>
      </c>
      <c r="AG107" s="17">
        <v>7046503.8199999994</v>
      </c>
      <c r="AH107" s="17">
        <v>1899200.79</v>
      </c>
      <c r="AI107" s="17">
        <v>16102895.450000001</v>
      </c>
      <c r="AJ107" s="17">
        <v>3889143.78</v>
      </c>
      <c r="AK107" s="17">
        <v>7576862.4700000016</v>
      </c>
      <c r="AL107" s="17">
        <v>1286492.6400000001</v>
      </c>
      <c r="AM107" s="17">
        <v>679371.96000000008</v>
      </c>
      <c r="AN107" s="17">
        <v>1453947.6699999997</v>
      </c>
      <c r="AO107" s="17">
        <v>684623856.88999999</v>
      </c>
      <c r="AP107" s="17">
        <v>106888208.9545</v>
      </c>
      <c r="AQ107" s="17">
        <v>8088933.7799999993</v>
      </c>
      <c r="AR107" s="17">
        <v>8001855.7999999998</v>
      </c>
      <c r="AS107" s="17">
        <v>3107067.3299999996</v>
      </c>
      <c r="AT107" s="17">
        <v>6085962.5599999996</v>
      </c>
      <c r="AU107" s="17">
        <v>44158080.530000001</v>
      </c>
      <c r="AV107" s="17">
        <v>11721468.040000001</v>
      </c>
      <c r="AW107" s="17">
        <v>14099663.609999999</v>
      </c>
      <c r="AX107" s="17">
        <v>19942691.899999999</v>
      </c>
      <c r="AY107" s="17">
        <v>3367063.6499999994</v>
      </c>
      <c r="AZ107" s="17">
        <v>8572961.9104999993</v>
      </c>
      <c r="BA107" s="17">
        <v>3304042.7899999996</v>
      </c>
      <c r="BB107" s="17">
        <v>19609317.229999997</v>
      </c>
      <c r="BC107" s="17">
        <v>3687355.3500000006</v>
      </c>
      <c r="BD107" s="17">
        <v>14608276.699999999</v>
      </c>
      <c r="BE107" s="17">
        <v>4154241.3</v>
      </c>
      <c r="BF107" s="17">
        <v>12628187.359999999</v>
      </c>
      <c r="BG107" s="17">
        <v>1589812.3599999999</v>
      </c>
      <c r="BH107" s="17">
        <v>2763847.04</v>
      </c>
      <c r="BI107" s="17">
        <v>1564855.2799999996</v>
      </c>
      <c r="BJ107" s="17">
        <v>19053313.75</v>
      </c>
      <c r="BK107" s="17">
        <v>2846612.13</v>
      </c>
      <c r="BL107" s="17">
        <v>272554835.23999995</v>
      </c>
      <c r="BM107" s="17">
        <v>3461499.85</v>
      </c>
      <c r="BN107" s="17">
        <v>7111430.8300000001</v>
      </c>
      <c r="BO107" s="17">
        <v>2320071.0900000003</v>
      </c>
      <c r="BP107" s="17">
        <v>6548024.6400000006</v>
      </c>
      <c r="BQ107" s="17">
        <v>39292264.170000002</v>
      </c>
      <c r="BR107" s="17">
        <v>32538676.52</v>
      </c>
      <c r="BS107" s="60"/>
      <c r="BT107" s="60"/>
      <c r="BU107" s="60"/>
      <c r="BV107" s="60"/>
    </row>
    <row r="108" spans="1:79">
      <c r="B108" s="2">
        <v>97</v>
      </c>
      <c r="E108"/>
      <c r="O108" s="180">
        <v>106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 s="60"/>
      <c r="BT108" s="60"/>
      <c r="BU108" s="60"/>
      <c r="BV108" s="60"/>
    </row>
    <row r="109" spans="1:79" ht="13.5" thickBot="1">
      <c r="B109" s="2">
        <v>98</v>
      </c>
      <c r="C109" t="s">
        <v>190</v>
      </c>
      <c r="E109"/>
      <c r="O109" s="180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>
      <c r="B110" s="2">
        <v>99</v>
      </c>
      <c r="E110" t="s">
        <v>191</v>
      </c>
      <c r="F110" s="20"/>
      <c r="G110" s="64">
        <f t="shared" ref="G110:G119" si="7">HLOOKUP($E$3,$P$3:$BX$269,O110,FALSE)</f>
        <v>6.6684000000000007E-2</v>
      </c>
      <c r="H110" s="112">
        <f>'Model Inputs'!H22</f>
        <v>6.6684000000000007E-2</v>
      </c>
      <c r="I110" s="113">
        <f>'Model Inputs'!I22</f>
        <v>6.6684000000000007E-2</v>
      </c>
      <c r="J110" s="113">
        <f>'Model Inputs'!J22</f>
        <v>6.6684000000000007E-2</v>
      </c>
      <c r="K110" s="113">
        <f>'Model Inputs'!K22</f>
        <v>6.6684000000000007E-2</v>
      </c>
      <c r="L110" s="113">
        <f>'Model Inputs'!L22</f>
        <v>6.6684000000000007E-2</v>
      </c>
      <c r="M110" s="114">
        <f>'Model Inputs'!M22</f>
        <v>6.6684000000000007E-2</v>
      </c>
      <c r="N110" s="63">
        <v>10</v>
      </c>
      <c r="O110" s="180">
        <v>108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60"/>
      <c r="BT110" s="60"/>
      <c r="BU110" s="60"/>
      <c r="BV110" s="60"/>
    </row>
    <row r="111" spans="1:79" ht="13.5" thickBot="1">
      <c r="B111" s="2">
        <v>100</v>
      </c>
      <c r="E111" t="s">
        <v>192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80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>
      <c r="B112" s="2">
        <v>101</v>
      </c>
      <c r="E112" t="s">
        <v>193</v>
      </c>
      <c r="F112" s="22"/>
      <c r="G112" s="22">
        <f t="shared" si="7"/>
        <v>202.90591339027949</v>
      </c>
      <c r="H112" s="115">
        <f>G112*EXP('Model Inputs'!H21)</f>
        <v>207.00488474011598</v>
      </c>
      <c r="I112" s="116">
        <f>H112*EXP('Model Inputs'!I21)</f>
        <v>211.18666080395045</v>
      </c>
      <c r="J112" s="116">
        <f>I112*EXP('Model Inputs'!J21)</f>
        <v>215.45291434796619</v>
      </c>
      <c r="K112" s="116">
        <f>J112*EXP('Model Inputs'!K21)</f>
        <v>219.80535193046495</v>
      </c>
      <c r="L112" s="116">
        <f>K112*EXP('Model Inputs'!L21)</f>
        <v>224.245714584513</v>
      </c>
      <c r="M112" s="117">
        <f>L112*EXP('Model Inputs'!M21)</f>
        <v>228.77577851437758</v>
      </c>
      <c r="N112" s="63">
        <v>9</v>
      </c>
      <c r="O112" s="180">
        <v>110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60"/>
      <c r="BT112" s="60"/>
      <c r="BU112" s="60"/>
      <c r="BV112" s="60"/>
    </row>
    <row r="113" spans="1:79" ht="13.5" thickBot="1">
      <c r="B113" s="2">
        <v>102</v>
      </c>
      <c r="E113" t="s">
        <v>194</v>
      </c>
      <c r="F113" s="15"/>
      <c r="G113" s="15">
        <f t="shared" si="7"/>
        <v>22.295162686498919</v>
      </c>
      <c r="H113" s="15">
        <f t="shared" ref="H113:M113" si="8">G112*H110+H111*H112</f>
        <v>23.032102138088725</v>
      </c>
      <c r="I113" s="15">
        <f>H112*I110+I111*I112</f>
        <v>23.497381464911221</v>
      </c>
      <c r="J113" s="15">
        <f t="shared" si="8"/>
        <v>23.972060057622279</v>
      </c>
      <c r="K113" s="15">
        <f t="shared" si="8"/>
        <v>24.456327793988123</v>
      </c>
      <c r="L113" s="15">
        <f t="shared" si="8"/>
        <v>24.950378387560274</v>
      </c>
      <c r="M113" s="15">
        <f t="shared" si="8"/>
        <v>25.4544094651636</v>
      </c>
      <c r="N113" s="170"/>
      <c r="O113" s="180">
        <v>111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60"/>
      <c r="BT113" s="60"/>
      <c r="BU113" s="60"/>
      <c r="BV113" s="60"/>
    </row>
    <row r="114" spans="1:79">
      <c r="B114" s="2">
        <v>103</v>
      </c>
      <c r="E114" t="s">
        <v>195</v>
      </c>
      <c r="F114" s="6"/>
      <c r="G114" s="6">
        <f t="shared" si="7"/>
        <v>22188832</v>
      </c>
      <c r="H114" s="118">
        <f>H92</f>
        <v>13659921</v>
      </c>
      <c r="I114" s="119">
        <f t="shared" ref="I114:L114" si="9">I92</f>
        <v>19752339</v>
      </c>
      <c r="J114" s="119">
        <f t="shared" si="9"/>
        <v>20246913</v>
      </c>
      <c r="K114" s="119">
        <f t="shared" si="9"/>
        <v>20246913</v>
      </c>
      <c r="L114" s="119">
        <f t="shared" si="9"/>
        <v>20246913</v>
      </c>
      <c r="M114" s="120">
        <f t="shared" ref="M114" si="10">M92</f>
        <v>20246913</v>
      </c>
      <c r="N114" s="63">
        <v>1</v>
      </c>
      <c r="O114" s="180">
        <v>112</v>
      </c>
      <c r="Q114" s="6">
        <v>545878566.24000001</v>
      </c>
      <c r="R114" s="6">
        <v>19646000</v>
      </c>
      <c r="S114" s="6">
        <v>191676.82</v>
      </c>
      <c r="T114" s="6">
        <v>11677408</v>
      </c>
      <c r="U114" s="6">
        <v>32206316.489999998</v>
      </c>
      <c r="V114" s="6">
        <v>18180000</v>
      </c>
      <c r="W114" s="6">
        <v>1191026.54</v>
      </c>
      <c r="X114" s="6">
        <v>128148.71</v>
      </c>
      <c r="Y114" s="6">
        <v>352800.04</v>
      </c>
      <c r="Z114" s="6">
        <v>2604036.33</v>
      </c>
      <c r="AA114" s="6">
        <v>58219799.200000003</v>
      </c>
      <c r="AB114" s="6">
        <v>17801025.390000001</v>
      </c>
      <c r="AC114" s="6">
        <v>21597883.960000001</v>
      </c>
      <c r="AD114" s="6">
        <v>4360173.83</v>
      </c>
      <c r="AE114" s="6">
        <v>7221247</v>
      </c>
      <c r="AF114" s="6">
        <v>10992805.810000001</v>
      </c>
      <c r="AG114" s="6">
        <v>5340324.13</v>
      </c>
      <c r="AH114" s="6">
        <v>755945.88</v>
      </c>
      <c r="AI114" s="6">
        <v>9229524.8300000001</v>
      </c>
      <c r="AJ114" s="6">
        <v>3000906.85</v>
      </c>
      <c r="AK114" s="6">
        <v>11554687</v>
      </c>
      <c r="AL114" s="6">
        <v>251011.75</v>
      </c>
      <c r="AM114" s="6">
        <v>90543.86</v>
      </c>
      <c r="AN114" s="6">
        <v>539130.51</v>
      </c>
      <c r="AO114" s="6">
        <v>1076609437.46</v>
      </c>
      <c r="AP114" s="6">
        <v>125046436.67</v>
      </c>
      <c r="AQ114" s="6">
        <v>21603799</v>
      </c>
      <c r="AR114" s="6">
        <v>3620109.3</v>
      </c>
      <c r="AS114" s="6">
        <v>5894441.4900000002</v>
      </c>
      <c r="AT114" s="6">
        <v>5000963.7699999996</v>
      </c>
      <c r="AU114" s="6">
        <v>40402310.520000003</v>
      </c>
      <c r="AV114" s="6">
        <v>14377753</v>
      </c>
      <c r="AW114" s="6">
        <v>7728618</v>
      </c>
      <c r="AX114" s="6">
        <v>18893459.84</v>
      </c>
      <c r="AY114" s="6">
        <v>4394531.1399999997</v>
      </c>
      <c r="AZ114" s="6">
        <v>9601873.2599999998</v>
      </c>
      <c r="BA114" s="6">
        <v>349082</v>
      </c>
      <c r="BB114" s="6">
        <v>34582494.109999999</v>
      </c>
      <c r="BC114" s="6">
        <v>2516929.98</v>
      </c>
      <c r="BD114" s="6">
        <v>22188832</v>
      </c>
      <c r="BE114" s="6">
        <v>2162652.9300000002</v>
      </c>
      <c r="BF114" s="6">
        <v>50079667.490000002</v>
      </c>
      <c r="BG114" s="6">
        <v>1346826.57</v>
      </c>
      <c r="BH114" s="6">
        <v>954619</v>
      </c>
      <c r="BI114" s="6">
        <v>388538.49</v>
      </c>
      <c r="BJ114" s="6">
        <v>18155174</v>
      </c>
      <c r="BK114" s="6">
        <v>2607912.73</v>
      </c>
      <c r="BL114" s="6">
        <v>690526526</v>
      </c>
      <c r="BM114" s="6">
        <v>5071281</v>
      </c>
      <c r="BN114" s="6">
        <v>4824776.1399999997</v>
      </c>
      <c r="BO114" s="6">
        <v>1740620.34</v>
      </c>
      <c r="BP114" s="6">
        <v>8295212</v>
      </c>
      <c r="BQ114" s="6">
        <v>49429070.210000001</v>
      </c>
      <c r="BR114" s="6">
        <v>37894648.579999998</v>
      </c>
      <c r="BS114" s="60"/>
      <c r="BT114" s="60"/>
      <c r="BU114" s="60"/>
      <c r="BV114" s="60"/>
    </row>
    <row r="115" spans="1:79" ht="13.5" thickBot="1">
      <c r="B115" s="2">
        <v>104</v>
      </c>
      <c r="E115" t="s">
        <v>196</v>
      </c>
      <c r="F115" s="6"/>
      <c r="G115" s="6">
        <f t="shared" si="7"/>
        <v>0</v>
      </c>
      <c r="H115" s="121">
        <f>H93</f>
        <v>0</v>
      </c>
      <c r="I115" s="122">
        <f t="shared" ref="I115:L115" si="11">I93</f>
        <v>0</v>
      </c>
      <c r="J115" s="122">
        <f t="shared" si="11"/>
        <v>0</v>
      </c>
      <c r="K115" s="122">
        <f t="shared" si="11"/>
        <v>0</v>
      </c>
      <c r="L115" s="122">
        <f t="shared" si="11"/>
        <v>0</v>
      </c>
      <c r="M115" s="123">
        <f t="shared" ref="M115" si="12">M93</f>
        <v>0</v>
      </c>
      <c r="N115" s="63">
        <v>2</v>
      </c>
      <c r="O115" s="180">
        <v>113</v>
      </c>
      <c r="Q115" s="6">
        <v>5397506.3300000001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346812.75</v>
      </c>
      <c r="AD115" s="6">
        <v>0</v>
      </c>
      <c r="AE115" s="6">
        <v>0</v>
      </c>
      <c r="AF115" s="6">
        <v>0</v>
      </c>
      <c r="AG115" s="6">
        <v>212042.5</v>
      </c>
      <c r="AH115" s="6">
        <v>137711.87</v>
      </c>
      <c r="AI115" s="6">
        <v>0</v>
      </c>
      <c r="AJ115" s="6">
        <v>0</v>
      </c>
      <c r="AK115" s="6">
        <v>2336710</v>
      </c>
      <c r="AL115" s="6">
        <v>0</v>
      </c>
      <c r="AM115" s="6">
        <v>0</v>
      </c>
      <c r="AN115" s="6">
        <v>12153</v>
      </c>
      <c r="AO115" s="6">
        <v>182043.39</v>
      </c>
      <c r="AP115" s="6">
        <v>2202309.0299999998</v>
      </c>
      <c r="AQ115" s="6">
        <v>0</v>
      </c>
      <c r="AR115" s="6">
        <v>0</v>
      </c>
      <c r="AS115" s="6">
        <v>2774332.72</v>
      </c>
      <c r="AT115" s="6">
        <v>0</v>
      </c>
      <c r="AU115" s="6">
        <v>0</v>
      </c>
      <c r="AV115" s="6">
        <v>0</v>
      </c>
      <c r="AW115" s="6">
        <v>0</v>
      </c>
      <c r="AX115" s="6">
        <v>187940.27</v>
      </c>
      <c r="AY115" s="6">
        <v>40837.93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278587.06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55801062</v>
      </c>
      <c r="BM115" s="6">
        <v>0</v>
      </c>
      <c r="BN115" s="6">
        <v>0</v>
      </c>
      <c r="BO115" s="6">
        <v>0</v>
      </c>
      <c r="BP115" s="6">
        <v>0</v>
      </c>
      <c r="BQ115" s="6">
        <v>3503018.88</v>
      </c>
      <c r="BR115" s="6">
        <v>0</v>
      </c>
      <c r="BS115" s="60"/>
      <c r="BT115" s="60"/>
      <c r="BU115" s="60"/>
      <c r="BV115" s="60"/>
    </row>
    <row r="116" spans="1:79">
      <c r="B116" s="2">
        <v>105</v>
      </c>
      <c r="E116" t="s">
        <v>197</v>
      </c>
      <c r="F116" s="6"/>
      <c r="G116" s="6">
        <f t="shared" si="7"/>
        <v>109355.2752073858</v>
      </c>
      <c r="H116" s="6">
        <f t="shared" ref="H116:K116" si="13">(H114-H115)/H112</f>
        <v>65988.399342118573</v>
      </c>
      <c r="I116" s="6">
        <f t="shared" si="13"/>
        <v>93530.239669524206</v>
      </c>
      <c r="J116" s="6">
        <f t="shared" si="13"/>
        <v>93973.725355602859</v>
      </c>
      <c r="K116" s="6">
        <f t="shared" si="13"/>
        <v>92112.92091925531</v>
      </c>
      <c r="L116" s="6">
        <f t="shared" ref="L116:M116" si="14">(L114-L115)/L112</f>
        <v>90288.962879464118</v>
      </c>
      <c r="M116" s="6">
        <f t="shared" si="14"/>
        <v>88501.121628693611</v>
      </c>
      <c r="N116" s="63"/>
      <c r="O116" s="180">
        <v>114</v>
      </c>
      <c r="Q116" s="6">
        <v>2663702.8506429549</v>
      </c>
      <c r="R116" s="6">
        <v>96823.200821219492</v>
      </c>
      <c r="S116" s="6">
        <v>944.65861934402631</v>
      </c>
      <c r="T116" s="6">
        <v>57550.851056465188</v>
      </c>
      <c r="U116" s="6">
        <v>158725.37153736246</v>
      </c>
      <c r="V116" s="6">
        <v>89598.177284422796</v>
      </c>
      <c r="W116" s="6">
        <v>5869.846374112909</v>
      </c>
      <c r="X116" s="6">
        <v>631.56715276953162</v>
      </c>
      <c r="Y116" s="6">
        <v>1738.7371028532152</v>
      </c>
      <c r="Z116" s="6">
        <v>12833.713352608236</v>
      </c>
      <c r="AA116" s="6">
        <v>286930.02696287661</v>
      </c>
      <c r="AB116" s="6">
        <v>87730.441624737708</v>
      </c>
      <c r="AC116" s="6">
        <v>104733.62187884892</v>
      </c>
      <c r="AD116" s="6">
        <v>21488.648394457687</v>
      </c>
      <c r="AE116" s="6">
        <v>35589.140204653813</v>
      </c>
      <c r="AF116" s="6">
        <v>54176.862696238342</v>
      </c>
      <c r="AG116" s="6">
        <v>25274.185184223803</v>
      </c>
      <c r="AH116" s="6">
        <v>3046.8999137095498</v>
      </c>
      <c r="AI116" s="6">
        <v>45486.72178049077</v>
      </c>
      <c r="AJ116" s="6">
        <v>14789.647082526886</v>
      </c>
      <c r="AK116" s="6">
        <v>45429.809540689319</v>
      </c>
      <c r="AL116" s="6">
        <v>1237.0844486783947</v>
      </c>
      <c r="AM116" s="6">
        <v>446.23568868514621</v>
      </c>
      <c r="AN116" s="6">
        <v>2597.1520553291357</v>
      </c>
      <c r="AO116" s="6">
        <v>5305056.7925023707</v>
      </c>
      <c r="AP116" s="6">
        <v>605424.08837398142</v>
      </c>
      <c r="AQ116" s="6">
        <v>106472.00290533752</v>
      </c>
      <c r="AR116" s="6">
        <v>17841.3198487562</v>
      </c>
      <c r="AS116" s="6">
        <v>15377.120941757006</v>
      </c>
      <c r="AT116" s="6">
        <v>24646.712786437587</v>
      </c>
      <c r="AU116" s="6">
        <v>199118.4477816975</v>
      </c>
      <c r="AV116" s="6">
        <v>70859.211344644762</v>
      </c>
      <c r="AW116" s="6">
        <v>38089.6636813851</v>
      </c>
      <c r="AX116" s="6">
        <v>92188.144039059407</v>
      </c>
      <c r="AY116" s="6">
        <v>21456.709354871713</v>
      </c>
      <c r="AZ116" s="6">
        <v>47321.801023764507</v>
      </c>
      <c r="BA116" s="6">
        <v>1720.4131420682552</v>
      </c>
      <c r="BB116" s="6">
        <v>170436.10771206199</v>
      </c>
      <c r="BC116" s="6">
        <v>12404.419062734803</v>
      </c>
      <c r="BD116" s="6">
        <v>109355.2752073858</v>
      </c>
      <c r="BE116" s="6">
        <v>10658.402674742378</v>
      </c>
      <c r="BF116" s="6">
        <v>245439.27576033765</v>
      </c>
      <c r="BG116" s="6">
        <v>6637.6900874714565</v>
      </c>
      <c r="BH116" s="6">
        <v>4704.7372057798902</v>
      </c>
      <c r="BI116" s="6">
        <v>1914.8702150078072</v>
      </c>
      <c r="BJ116" s="6">
        <v>89475.825009985885</v>
      </c>
      <c r="BK116" s="6">
        <v>12852.817773643732</v>
      </c>
      <c r="BL116" s="6">
        <v>3128176.2733998639</v>
      </c>
      <c r="BM116" s="6">
        <v>24993.263701712043</v>
      </c>
      <c r="BN116" s="6">
        <v>23778.390976313152</v>
      </c>
      <c r="BO116" s="6">
        <v>8578.4603854891247</v>
      </c>
      <c r="BP116" s="6">
        <v>40882.061352468176</v>
      </c>
      <c r="BQ116" s="6">
        <v>226341.6110582421</v>
      </c>
      <c r="BR116" s="6">
        <v>186759.7052586216</v>
      </c>
      <c r="BS116" s="60"/>
      <c r="BT116" s="60"/>
      <c r="BU116" s="60"/>
      <c r="BV116" s="60"/>
    </row>
    <row r="117" spans="1:79">
      <c r="B117" s="2">
        <v>106</v>
      </c>
      <c r="E117" t="s">
        <v>198</v>
      </c>
      <c r="F117" s="17"/>
      <c r="G117" s="17">
        <f t="shared" si="7"/>
        <v>60251.849521107077</v>
      </c>
      <c r="H117" s="17">
        <f t="shared" ref="H117:M117" si="15">H111*G118</f>
        <v>62505.696760107276</v>
      </c>
      <c r="I117" s="17">
        <f t="shared" si="15"/>
        <v>62665.552808621593</v>
      </c>
      <c r="J117" s="17">
        <f t="shared" si="15"/>
        <v>64082.241935537015</v>
      </c>
      <c r="K117" s="17">
        <f t="shared" si="15"/>
        <v>65454.261024518033</v>
      </c>
      <c r="L117" s="17">
        <f t="shared" si="15"/>
        <v>66677.893513686489</v>
      </c>
      <c r="M117" s="17">
        <f t="shared" si="15"/>
        <v>67761.641597575668</v>
      </c>
      <c r="N117" s="39"/>
      <c r="O117" s="180">
        <v>115</v>
      </c>
      <c r="Q117" s="6">
        <v>1311169.0262624277</v>
      </c>
      <c r="R117" s="6">
        <v>40770.01266625517</v>
      </c>
      <c r="S117" s="6">
        <v>1459.6931651048515</v>
      </c>
      <c r="T117" s="6">
        <v>37435.026153326697</v>
      </c>
      <c r="U117" s="6">
        <v>70019.435645544712</v>
      </c>
      <c r="V117" s="6">
        <v>47845.921784697457</v>
      </c>
      <c r="W117" s="6">
        <v>6270.9130229315724</v>
      </c>
      <c r="X117" s="6">
        <v>599.8296184112445</v>
      </c>
      <c r="Y117" s="6">
        <v>1329.7356649052597</v>
      </c>
      <c r="Z117" s="6">
        <v>6633.3992086174403</v>
      </c>
      <c r="AA117" s="6">
        <v>188182.68841925845</v>
      </c>
      <c r="AB117" s="6">
        <v>57627.965686780306</v>
      </c>
      <c r="AC117" s="6">
        <v>96958.646380449791</v>
      </c>
      <c r="AD117" s="6">
        <v>14032.415188854782</v>
      </c>
      <c r="AE117" s="6">
        <v>23764.072236087643</v>
      </c>
      <c r="AF117" s="6">
        <v>27061.554330237672</v>
      </c>
      <c r="AG117" s="6">
        <v>20220.648891733694</v>
      </c>
      <c r="AH117" s="6">
        <v>2412.3266697688009</v>
      </c>
      <c r="AI117" s="6">
        <v>46669.364713137235</v>
      </c>
      <c r="AJ117" s="6">
        <v>9821.7196538871667</v>
      </c>
      <c r="AK117" s="6">
        <v>30931.006027219562</v>
      </c>
      <c r="AL117" s="6">
        <v>1032.190567808846</v>
      </c>
      <c r="AM117" s="6">
        <v>436.14176487824068</v>
      </c>
      <c r="AN117" s="6">
        <v>1541.079926890292</v>
      </c>
      <c r="AO117" s="6">
        <v>2573245.0009220038</v>
      </c>
      <c r="AP117" s="6">
        <v>475066.01426020765</v>
      </c>
      <c r="AQ117" s="6">
        <v>31505.212696429619</v>
      </c>
      <c r="AR117" s="6">
        <v>22658.106308122922</v>
      </c>
      <c r="AS117" s="6">
        <v>8094.76289593808</v>
      </c>
      <c r="AT117" s="6">
        <v>13788.660117617032</v>
      </c>
      <c r="AU117" s="6">
        <v>148243.14803458229</v>
      </c>
      <c r="AV117" s="6">
        <v>47531.210641857695</v>
      </c>
      <c r="AW117" s="6">
        <v>45150.743480394653</v>
      </c>
      <c r="AX117" s="6">
        <v>68306.068884086737</v>
      </c>
      <c r="AY117" s="6">
        <v>11310.416192446939</v>
      </c>
      <c r="AZ117" s="6">
        <v>30966.749135209942</v>
      </c>
      <c r="BA117" s="6">
        <v>3682.0301762498543</v>
      </c>
      <c r="BB117" s="6">
        <v>93649.767472567459</v>
      </c>
      <c r="BC117" s="6">
        <v>9946.1787909986942</v>
      </c>
      <c r="BD117" s="6">
        <v>60251.849521107077</v>
      </c>
      <c r="BE117" s="6">
        <v>7437.5032237329169</v>
      </c>
      <c r="BF117" s="6">
        <v>32938.814344735685</v>
      </c>
      <c r="BG117" s="6">
        <v>3213.7142626385576</v>
      </c>
      <c r="BH117" s="6">
        <v>3388.339735204238</v>
      </c>
      <c r="BI117" s="6">
        <v>2381.0912777961885</v>
      </c>
      <c r="BJ117" s="6">
        <v>57051.382749485485</v>
      </c>
      <c r="BK117" s="6">
        <v>7063.1057957921894</v>
      </c>
      <c r="BL117" s="6">
        <v>1869808.2114162231</v>
      </c>
      <c r="BM117" s="6">
        <v>10588.240039467702</v>
      </c>
      <c r="BN117" s="6">
        <v>14697.414416797203</v>
      </c>
      <c r="BO117" s="6">
        <v>3789.9150282174319</v>
      </c>
      <c r="BP117" s="6">
        <v>22079.994431522449</v>
      </c>
      <c r="BQ117" s="6">
        <v>182000.89930249195</v>
      </c>
      <c r="BR117" s="6">
        <v>104805.40637148131</v>
      </c>
      <c r="BS117" s="60"/>
      <c r="BT117" s="60"/>
      <c r="BU117" s="60"/>
      <c r="BV117" s="60"/>
    </row>
    <row r="118" spans="1:79">
      <c r="B118" s="2">
        <v>107</v>
      </c>
      <c r="E118" t="s">
        <v>199</v>
      </c>
      <c r="F118" s="17"/>
      <c r="G118" s="17">
        <f t="shared" si="7"/>
        <v>1361779.885841117</v>
      </c>
      <c r="H118" s="17">
        <f t="shared" ref="H118:M118" si="16">G118+H116-H117</f>
        <v>1365262.5884231282</v>
      </c>
      <c r="I118" s="17">
        <f t="shared" si="16"/>
        <v>1396127.2752840307</v>
      </c>
      <c r="J118" s="17">
        <f t="shared" si="16"/>
        <v>1426018.7587040965</v>
      </c>
      <c r="K118" s="17">
        <f t="shared" si="16"/>
        <v>1452677.418598834</v>
      </c>
      <c r="L118" s="17">
        <f t="shared" si="16"/>
        <v>1476288.4879646115</v>
      </c>
      <c r="M118" s="17">
        <f t="shared" si="16"/>
        <v>1497027.9679957293</v>
      </c>
      <c r="N118" s="39"/>
      <c r="O118" s="180">
        <v>116</v>
      </c>
      <c r="Q118" s="6">
        <v>29918307.817026008</v>
      </c>
      <c r="R118" s="6">
        <v>944288.75822588301</v>
      </c>
      <c r="S118" s="6">
        <v>31286.559465238115</v>
      </c>
      <c r="T118" s="6">
        <v>835693.73674032139</v>
      </c>
      <c r="U118" s="6">
        <v>1614183.8366662122</v>
      </c>
      <c r="V118" s="6">
        <v>1084147.0656238529</v>
      </c>
      <c r="W118" s="6">
        <v>136220.13210786047</v>
      </c>
      <c r="X118" s="6">
        <v>13099.920942010673</v>
      </c>
      <c r="Y118" s="6">
        <v>29379.277361809818</v>
      </c>
      <c r="Z118" s="6">
        <v>150718.8154210592</v>
      </c>
      <c r="AA118" s="6">
        <v>4198588.0448455447</v>
      </c>
      <c r="AB118" s="6">
        <v>1285613.7109440642</v>
      </c>
      <c r="AC118" s="6">
        <v>2120163.7855299851</v>
      </c>
      <c r="AD118" s="6">
        <v>313173.33971660031</v>
      </c>
      <c r="AE118" s="6">
        <v>529560.84653256705</v>
      </c>
      <c r="AF118" s="6">
        <v>616691.65543000214</v>
      </c>
      <c r="AG118" s="6">
        <v>445590.54918429174</v>
      </c>
      <c r="AH118" s="6">
        <v>53190.709840210919</v>
      </c>
      <c r="AI118" s="6">
        <v>1015579.1155235025</v>
      </c>
      <c r="AJ118" s="6">
        <v>218948.74777476533</v>
      </c>
      <c r="AK118" s="6">
        <v>688376.93046814424</v>
      </c>
      <c r="AL118" s="6">
        <v>22692.705815702793</v>
      </c>
      <c r="AM118" s="6">
        <v>9512.0931586269635</v>
      </c>
      <c r="AN118" s="6">
        <v>34630.798204480059</v>
      </c>
      <c r="AO118" s="6">
        <v>58793794.3824737</v>
      </c>
      <c r="AP118" s="6">
        <v>10480380.171286052</v>
      </c>
      <c r="AQ118" s="6">
        <v>761354.8663838451</v>
      </c>
      <c r="AR118" s="6">
        <v>488823.8738483222</v>
      </c>
      <c r="AS118" s="6">
        <v>183638.84815340239</v>
      </c>
      <c r="AT118" s="6">
        <v>311264.5911789955</v>
      </c>
      <c r="AU118" s="6">
        <v>3280573.5140081672</v>
      </c>
      <c r="AV118" s="6">
        <v>1058866.3589131942</v>
      </c>
      <c r="AW118" s="6">
        <v>976615.24874989339</v>
      </c>
      <c r="AX118" s="6">
        <v>1512031.7240457512</v>
      </c>
      <c r="AY118" s="6">
        <v>256560.58929416636</v>
      </c>
      <c r="AZ118" s="6">
        <v>691011.8957929106</v>
      </c>
      <c r="BA118" s="6">
        <v>78256.90532420302</v>
      </c>
      <c r="BB118" s="6">
        <v>2117086.2851756043</v>
      </c>
      <c r="BC118" s="6">
        <v>219150.58865950719</v>
      </c>
      <c r="BD118" s="6">
        <v>1361779.885841117</v>
      </c>
      <c r="BE118" s="6">
        <v>165258.00672187906</v>
      </c>
      <c r="BF118" s="6">
        <v>930121.68896975636</v>
      </c>
      <c r="BG118" s="6">
        <v>73439.537102361384</v>
      </c>
      <c r="BH118" s="6">
        <v>75136.435274589545</v>
      </c>
      <c r="BI118" s="6">
        <v>51409.405904448846</v>
      </c>
      <c r="BJ118" s="6">
        <v>1275373.9574998354</v>
      </c>
      <c r="BK118" s="6">
        <v>159670.01253977287</v>
      </c>
      <c r="BL118" s="6">
        <v>41994930.402206369</v>
      </c>
      <c r="BM118" s="6">
        <v>245085.63454389363</v>
      </c>
      <c r="BN118" s="6">
        <v>329286.08367928065</v>
      </c>
      <c r="BO118" s="6">
        <v>87357.500220396571</v>
      </c>
      <c r="BP118" s="6">
        <v>499847.69723733893</v>
      </c>
      <c r="BQ118" s="6">
        <v>4009501.9166030693</v>
      </c>
      <c r="BR118" s="6">
        <v>2365296.4856296522</v>
      </c>
      <c r="BS118" s="60"/>
      <c r="BT118" s="60"/>
      <c r="BU118" s="60"/>
      <c r="BV118" s="60"/>
    </row>
    <row r="119" spans="1:79">
      <c r="B119" s="2">
        <v>108</v>
      </c>
      <c r="E119" t="s">
        <v>200</v>
      </c>
      <c r="F119" s="17"/>
      <c r="G119" s="17">
        <f t="shared" si="7"/>
        <v>30361104.098029628</v>
      </c>
      <c r="H119" s="17">
        <f t="shared" ref="H119:K119" si="17">H113*H118</f>
        <v>31444867.381872877</v>
      </c>
      <c r="I119" s="17">
        <f t="shared" si="17"/>
        <v>32805335.160915989</v>
      </c>
      <c r="J119" s="17">
        <f t="shared" si="17"/>
        <v>34184607.326950572</v>
      </c>
      <c r="K119" s="17">
        <f t="shared" si="17"/>
        <v>35527155.128177583</v>
      </c>
      <c r="L119" s="17">
        <f t="shared" ref="L119:M119" si="18">L113*L118</f>
        <v>36833956.383916281</v>
      </c>
      <c r="M119" s="17">
        <f t="shared" si="18"/>
        <v>38105962.878165126</v>
      </c>
      <c r="N119" s="39"/>
      <c r="O119" s="180">
        <v>117</v>
      </c>
      <c r="Q119" s="6">
        <v>667033540.08534718</v>
      </c>
      <c r="R119" s="6">
        <v>21053071.487678107</v>
      </c>
      <c r="S119" s="6">
        <v>697538.93317830644</v>
      </c>
      <c r="T119" s="6">
        <v>18631927.816713665</v>
      </c>
      <c r="U119" s="6">
        <v>35988491.244390197</v>
      </c>
      <c r="V119" s="6">
        <v>24171235.204174221</v>
      </c>
      <c r="W119" s="6">
        <v>3037050.0065211239</v>
      </c>
      <c r="X119" s="6">
        <v>292064.86858240212</v>
      </c>
      <c r="Y119" s="6">
        <v>655015.76839332469</v>
      </c>
      <c r="Z119" s="6">
        <v>3360300.5097289169</v>
      </c>
      <c r="AA119" s="6">
        <v>93608203.513420835</v>
      </c>
      <c r="AB119" s="6">
        <v>28662966.837491509</v>
      </c>
      <c r="AC119" s="6">
        <v>47269396.520414419</v>
      </c>
      <c r="AD119" s="6">
        <v>6982250.5580557976</v>
      </c>
      <c r="AE119" s="6">
        <v>11806645.22584367</v>
      </c>
      <c r="AF119" s="6">
        <v>13749240.785218233</v>
      </c>
      <c r="AG119" s="6">
        <v>9934513.7856301833</v>
      </c>
      <c r="AH119" s="6">
        <v>1185895.5292978613</v>
      </c>
      <c r="AI119" s="6">
        <v>22642501.601607166</v>
      </c>
      <c r="AJ119" s="6">
        <v>4881497.9516436113</v>
      </c>
      <c r="AK119" s="6">
        <v>15347475.654420031</v>
      </c>
      <c r="AL119" s="6">
        <v>505937.56795795396</v>
      </c>
      <c r="AM119" s="6">
        <v>212073.66446072151</v>
      </c>
      <c r="AN119" s="6">
        <v>772099.27993219765</v>
      </c>
      <c r="AO119" s="6">
        <v>1310817210.7138174</v>
      </c>
      <c r="AP119" s="6">
        <v>233661780.93517995</v>
      </c>
      <c r="AQ119" s="6">
        <v>16974530.608185474</v>
      </c>
      <c r="AR119" s="6">
        <v>10898407.792492967</v>
      </c>
      <c r="AS119" s="6">
        <v>4094257.9951413781</v>
      </c>
      <c r="AT119" s="6">
        <v>6939694.6988822808</v>
      </c>
      <c r="AU119" s="6">
        <v>73140920.19983153</v>
      </c>
      <c r="AV119" s="6">
        <v>23607597.73523042</v>
      </c>
      <c r="AW119" s="6">
        <v>21773795.852994483</v>
      </c>
      <c r="AX119" s="6">
        <v>33710993.274747461</v>
      </c>
      <c r="AY119" s="6">
        <v>5720060.0772574721</v>
      </c>
      <c r="AZ119" s="6">
        <v>15406222.63500898</v>
      </c>
      <c r="BA119" s="6">
        <v>1744750.4355450498</v>
      </c>
      <c r="BB119" s="6">
        <v>47200783.149345741</v>
      </c>
      <c r="BC119" s="6">
        <v>4885998.0270057181</v>
      </c>
      <c r="BD119" s="6">
        <v>30361104.098029628</v>
      </c>
      <c r="BE119" s="6">
        <v>3684454.1451108255</v>
      </c>
      <c r="BF119" s="6">
        <v>20737214.373821866</v>
      </c>
      <c r="BG119" s="6">
        <v>1637346.4273183206</v>
      </c>
      <c r="BH119" s="6">
        <v>1675179.04813057</v>
      </c>
      <c r="BI119" s="6">
        <v>1146181.0682559451</v>
      </c>
      <c r="BJ119" s="6">
        <v>28434669.868582789</v>
      </c>
      <c r="BK119" s="6">
        <v>3559868.9057295588</v>
      </c>
      <c r="BL119" s="6">
        <v>936283805.32539046</v>
      </c>
      <c r="BM119" s="6">
        <v>5464224.0942799281</v>
      </c>
      <c r="BN119" s="6">
        <v>7341486.8060296588</v>
      </c>
      <c r="BO119" s="6">
        <v>1947649.6792996067</v>
      </c>
      <c r="BP119" s="6">
        <v>11144185.728378328</v>
      </c>
      <c r="BQ119" s="6">
        <v>89392497.522494659</v>
      </c>
      <c r="BR119" s="6">
        <v>52734669.948917247</v>
      </c>
      <c r="BS119" s="60"/>
      <c r="BT119" s="60"/>
      <c r="BU119" s="60"/>
      <c r="BV119" s="60"/>
    </row>
    <row r="120" spans="1:79">
      <c r="B120" s="2">
        <v>109</v>
      </c>
      <c r="E120"/>
      <c r="O120" s="180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>
      <c r="B121" s="2">
        <v>110</v>
      </c>
      <c r="C121" t="s">
        <v>201</v>
      </c>
      <c r="E121"/>
      <c r="F121" s="17"/>
      <c r="G121" s="17">
        <f>HLOOKUP($E$3,$P$3:$BX$269,O121,FALSE)</f>
        <v>44969380.798029631</v>
      </c>
      <c r="H121" s="17">
        <f t="shared" ref="H121:K121" si="19">H107+H119</f>
        <v>48734900.83187288</v>
      </c>
      <c r="I121" s="17">
        <f t="shared" si="19"/>
        <v>50992031.28091599</v>
      </c>
      <c r="J121" s="17">
        <f t="shared" si="19"/>
        <v>55156804.026950568</v>
      </c>
      <c r="K121" s="17">
        <f t="shared" si="19"/>
        <v>56499351.828177586</v>
      </c>
      <c r="L121" s="17">
        <f t="shared" ref="L121:M121" si="20">L107+L119</f>
        <v>57806153.083916277</v>
      </c>
      <c r="M121" s="17">
        <f t="shared" si="20"/>
        <v>59078159.578165129</v>
      </c>
      <c r="N121" s="39"/>
      <c r="O121" s="180">
        <v>119</v>
      </c>
      <c r="Q121" s="17">
        <v>942774254.74934721</v>
      </c>
      <c r="R121" s="17">
        <v>34849262.717678107</v>
      </c>
      <c r="S121" s="17">
        <v>1886192.2331783064</v>
      </c>
      <c r="T121" s="17">
        <v>32316692.736713663</v>
      </c>
      <c r="U121" s="17">
        <v>59075630.546990201</v>
      </c>
      <c r="V121" s="17">
        <v>34826573.444174223</v>
      </c>
      <c r="W121" s="17">
        <v>5841776.4865211239</v>
      </c>
      <c r="X121" s="17">
        <v>1228068.5485824021</v>
      </c>
      <c r="Y121" s="17">
        <v>1449490.6883933246</v>
      </c>
      <c r="Z121" s="17">
        <v>7512635.4957289165</v>
      </c>
      <c r="AA121" s="17">
        <v>140395907.91342083</v>
      </c>
      <c r="AB121" s="17">
        <v>44845620.877491511</v>
      </c>
      <c r="AC121" s="17">
        <v>74717237.210414425</v>
      </c>
      <c r="AD121" s="17">
        <v>13050566.508055799</v>
      </c>
      <c r="AE121" s="17">
        <v>19985358.015843671</v>
      </c>
      <c r="AF121" s="17">
        <v>22373958.545218233</v>
      </c>
      <c r="AG121" s="17">
        <v>16981017.605630182</v>
      </c>
      <c r="AH121" s="17">
        <v>3085096.3192978613</v>
      </c>
      <c r="AI121" s="17">
        <v>38745397.051607169</v>
      </c>
      <c r="AJ121" s="17">
        <v>8770641.7316436116</v>
      </c>
      <c r="AK121" s="17">
        <v>22924338.124420032</v>
      </c>
      <c r="AL121" s="17">
        <v>1792430.2079579541</v>
      </c>
      <c r="AM121" s="17">
        <v>891445.62446072162</v>
      </c>
      <c r="AN121" s="17">
        <v>2226046.9499321971</v>
      </c>
      <c r="AO121" s="17">
        <v>1995441067.6038175</v>
      </c>
      <c r="AP121" s="17">
        <v>340549989.88967997</v>
      </c>
      <c r="AQ121" s="17">
        <v>25063464.388185471</v>
      </c>
      <c r="AR121" s="17">
        <v>18900263.592492968</v>
      </c>
      <c r="AS121" s="17">
        <v>7201325.3251413777</v>
      </c>
      <c r="AT121" s="17">
        <v>13025657.25888228</v>
      </c>
      <c r="AU121" s="17">
        <v>117299000.72983153</v>
      </c>
      <c r="AV121" s="17">
        <v>35329065.775230423</v>
      </c>
      <c r="AW121" s="17">
        <v>35873459.462994486</v>
      </c>
      <c r="AX121" s="17">
        <v>53653685.17474746</v>
      </c>
      <c r="AY121" s="17">
        <v>9087123.7272574715</v>
      </c>
      <c r="AZ121" s="17">
        <v>23979184.545508981</v>
      </c>
      <c r="BA121" s="17">
        <v>5048793.2255450496</v>
      </c>
      <c r="BB121" s="17">
        <v>66810100.379345737</v>
      </c>
      <c r="BC121" s="17">
        <v>8573353.3770057186</v>
      </c>
      <c r="BD121" s="17">
        <v>44969380.798029631</v>
      </c>
      <c r="BE121" s="17">
        <v>7838695.4451108258</v>
      </c>
      <c r="BF121" s="17">
        <v>33365401.733821865</v>
      </c>
      <c r="BG121" s="17">
        <v>3227158.7873183205</v>
      </c>
      <c r="BH121" s="17">
        <v>4439026.08813057</v>
      </c>
      <c r="BI121" s="17">
        <v>2711036.3482559444</v>
      </c>
      <c r="BJ121" s="17">
        <v>47487983.618582785</v>
      </c>
      <c r="BK121" s="17">
        <v>6406481.0357295591</v>
      </c>
      <c r="BL121" s="17">
        <v>1208838640.5653903</v>
      </c>
      <c r="BM121" s="17">
        <v>8925723.9442799278</v>
      </c>
      <c r="BN121" s="17">
        <v>14452917.636029659</v>
      </c>
      <c r="BO121" s="17">
        <v>4267720.7692996068</v>
      </c>
      <c r="BP121" s="17">
        <v>17692210.368378326</v>
      </c>
      <c r="BQ121" s="17">
        <v>128684761.69249466</v>
      </c>
      <c r="BR121" s="17">
        <v>85273346.468917251</v>
      </c>
      <c r="BS121" s="60"/>
      <c r="BT121" s="60"/>
      <c r="BU121" s="60"/>
      <c r="BV121" s="60"/>
    </row>
    <row r="122" spans="1:79">
      <c r="E122"/>
      <c r="O122" s="180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>
      <c r="A123" s="206" t="s">
        <v>202</v>
      </c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189"/>
      <c r="N123" s="63"/>
      <c r="O123" s="180">
        <v>121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>
      <c r="E124"/>
      <c r="O124" s="180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>
      <c r="B125" s="2">
        <v>111</v>
      </c>
      <c r="C125" s="18" t="s">
        <v>203</v>
      </c>
      <c r="D125" s="8"/>
      <c r="E125"/>
      <c r="O125" s="180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>
      <c r="B126" s="2">
        <v>112</v>
      </c>
      <c r="E126"/>
      <c r="O126" s="180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>
      <c r="B127" s="2">
        <v>113</v>
      </c>
      <c r="E127" s="23" t="s">
        <v>204</v>
      </c>
      <c r="F127" s="3"/>
      <c r="G127" s="3"/>
      <c r="H127" s="3"/>
      <c r="I127" s="3"/>
      <c r="J127" s="3"/>
      <c r="K127" s="3"/>
      <c r="L127" s="3"/>
      <c r="M127" s="3"/>
      <c r="O127" s="180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>
      <c r="B128" s="2">
        <v>114</v>
      </c>
      <c r="E128" t="s">
        <v>14</v>
      </c>
      <c r="F128" s="6"/>
      <c r="G128" s="6">
        <f>HLOOKUP($E$3,$P$3:$BX$269,O128,FALSE)</f>
        <v>60839</v>
      </c>
      <c r="H128" s="6">
        <f t="shared" ref="H128:K130" si="21">H96</f>
        <v>62145</v>
      </c>
      <c r="I128" s="6">
        <f t="shared" si="21"/>
        <v>62880</v>
      </c>
      <c r="J128" s="6">
        <f t="shared" si="21"/>
        <v>64122</v>
      </c>
      <c r="K128" s="6">
        <f t="shared" si="21"/>
        <v>64951</v>
      </c>
      <c r="L128" s="6">
        <f t="shared" ref="L128:M128" si="22">L96</f>
        <v>64951</v>
      </c>
      <c r="M128" s="6">
        <f t="shared" si="22"/>
        <v>64951</v>
      </c>
      <c r="N128" s="63"/>
      <c r="O128" s="180">
        <v>126</v>
      </c>
      <c r="Q128" s="6">
        <v>1082647</v>
      </c>
      <c r="R128" s="6">
        <v>12332</v>
      </c>
      <c r="S128" s="6">
        <v>1619</v>
      </c>
      <c r="T128" s="6">
        <v>37321</v>
      </c>
      <c r="U128" s="6">
        <v>68879</v>
      </c>
      <c r="V128" s="6">
        <v>30434</v>
      </c>
      <c r="W128" s="6">
        <v>7459</v>
      </c>
      <c r="X128" s="6">
        <v>1224</v>
      </c>
      <c r="Y128" s="6">
        <v>2575</v>
      </c>
      <c r="Z128" s="6">
        <v>12429</v>
      </c>
      <c r="AA128" s="6">
        <v>174153</v>
      </c>
      <c r="AB128" s="6">
        <v>62443</v>
      </c>
      <c r="AC128" s="6">
        <v>91128</v>
      </c>
      <c r="AD128" s="6">
        <v>18701</v>
      </c>
      <c r="AE128" s="6">
        <v>24390</v>
      </c>
      <c r="AF128" s="6">
        <v>31139</v>
      </c>
      <c r="AG128" s="6">
        <v>22211</v>
      </c>
      <c r="AH128" s="6">
        <v>3744</v>
      </c>
      <c r="AI128" s="6">
        <v>47962</v>
      </c>
      <c r="AJ128" s="6">
        <v>11871</v>
      </c>
      <c r="AK128" s="6">
        <v>22908</v>
      </c>
      <c r="AL128" s="6">
        <v>2720</v>
      </c>
      <c r="AM128" s="6">
        <v>1268</v>
      </c>
      <c r="AN128" s="6">
        <v>5627</v>
      </c>
      <c r="AO128" s="6">
        <v>1440430</v>
      </c>
      <c r="AP128" s="6">
        <v>358901</v>
      </c>
      <c r="AQ128" s="6">
        <v>20513</v>
      </c>
      <c r="AR128" s="6">
        <v>27992</v>
      </c>
      <c r="AS128" s="6">
        <v>10835</v>
      </c>
      <c r="AT128" s="6">
        <v>14351</v>
      </c>
      <c r="AU128" s="6">
        <v>166044</v>
      </c>
      <c r="AV128" s="6">
        <v>42634</v>
      </c>
      <c r="AW128" s="6">
        <v>44795</v>
      </c>
      <c r="AX128" s="6">
        <v>58226</v>
      </c>
      <c r="AY128" s="6">
        <v>9816</v>
      </c>
      <c r="AZ128" s="6">
        <v>27678</v>
      </c>
      <c r="BA128" s="6">
        <v>5941</v>
      </c>
      <c r="BB128" s="6">
        <v>75885</v>
      </c>
      <c r="BC128" s="6">
        <v>12846</v>
      </c>
      <c r="BD128" s="6">
        <v>60839</v>
      </c>
      <c r="BE128" s="6">
        <v>11638</v>
      </c>
      <c r="BF128" s="6">
        <v>33938</v>
      </c>
      <c r="BG128" s="6">
        <v>4384</v>
      </c>
      <c r="BH128" s="6">
        <v>5980</v>
      </c>
      <c r="BI128" s="6">
        <v>2915</v>
      </c>
      <c r="BJ128" s="6">
        <v>57088</v>
      </c>
      <c r="BK128" s="6">
        <v>8189</v>
      </c>
      <c r="BL128" s="6">
        <v>790518</v>
      </c>
      <c r="BM128" s="6">
        <v>14863</v>
      </c>
      <c r="BN128" s="6">
        <v>25063</v>
      </c>
      <c r="BO128" s="6">
        <v>4053</v>
      </c>
      <c r="BP128" s="6">
        <v>24429</v>
      </c>
      <c r="BQ128" s="6">
        <v>160489</v>
      </c>
      <c r="BR128" s="6">
        <v>111053</v>
      </c>
      <c r="BS128" s="60"/>
      <c r="BT128" s="60"/>
      <c r="BU128" s="60"/>
      <c r="BV128" s="60"/>
    </row>
    <row r="129" spans="2:74">
      <c r="B129" s="2">
        <v>115</v>
      </c>
      <c r="E129" t="s">
        <v>15</v>
      </c>
      <c r="F129" s="24"/>
      <c r="G129" s="24">
        <f>HLOOKUP($E$3,$P$3:$BX$269,O129,FALSE)</f>
        <v>1077184584</v>
      </c>
      <c r="H129" s="24">
        <f t="shared" si="21"/>
        <v>1063604780</v>
      </c>
      <c r="I129" s="24">
        <f t="shared" si="21"/>
        <v>1097433066</v>
      </c>
      <c r="J129" s="24">
        <f t="shared" si="21"/>
        <v>1105284260</v>
      </c>
      <c r="K129" s="24">
        <f t="shared" si="21"/>
        <v>1109261832</v>
      </c>
      <c r="L129" s="24">
        <f t="shared" ref="L129:M129" si="23">L97</f>
        <v>1109261832</v>
      </c>
      <c r="M129" s="24">
        <f t="shared" si="23"/>
        <v>1109261832</v>
      </c>
      <c r="N129" s="171"/>
      <c r="O129" s="180">
        <v>127</v>
      </c>
      <c r="Q129" s="24">
        <v>26593222139.9939</v>
      </c>
      <c r="R129" s="24">
        <v>255694605.13</v>
      </c>
      <c r="S129" s="24">
        <v>29586414.649999999</v>
      </c>
      <c r="T129" s="24">
        <v>958263631</v>
      </c>
      <c r="U129" s="24">
        <v>1523001350</v>
      </c>
      <c r="V129" s="24">
        <v>479765521.31999999</v>
      </c>
      <c r="W129" s="24">
        <v>145762372.83000001</v>
      </c>
      <c r="X129" s="24">
        <v>23149670</v>
      </c>
      <c r="Y129" s="24">
        <v>30386998</v>
      </c>
      <c r="Z129" s="24">
        <v>236201881.56</v>
      </c>
      <c r="AA129" s="24">
        <v>3557114201</v>
      </c>
      <c r="AB129" s="24">
        <v>1241635413.01</v>
      </c>
      <c r="AC129" s="24">
        <v>2111867772.0699999</v>
      </c>
      <c r="AD129" s="24">
        <v>312403334.14999998</v>
      </c>
      <c r="AE129" s="24">
        <v>634616160</v>
      </c>
      <c r="AF129" s="24">
        <v>551718279.20000005</v>
      </c>
      <c r="AG129" s="24">
        <v>611606380.99000001</v>
      </c>
      <c r="AH129" s="24">
        <v>72625000.819999993</v>
      </c>
      <c r="AI129" s="24">
        <v>845434936.58000004</v>
      </c>
      <c r="AJ129" s="24">
        <v>257757138.5</v>
      </c>
      <c r="AK129" s="24">
        <v>498519342</v>
      </c>
      <c r="AL129" s="24">
        <v>75311912</v>
      </c>
      <c r="AM129" s="24">
        <v>19982076</v>
      </c>
      <c r="AN129" s="24">
        <v>140288222.84</v>
      </c>
      <c r="AO129" s="24">
        <v>37352917583.019997</v>
      </c>
      <c r="AP129" s="24">
        <v>7195259722</v>
      </c>
      <c r="AQ129" s="24">
        <v>282181078.80000001</v>
      </c>
      <c r="AR129" s="24">
        <v>682239160.97000003</v>
      </c>
      <c r="AS129" s="24">
        <v>244751251.56</v>
      </c>
      <c r="AT129" s="24">
        <v>301812636.48000002</v>
      </c>
      <c r="AU129" s="24">
        <v>3170302876.02</v>
      </c>
      <c r="AV129" s="24">
        <v>951413564</v>
      </c>
      <c r="AW129" s="24">
        <v>831369726</v>
      </c>
      <c r="AX129" s="24">
        <v>1234789719</v>
      </c>
      <c r="AY129" s="24">
        <v>210032240.94999999</v>
      </c>
      <c r="AZ129" s="24">
        <v>547971952.99000001</v>
      </c>
      <c r="BA129" s="24">
        <v>114374592</v>
      </c>
      <c r="BB129" s="24">
        <v>1601362054.1600001</v>
      </c>
      <c r="BC129" s="24">
        <v>266766857.25</v>
      </c>
      <c r="BD129" s="24">
        <v>1077184584</v>
      </c>
      <c r="BE129" s="24">
        <v>181597096</v>
      </c>
      <c r="BF129" s="24">
        <v>611477975.40999997</v>
      </c>
      <c r="BG129" s="24">
        <v>85463936</v>
      </c>
      <c r="BH129" s="24">
        <v>101903178</v>
      </c>
      <c r="BI129" s="24">
        <v>83438445.930000007</v>
      </c>
      <c r="BJ129" s="24">
        <v>963264477.01999998</v>
      </c>
      <c r="BK129" s="24">
        <v>181457123.08000001</v>
      </c>
      <c r="BL129" s="24">
        <v>23480523117.110001</v>
      </c>
      <c r="BM129" s="24">
        <v>144890599</v>
      </c>
      <c r="BN129" s="24">
        <v>374393811</v>
      </c>
      <c r="BO129" s="24">
        <v>105030649.42</v>
      </c>
      <c r="BP129" s="24">
        <v>442566800</v>
      </c>
      <c r="BQ129" s="24">
        <v>3283082795.7399998</v>
      </c>
      <c r="BR129" s="24">
        <v>2786312238.7399998</v>
      </c>
      <c r="BS129" s="60"/>
      <c r="BT129" s="60"/>
      <c r="BU129" s="60"/>
      <c r="BV129" s="60"/>
    </row>
    <row r="130" spans="2:74">
      <c r="B130" s="2">
        <v>116</v>
      </c>
      <c r="E130" t="s">
        <v>16</v>
      </c>
      <c r="F130" s="6"/>
      <c r="G130" s="6">
        <f>HLOOKUP($E$3,$P$3:$BX$269,O130,FALSE)</f>
        <v>226815</v>
      </c>
      <c r="H130" s="6">
        <f t="shared" si="21"/>
        <v>236259</v>
      </c>
      <c r="I130" s="6">
        <f t="shared" si="21"/>
        <v>229662</v>
      </c>
      <c r="J130" s="6">
        <f t="shared" si="21"/>
        <v>229662</v>
      </c>
      <c r="K130" s="6">
        <f t="shared" si="21"/>
        <v>229662</v>
      </c>
      <c r="L130" s="6">
        <f t="shared" ref="L130:M130" si="24">L98</f>
        <v>229662</v>
      </c>
      <c r="M130" s="6">
        <f t="shared" si="24"/>
        <v>229662</v>
      </c>
      <c r="N130" s="63"/>
      <c r="O130" s="180">
        <v>128</v>
      </c>
      <c r="Q130" s="6">
        <v>5256976</v>
      </c>
      <c r="R130" s="6">
        <v>50393</v>
      </c>
      <c r="S130" s="6">
        <v>6400</v>
      </c>
      <c r="T130" s="6">
        <v>170238</v>
      </c>
      <c r="U130" s="6">
        <v>318420</v>
      </c>
      <c r="V130" s="6">
        <v>98750</v>
      </c>
      <c r="W130" s="6">
        <v>28168</v>
      </c>
      <c r="X130" s="6">
        <v>5772</v>
      </c>
      <c r="Y130" s="6">
        <v>7112</v>
      </c>
      <c r="Z130" s="6">
        <v>64385</v>
      </c>
      <c r="AA130" s="6">
        <v>700859</v>
      </c>
      <c r="AB130" s="6">
        <v>248595</v>
      </c>
      <c r="AC130" s="6">
        <v>464900</v>
      </c>
      <c r="AD130" s="6">
        <v>56623</v>
      </c>
      <c r="AE130" s="6">
        <v>110240</v>
      </c>
      <c r="AF130" s="6">
        <v>122714</v>
      </c>
      <c r="AG130" s="6">
        <v>107738</v>
      </c>
      <c r="AH130" s="6">
        <v>15248</v>
      </c>
      <c r="AI130" s="6">
        <v>163773</v>
      </c>
      <c r="AJ130" s="6">
        <v>56065</v>
      </c>
      <c r="AK130" s="6">
        <v>106610</v>
      </c>
      <c r="AL130" s="6">
        <v>15372</v>
      </c>
      <c r="AM130" s="6">
        <v>5092</v>
      </c>
      <c r="AN130" s="6">
        <v>30865</v>
      </c>
      <c r="AO130" s="6">
        <v>6821370</v>
      </c>
      <c r="AP130" s="6">
        <v>1279664</v>
      </c>
      <c r="AQ130" s="6">
        <v>63546</v>
      </c>
      <c r="AR130" s="6">
        <v>118722</v>
      </c>
      <c r="AS130" s="6">
        <v>43906</v>
      </c>
      <c r="AT130" s="6">
        <v>51997</v>
      </c>
      <c r="AU130" s="6">
        <v>659979</v>
      </c>
      <c r="AV130" s="6">
        <v>189339</v>
      </c>
      <c r="AW130" s="6">
        <v>173351</v>
      </c>
      <c r="AX130" s="6">
        <v>250247</v>
      </c>
      <c r="AY130" s="6">
        <v>45600</v>
      </c>
      <c r="AZ130" s="6">
        <v>112810</v>
      </c>
      <c r="BA130" s="6">
        <v>23217</v>
      </c>
      <c r="BB130" s="6">
        <v>370408</v>
      </c>
      <c r="BC130" s="6">
        <v>49506</v>
      </c>
      <c r="BD130" s="6">
        <v>226815</v>
      </c>
      <c r="BE130" s="6">
        <v>37022</v>
      </c>
      <c r="BF130" s="6">
        <v>118975</v>
      </c>
      <c r="BG130" s="6">
        <v>14755</v>
      </c>
      <c r="BH130" s="6">
        <v>20489</v>
      </c>
      <c r="BI130" s="6">
        <v>20283</v>
      </c>
      <c r="BJ130" s="6">
        <v>171697</v>
      </c>
      <c r="BK130" s="6">
        <v>37761</v>
      </c>
      <c r="BL130" s="6">
        <v>4276455</v>
      </c>
      <c r="BM130" s="6">
        <v>36740</v>
      </c>
      <c r="BN130" s="6">
        <v>76731</v>
      </c>
      <c r="BO130" s="6">
        <v>17965</v>
      </c>
      <c r="BP130" s="6">
        <v>77910</v>
      </c>
      <c r="BQ130" s="6">
        <v>645698</v>
      </c>
      <c r="BR130" s="6">
        <v>518646</v>
      </c>
      <c r="BS130" s="60"/>
      <c r="BT130" s="60"/>
      <c r="BU130" s="60"/>
      <c r="BV130" s="60"/>
    </row>
    <row r="131" spans="2:74">
      <c r="B131" s="2">
        <v>117</v>
      </c>
      <c r="E131" t="s">
        <v>205</v>
      </c>
      <c r="F131" s="6"/>
      <c r="G131" s="6">
        <f>HLOOKUP($E$3,$P$3:$BX$269,O131,FALSE)</f>
        <v>2429</v>
      </c>
      <c r="H131" s="6">
        <f t="shared" ref="H131:M131" si="25">MAX(G131,H130)</f>
        <v>236259</v>
      </c>
      <c r="I131" s="6">
        <f t="shared" si="25"/>
        <v>236259</v>
      </c>
      <c r="J131" s="6">
        <f t="shared" si="25"/>
        <v>236259</v>
      </c>
      <c r="K131" s="6">
        <f t="shared" si="25"/>
        <v>236259</v>
      </c>
      <c r="L131" s="6">
        <f t="shared" si="25"/>
        <v>236259</v>
      </c>
      <c r="M131" s="6">
        <f t="shared" si="25"/>
        <v>236259</v>
      </c>
      <c r="N131" s="63"/>
      <c r="O131" s="180">
        <v>129</v>
      </c>
      <c r="Q131" s="6">
        <v>51073</v>
      </c>
      <c r="R131" s="6">
        <v>2112</v>
      </c>
      <c r="S131" s="6">
        <v>92</v>
      </c>
      <c r="T131" s="6">
        <v>1223</v>
      </c>
      <c r="U131" s="6">
        <v>1516</v>
      </c>
      <c r="V131" s="6">
        <v>1623</v>
      </c>
      <c r="W131" s="6">
        <v>160</v>
      </c>
      <c r="X131" s="6">
        <v>54</v>
      </c>
      <c r="Y131" s="6">
        <v>39</v>
      </c>
      <c r="Z131" s="6">
        <v>174</v>
      </c>
      <c r="AA131" s="6">
        <v>4013</v>
      </c>
      <c r="AB131" s="6">
        <v>3266</v>
      </c>
      <c r="AC131" s="6">
        <v>4724</v>
      </c>
      <c r="AD131" s="6">
        <v>391</v>
      </c>
      <c r="AE131" s="6">
        <v>451</v>
      </c>
      <c r="AF131" s="6">
        <v>1691</v>
      </c>
      <c r="AG131" s="6">
        <v>291</v>
      </c>
      <c r="AH131" s="6">
        <v>83</v>
      </c>
      <c r="AI131" s="6">
        <v>2554</v>
      </c>
      <c r="AJ131" s="6">
        <v>699</v>
      </c>
      <c r="AK131" s="6">
        <v>1700</v>
      </c>
      <c r="AL131" s="6">
        <v>97</v>
      </c>
      <c r="AM131" s="6">
        <v>21</v>
      </c>
      <c r="AN131" s="6">
        <v>73</v>
      </c>
      <c r="AO131" s="6">
        <v>124948</v>
      </c>
      <c r="AP131" s="6">
        <v>6282</v>
      </c>
      <c r="AQ131" s="6">
        <v>1792</v>
      </c>
      <c r="AR131" s="6">
        <v>689</v>
      </c>
      <c r="AS131" s="6">
        <v>244</v>
      </c>
      <c r="AT131" s="6">
        <v>385</v>
      </c>
      <c r="AU131" s="6">
        <v>3110</v>
      </c>
      <c r="AV131" s="6">
        <v>2869</v>
      </c>
      <c r="AW131" s="6">
        <v>1030</v>
      </c>
      <c r="AX131" s="6">
        <v>4600</v>
      </c>
      <c r="AY131" s="6">
        <v>324</v>
      </c>
      <c r="AZ131" s="6">
        <v>678</v>
      </c>
      <c r="BA131" s="6">
        <v>370</v>
      </c>
      <c r="BB131" s="6">
        <v>2044</v>
      </c>
      <c r="BC131" s="6">
        <v>220</v>
      </c>
      <c r="BD131" s="6">
        <v>2429</v>
      </c>
      <c r="BE131" s="6">
        <v>510</v>
      </c>
      <c r="BF131" s="6">
        <v>740</v>
      </c>
      <c r="BG131" s="6">
        <v>81</v>
      </c>
      <c r="BH131" s="6">
        <v>115</v>
      </c>
      <c r="BI131" s="6">
        <v>714</v>
      </c>
      <c r="BJ131" s="6">
        <v>1274</v>
      </c>
      <c r="BK131" s="6">
        <v>146</v>
      </c>
      <c r="BL131" s="6">
        <v>29293</v>
      </c>
      <c r="BM131" s="6">
        <v>305</v>
      </c>
      <c r="BN131" s="6">
        <v>495</v>
      </c>
      <c r="BO131" s="6">
        <v>234</v>
      </c>
      <c r="BP131" s="6">
        <v>604</v>
      </c>
      <c r="BQ131" s="6">
        <v>3688</v>
      </c>
      <c r="BR131" s="6">
        <v>2099</v>
      </c>
      <c r="BS131" s="60"/>
      <c r="BT131" s="60"/>
      <c r="BU131" s="60"/>
      <c r="BV131" s="60"/>
    </row>
    <row r="132" spans="2:74">
      <c r="B132" s="2">
        <v>118</v>
      </c>
      <c r="E132"/>
      <c r="O132" s="180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>
      <c r="B133" s="2">
        <v>119</v>
      </c>
      <c r="E133" s="23" t="s">
        <v>206</v>
      </c>
      <c r="F133" s="3"/>
      <c r="G133" s="3"/>
      <c r="O133" s="180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>
      <c r="B134" s="2">
        <v>120</v>
      </c>
      <c r="E134" t="s">
        <v>207</v>
      </c>
      <c r="F134" s="65">
        <f>BZ134</f>
        <v>0</v>
      </c>
      <c r="G134" s="22">
        <f>HLOOKUP($E$3,$P$3:$BX$269,O134,FALSE)</f>
        <v>4.1405222738299059E-2</v>
      </c>
      <c r="H134" s="124">
        <f>G134*EXP('Model Inputs'!H21)</f>
        <v>4.2241663721718996E-2</v>
      </c>
      <c r="I134" s="125">
        <f>H134*EXP('Model Inputs'!I21)</f>
        <v>4.3095001933857312E-2</v>
      </c>
      <c r="J134" s="125">
        <f>I134*EXP('Model Inputs'!J21)</f>
        <v>4.3965578721376859E-2</v>
      </c>
      <c r="K134" s="125">
        <f>J134*EXP('Model Inputs'!K21)</f>
        <v>4.4853742326600492E-2</v>
      </c>
      <c r="L134" s="125">
        <f>K134*EXP('Model Inputs'!L21)</f>
        <v>4.5759848026812634E-2</v>
      </c>
      <c r="M134" s="126">
        <f>L134*EXP('Model Inputs'!M21)</f>
        <v>4.6684258276374943E-2</v>
      </c>
      <c r="N134" s="172"/>
      <c r="O134" s="180">
        <v>132</v>
      </c>
      <c r="Q134" s="21">
        <v>4.1405222738299101E-2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60"/>
      <c r="BT134" s="60"/>
      <c r="BU134" s="60"/>
      <c r="BV134" s="60"/>
    </row>
    <row r="135" spans="2:74" ht="13.5" thickBot="1">
      <c r="B135" s="2">
        <v>121</v>
      </c>
      <c r="E135" t="s">
        <v>208</v>
      </c>
      <c r="F135" s="65">
        <f>BZ135</f>
        <v>0</v>
      </c>
      <c r="G135" s="22">
        <f>HLOOKUP($E$3,$P$3:$BX$269,O135,FALSE)</f>
        <v>3.3329106197923807E-2</v>
      </c>
      <c r="H135" s="115">
        <f>G135*EXP('Model Inputs'!H20)</f>
        <v>3.4002398805015918E-2</v>
      </c>
      <c r="I135" s="116">
        <f>H135*EXP('Model Inputs'!I20)</f>
        <v>3.4689292825001397E-2</v>
      </c>
      <c r="J135" s="116">
        <f>I135*EXP('Model Inputs'!J20)</f>
        <v>3.5390063024646951E-2</v>
      </c>
      <c r="K135" s="116">
        <f>J135*EXP('Model Inputs'!K20)</f>
        <v>3.6104989721376157E-2</v>
      </c>
      <c r="L135" s="116">
        <f>K135*EXP('Model Inputs'!L20)</f>
        <v>3.6834358895400196E-2</v>
      </c>
      <c r="M135" s="117">
        <f>L135*EXP('Model Inputs'!M20)</f>
        <v>3.7578462304113734E-2</v>
      </c>
      <c r="N135" s="172"/>
      <c r="O135" s="180">
        <v>133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60"/>
      <c r="BT135" s="60"/>
      <c r="BU135" s="60"/>
      <c r="BV135" s="60"/>
    </row>
    <row r="136" spans="2:74">
      <c r="B136" s="2">
        <v>122</v>
      </c>
      <c r="E136" t="s">
        <v>209</v>
      </c>
      <c r="F136" s="19">
        <f t="shared" ref="F136:F139" si="26">BZ136</f>
        <v>0</v>
      </c>
      <c r="G136" s="25">
        <f>HLOOKUP($E$3,$P$3:$BX$269,O136,FALSE)</f>
        <v>3.5751941160036382E-2</v>
      </c>
      <c r="H136" s="25">
        <f>LN(H134/G134)*0.3+LN(H135/G135)*0.7</f>
        <v>1.9999999999999962E-2</v>
      </c>
      <c r="I136" s="25">
        <f t="shared" ref="I136:M136" si="27">LN(I134/H134)*0.3+LN(I135/H135)*0.7</f>
        <v>1.9999999999999962E-2</v>
      </c>
      <c r="J136" s="25">
        <f t="shared" si="27"/>
        <v>1.9999999999999962E-2</v>
      </c>
      <c r="K136" s="25">
        <f t="shared" si="27"/>
        <v>1.9999999999999962E-2</v>
      </c>
      <c r="L136" s="25">
        <f t="shared" si="27"/>
        <v>1.9999999999999962E-2</v>
      </c>
      <c r="M136" s="25">
        <f t="shared" si="27"/>
        <v>1.9999999999999962E-2</v>
      </c>
      <c r="N136" s="152"/>
      <c r="O136" s="180">
        <v>134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60"/>
      <c r="BT136" s="60"/>
      <c r="BU136" s="60"/>
      <c r="BV136" s="60"/>
    </row>
    <row r="137" spans="2:74">
      <c r="B137" s="2">
        <v>123</v>
      </c>
      <c r="E137" t="s">
        <v>210</v>
      </c>
      <c r="F137" s="65"/>
      <c r="G137" s="15">
        <f>HLOOKUP($E$3,$P$3:$BX$269,O137,FALSE)</f>
        <v>179.18668522499516</v>
      </c>
      <c r="H137">
        <f>G137*EXP(H136)</f>
        <v>182.80649638149254</v>
      </c>
      <c r="I137" s="15">
        <f t="shared" ref="I137:M137" si="28">H137*EXP(I136)</f>
        <v>186.49943257399497</v>
      </c>
      <c r="J137" s="15">
        <f t="shared" si="28"/>
        <v>190.26697102621924</v>
      </c>
      <c r="K137" s="15">
        <f t="shared" si="28"/>
        <v>194.1106188037808</v>
      </c>
      <c r="L137" s="15">
        <f t="shared" si="28"/>
        <v>198.03191341703993</v>
      </c>
      <c r="M137" s="15">
        <f t="shared" si="28"/>
        <v>202.03242343612661</v>
      </c>
      <c r="N137" s="170"/>
      <c r="O137" s="180">
        <v>135</v>
      </c>
      <c r="Q137" s="15">
        <v>179.18668522499516</v>
      </c>
      <c r="R137" s="15">
        <v>142.11431616146714</v>
      </c>
      <c r="S137" s="15">
        <v>150.87480525091394</v>
      </c>
      <c r="T137" s="15">
        <v>163.35104849991151</v>
      </c>
      <c r="U137" s="15">
        <v>172.13652489185196</v>
      </c>
      <c r="V137" s="15">
        <v>151.10014583784704</v>
      </c>
      <c r="W137" s="15">
        <v>160.9168754236251</v>
      </c>
      <c r="X137" s="15">
        <v>152.85456962719172</v>
      </c>
      <c r="Y137" s="15">
        <v>177.80984500725421</v>
      </c>
      <c r="Z137" s="15">
        <v>183.4049474915854</v>
      </c>
      <c r="AA137" s="15">
        <v>180.04037606657184</v>
      </c>
      <c r="AB137" s="15">
        <v>156.06790785353886</v>
      </c>
      <c r="AC137" s="15">
        <v>183.4049474915854</v>
      </c>
      <c r="AD137" s="15">
        <v>145.76887817905907</v>
      </c>
      <c r="AE137" s="15">
        <v>157.01020185533594</v>
      </c>
      <c r="AF137" s="15">
        <v>183.4049474915854</v>
      </c>
      <c r="AG137" s="15">
        <v>153.38454595307815</v>
      </c>
      <c r="AH137" s="15">
        <v>150.87480525091394</v>
      </c>
      <c r="AI137" s="15">
        <v>152.85456962719172</v>
      </c>
      <c r="AJ137" s="15">
        <v>172.13652489185196</v>
      </c>
      <c r="AK137" s="15">
        <v>175.66160505842271</v>
      </c>
      <c r="AL137" s="15">
        <v>152.85456962719172</v>
      </c>
      <c r="AM137" s="15">
        <v>139.35579327106967</v>
      </c>
      <c r="AN137" s="15">
        <v>139.35579327106967</v>
      </c>
      <c r="AO137" s="15">
        <v>169.58747391485505</v>
      </c>
      <c r="AP137" s="15">
        <v>177.80984500725421</v>
      </c>
      <c r="AQ137" s="15">
        <v>168.11606278332857</v>
      </c>
      <c r="AR137" s="15">
        <v>145.66217372203593</v>
      </c>
      <c r="AS137" s="15">
        <v>153.92788337274288</v>
      </c>
      <c r="AT137" s="15">
        <v>155.31378975024552</v>
      </c>
      <c r="AU137" s="15">
        <v>157.01020185533594</v>
      </c>
      <c r="AV137" s="15">
        <v>172.13652489185196</v>
      </c>
      <c r="AW137" s="15">
        <v>173.65137400416219</v>
      </c>
      <c r="AX137" s="15">
        <v>151.10014583784704</v>
      </c>
      <c r="AY137" s="15">
        <v>151.10014583784704</v>
      </c>
      <c r="AZ137" s="15">
        <v>142.51151671716252</v>
      </c>
      <c r="BA137" s="15">
        <v>158.52744668556986</v>
      </c>
      <c r="BB137" s="15">
        <v>175.66160505842271</v>
      </c>
      <c r="BC137" s="15">
        <v>173.65137400416219</v>
      </c>
      <c r="BD137" s="15">
        <v>179.18668522499516</v>
      </c>
      <c r="BE137" s="15">
        <v>131.14978148452332</v>
      </c>
      <c r="BF137" s="15">
        <v>142.11431616146714</v>
      </c>
      <c r="BG137" s="15">
        <v>131.14978148452332</v>
      </c>
      <c r="BH137" s="15">
        <v>151.64346593207466</v>
      </c>
      <c r="BI137" s="15">
        <v>150.87480525091394</v>
      </c>
      <c r="BJ137" s="15">
        <v>150.87480525091394</v>
      </c>
      <c r="BK137" s="15">
        <v>161.71107921614202</v>
      </c>
      <c r="BL137" s="15">
        <v>179.18668522499516</v>
      </c>
      <c r="BM137" s="15">
        <v>168.11606278332857</v>
      </c>
      <c r="BN137" s="15">
        <v>151.10014583784704</v>
      </c>
      <c r="BO137" s="15">
        <v>152.64519948844227</v>
      </c>
      <c r="BP137" s="15">
        <v>138.07208974753485</v>
      </c>
      <c r="BQ137" s="15">
        <v>145.66217372203593</v>
      </c>
      <c r="BR137" s="15">
        <v>167.21830922934981</v>
      </c>
      <c r="BS137" s="60"/>
      <c r="BT137" s="60"/>
      <c r="BU137" s="60"/>
      <c r="BV137" s="60"/>
    </row>
    <row r="138" spans="2:74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70"/>
      <c r="O138" s="180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>
      <c r="B139" s="2">
        <v>125</v>
      </c>
      <c r="E139" t="s">
        <v>211</v>
      </c>
      <c r="F139" s="21">
        <f t="shared" si="26"/>
        <v>0</v>
      </c>
      <c r="G139" s="15">
        <f>HLOOKUP($E$3,$P$3:$BX$269,O139,FALSE)</f>
        <v>22.295162686498919</v>
      </c>
      <c r="H139" s="15">
        <f t="shared" ref="H139:K139" si="29">H113</f>
        <v>23.032102138088725</v>
      </c>
      <c r="I139" s="15">
        <f t="shared" si="29"/>
        <v>23.497381464911221</v>
      </c>
      <c r="J139" s="15">
        <f t="shared" si="29"/>
        <v>23.972060057622279</v>
      </c>
      <c r="K139" s="15">
        <f t="shared" si="29"/>
        <v>24.456327793988123</v>
      </c>
      <c r="L139" s="15">
        <f t="shared" ref="L139:M139" si="30">L113</f>
        <v>24.950378387560274</v>
      </c>
      <c r="M139" s="15">
        <f t="shared" si="30"/>
        <v>25.4544094651636</v>
      </c>
      <c r="N139" s="170"/>
      <c r="O139" s="180">
        <v>137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60"/>
      <c r="BT139" s="60"/>
      <c r="BU139" s="60"/>
      <c r="BV139" s="60"/>
    </row>
    <row r="140" spans="2:74">
      <c r="B140" s="2">
        <v>126</v>
      </c>
      <c r="O140" s="180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>
      <c r="B141" s="2">
        <v>127</v>
      </c>
      <c r="E141" s="23" t="s">
        <v>212</v>
      </c>
      <c r="F141" s="3"/>
      <c r="G141" s="3"/>
      <c r="H141" s="3"/>
      <c r="I141" s="3"/>
      <c r="J141" s="3"/>
      <c r="K141" s="3"/>
      <c r="L141" s="3"/>
      <c r="M141" s="3"/>
      <c r="O141" s="180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>
      <c r="B142" s="2">
        <v>128</v>
      </c>
      <c r="E142" t="s">
        <v>213</v>
      </c>
      <c r="F142" s="15"/>
      <c r="G142" s="15">
        <f>HLOOKUP($E$3,$P$3:$BX$269,O142,FALSE)</f>
        <v>2429</v>
      </c>
      <c r="H142" s="26">
        <f>'Model Inputs'!H16</f>
        <v>2384.6999999999998</v>
      </c>
      <c r="I142" s="26">
        <f>'Model Inputs'!I16</f>
        <v>2384.6999999999998</v>
      </c>
      <c r="J142" s="26">
        <f>'Model Inputs'!J16</f>
        <v>2384.6999999999998</v>
      </c>
      <c r="K142" s="26">
        <f>'Model Inputs'!K16</f>
        <v>2384.6999999999998</v>
      </c>
      <c r="L142" s="26">
        <f>'Model Inputs'!L16</f>
        <v>2384.6999999999998</v>
      </c>
      <c r="M142" s="26">
        <f>'Model Inputs'!M16</f>
        <v>2384.6999999999998</v>
      </c>
      <c r="N142" s="170"/>
      <c r="O142" s="180">
        <v>140</v>
      </c>
      <c r="Q142" s="22">
        <v>51073</v>
      </c>
      <c r="R142" s="22">
        <v>2112</v>
      </c>
      <c r="S142" s="22">
        <v>92</v>
      </c>
      <c r="T142" s="22">
        <v>1223</v>
      </c>
      <c r="U142" s="22">
        <v>1516</v>
      </c>
      <c r="V142" s="22">
        <v>1623</v>
      </c>
      <c r="W142" s="22">
        <v>160</v>
      </c>
      <c r="X142" s="22">
        <v>54</v>
      </c>
      <c r="Y142" s="22">
        <v>39</v>
      </c>
      <c r="Z142" s="22">
        <v>174</v>
      </c>
      <c r="AA142" s="22">
        <v>4013</v>
      </c>
      <c r="AB142" s="22">
        <v>3266</v>
      </c>
      <c r="AC142" s="22">
        <v>4724</v>
      </c>
      <c r="AD142" s="22">
        <v>391</v>
      </c>
      <c r="AE142" s="22">
        <v>451</v>
      </c>
      <c r="AF142" s="22">
        <v>1691</v>
      </c>
      <c r="AG142" s="22">
        <v>291</v>
      </c>
      <c r="AH142" s="22">
        <v>83</v>
      </c>
      <c r="AI142" s="22">
        <v>2554</v>
      </c>
      <c r="AJ142" s="22">
        <v>699</v>
      </c>
      <c r="AK142" s="22">
        <v>1700</v>
      </c>
      <c r="AL142" s="22">
        <v>97</v>
      </c>
      <c r="AM142" s="22">
        <v>21</v>
      </c>
      <c r="AN142" s="22">
        <v>73</v>
      </c>
      <c r="AO142" s="22">
        <v>124948</v>
      </c>
      <c r="AP142" s="22">
        <v>6282</v>
      </c>
      <c r="AQ142" s="22">
        <v>1792</v>
      </c>
      <c r="AR142" s="22">
        <v>689</v>
      </c>
      <c r="AS142" s="22">
        <v>244</v>
      </c>
      <c r="AT142" s="22">
        <v>385</v>
      </c>
      <c r="AU142" s="22">
        <v>3110</v>
      </c>
      <c r="AV142" s="22">
        <v>2869</v>
      </c>
      <c r="AW142" s="22">
        <v>1030</v>
      </c>
      <c r="AX142" s="22">
        <v>4600</v>
      </c>
      <c r="AY142" s="22">
        <v>324</v>
      </c>
      <c r="AZ142" s="22">
        <v>678</v>
      </c>
      <c r="BA142" s="22">
        <v>370</v>
      </c>
      <c r="BB142" s="22">
        <v>2044</v>
      </c>
      <c r="BC142" s="22">
        <v>220</v>
      </c>
      <c r="BD142" s="22">
        <v>2429</v>
      </c>
      <c r="BE142" s="22">
        <v>510</v>
      </c>
      <c r="BF142" s="22">
        <v>740</v>
      </c>
      <c r="BG142" s="22">
        <v>81</v>
      </c>
      <c r="BH142" s="22">
        <v>115</v>
      </c>
      <c r="BI142" s="22">
        <v>714</v>
      </c>
      <c r="BJ142" s="22">
        <v>1274</v>
      </c>
      <c r="BK142" s="22">
        <v>146</v>
      </c>
      <c r="BL142" s="22">
        <v>29293</v>
      </c>
      <c r="BM142" s="22">
        <v>305</v>
      </c>
      <c r="BN142" s="22">
        <v>495</v>
      </c>
      <c r="BO142" s="22">
        <v>234</v>
      </c>
      <c r="BP142" s="22">
        <v>604</v>
      </c>
      <c r="BQ142" s="22">
        <v>3688</v>
      </c>
      <c r="BR142" s="22">
        <v>2099</v>
      </c>
      <c r="BS142" s="60"/>
      <c r="BT142" s="60"/>
      <c r="BU142" s="60"/>
      <c r="BV142" s="60"/>
    </row>
    <row r="143" spans="2:74">
      <c r="B143" s="2">
        <v>129</v>
      </c>
      <c r="E143" t="s">
        <v>214</v>
      </c>
      <c r="F143" s="22"/>
      <c r="G143" s="22">
        <f>HLOOKUP($E$3,$P$3:$BX$269,O143,FALSE)</f>
        <v>1230.4545454545455</v>
      </c>
      <c r="H143" s="22">
        <f>(G143*14+H142)/15</f>
        <v>1307.4042424242425</v>
      </c>
      <c r="I143" s="22">
        <f>(H143*15+I142)/16</f>
        <v>1374.7352272727273</v>
      </c>
      <c r="J143" s="22">
        <f>(I143*16+J142)/17</f>
        <v>1434.1449197860964</v>
      </c>
      <c r="K143" s="22">
        <f>(J143*17+K142)/18</f>
        <v>1486.9535353535355</v>
      </c>
      <c r="L143" s="22">
        <f>(K143*17+L142)/18</f>
        <v>1536.8283389450057</v>
      </c>
      <c r="M143" s="22">
        <f>(L143*17+M142)/18</f>
        <v>1583.9323201147276</v>
      </c>
      <c r="N143" s="60"/>
      <c r="O143" s="180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33.477272727272727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>
      <c r="B144" s="2">
        <v>130</v>
      </c>
      <c r="E144" t="s">
        <v>215</v>
      </c>
      <c r="F144" s="6"/>
      <c r="G144" s="193">
        <v>53360</v>
      </c>
      <c r="H144" s="193">
        <v>53968</v>
      </c>
      <c r="I144" s="193">
        <v>54730</v>
      </c>
      <c r="J144" s="193">
        <v>55948</v>
      </c>
      <c r="K144" s="193">
        <v>56810</v>
      </c>
      <c r="L144" s="6">
        <f>K144</f>
        <v>56810</v>
      </c>
      <c r="M144" s="6">
        <f>L144</f>
        <v>56810</v>
      </c>
      <c r="N144" s="63"/>
      <c r="O144" s="180">
        <v>142</v>
      </c>
      <c r="Q144" s="17">
        <v>26899.113636363636</v>
      </c>
      <c r="R144" s="17">
        <v>1912.9</v>
      </c>
      <c r="S144" s="17">
        <v>92.068181818181813</v>
      </c>
      <c r="T144" s="17">
        <v>851.44545454545448</v>
      </c>
      <c r="U144" s="17">
        <v>1529.4045454545455</v>
      </c>
      <c r="V144" s="17">
        <v>1118.6727272727271</v>
      </c>
      <c r="W144" s="17">
        <v>150.36363636363637</v>
      </c>
      <c r="X144" s="17">
        <v>33.477272727272727</v>
      </c>
      <c r="Y144" s="17">
        <v>31.459090909090911</v>
      </c>
      <c r="Z144" s="17">
        <v>153.29545454545456</v>
      </c>
      <c r="AA144" s="17">
        <v>3409.409090909091</v>
      </c>
      <c r="AB144" s="17">
        <v>1630.9363636363639</v>
      </c>
      <c r="AC144" s="17">
        <v>2289.681818181818</v>
      </c>
      <c r="AD144" s="17">
        <v>344.90909090909093</v>
      </c>
      <c r="AE144" s="17">
        <v>403.31363636363636</v>
      </c>
      <c r="AF144" s="17">
        <v>723.33181818181811</v>
      </c>
      <c r="AG144" s="17">
        <v>270.62272727272716</v>
      </c>
      <c r="AH144" s="17">
        <v>80.672727272727244</v>
      </c>
      <c r="AI144" s="17">
        <v>1093.5363636363636</v>
      </c>
      <c r="AJ144" s="17">
        <v>376.90909090909093</v>
      </c>
      <c r="AK144" s="17">
        <v>1469.1909090909089</v>
      </c>
      <c r="AL144" s="17">
        <v>76.827272727272714</v>
      </c>
      <c r="AM144" s="17">
        <v>21.136363636363637</v>
      </c>
      <c r="AN144" s="17">
        <v>67.795454545454547</v>
      </c>
      <c r="AO144" s="17">
        <v>123584.75909090908</v>
      </c>
      <c r="AP144" s="17">
        <v>5566.1818181818189</v>
      </c>
      <c r="AQ144" s="17">
        <v>907.90909090909088</v>
      </c>
      <c r="AR144" s="17">
        <v>380.80909090909097</v>
      </c>
      <c r="AS144" s="17">
        <v>157.40909090909091</v>
      </c>
      <c r="AT144" s="17">
        <v>477.40909090909093</v>
      </c>
      <c r="AU144" s="17">
        <v>2815.2272727272725</v>
      </c>
      <c r="AV144" s="17">
        <v>1611.7045454545455</v>
      </c>
      <c r="AW144" s="17">
        <v>1059.4545454545455</v>
      </c>
      <c r="AX144" s="17">
        <v>2484.4545454545455</v>
      </c>
      <c r="AY144" s="17">
        <v>336.20909090909083</v>
      </c>
      <c r="AZ144" s="17">
        <v>714.3</v>
      </c>
      <c r="BA144" s="17">
        <v>370</v>
      </c>
      <c r="BB144" s="17">
        <v>1654.9545454545455</v>
      </c>
      <c r="BC144" s="17">
        <v>195.83181818181819</v>
      </c>
      <c r="BD144" s="17">
        <v>1230.4545454545455</v>
      </c>
      <c r="BE144" s="17">
        <v>265.28181818181815</v>
      </c>
      <c r="BF144" s="17">
        <v>732.22727272727275</v>
      </c>
      <c r="BG144" s="17">
        <v>69.5</v>
      </c>
      <c r="BH144" s="17">
        <v>98.790909090909096</v>
      </c>
      <c r="BI144" s="17">
        <v>389.24545454545455</v>
      </c>
      <c r="BJ144" s="17">
        <v>1250.522727272727</v>
      </c>
      <c r="BK144" s="17">
        <v>147.7772727272727</v>
      </c>
      <c r="BL144" s="17">
        <v>18904.590909090908</v>
      </c>
      <c r="BM144" s="17">
        <v>255.97727272727272</v>
      </c>
      <c r="BN144" s="17">
        <v>451.85454545454542</v>
      </c>
      <c r="BO144" s="17">
        <v>121.68181818181819</v>
      </c>
      <c r="BP144" s="17">
        <v>501.91818181818184</v>
      </c>
      <c r="BQ144" s="17">
        <v>3422.2136363636364</v>
      </c>
      <c r="BR144" s="17">
        <v>2043.3954545454546</v>
      </c>
      <c r="BS144" s="60"/>
      <c r="BT144" s="60"/>
      <c r="BU144" s="60"/>
      <c r="BV144" s="60"/>
    </row>
    <row r="145" spans="2:74">
      <c r="B145" s="2">
        <v>131</v>
      </c>
      <c r="E145" t="s">
        <v>18</v>
      </c>
      <c r="F145" s="19"/>
      <c r="G145" s="19">
        <f>HLOOKUP($E$3,$P$3:$BX$269,O145,FALSE)</f>
        <v>0.15149437640126739</v>
      </c>
      <c r="H145" s="19">
        <f>(H128-H144)/H144</f>
        <v>0.15151571301512007</v>
      </c>
      <c r="I145" s="19">
        <f t="shared" ref="I145:M145" si="31">(I128-I144)/I144</f>
        <v>0.14891284487484013</v>
      </c>
      <c r="J145" s="19">
        <f t="shared" si="31"/>
        <v>0.14609994995352826</v>
      </c>
      <c r="K145" s="19">
        <f t="shared" si="31"/>
        <v>0.14330223552191515</v>
      </c>
      <c r="L145" s="19">
        <f t="shared" si="31"/>
        <v>0.14330223552191515</v>
      </c>
      <c r="M145" s="19">
        <f t="shared" si="31"/>
        <v>0.14330223552191515</v>
      </c>
      <c r="N145" s="40"/>
      <c r="O145" s="180">
        <v>143</v>
      </c>
      <c r="Q145" s="19">
        <v>0.10072978897325259</v>
      </c>
      <c r="R145" s="19">
        <v>6.7239158437097463E-2</v>
      </c>
      <c r="S145" s="19">
        <v>-2.8228228228228229E-2</v>
      </c>
      <c r="T145" s="19">
        <v>4.3716302595742315E-2</v>
      </c>
      <c r="U145" s="19">
        <v>3.6984288798272966E-2</v>
      </c>
      <c r="V145" s="19">
        <v>7.423733557234817E-2</v>
      </c>
      <c r="W145" s="19">
        <v>0.11773472429210134</v>
      </c>
      <c r="X145" s="19">
        <v>-1.764234161988773E-2</v>
      </c>
      <c r="Y145" s="19">
        <v>0.33435270132517841</v>
      </c>
      <c r="Z145" s="19">
        <v>0.10415396673343202</v>
      </c>
      <c r="AA145" s="19">
        <v>0.12212048865974144</v>
      </c>
      <c r="AB145" s="19">
        <v>0.10074359198670282</v>
      </c>
      <c r="AC145" s="19">
        <v>6.3475086609779352E-2</v>
      </c>
      <c r="AD145" s="19">
        <v>0.16845018450184501</v>
      </c>
      <c r="AE145" s="19">
        <v>0.12291523874800091</v>
      </c>
      <c r="AF145" s="19">
        <v>0.10390845070422536</v>
      </c>
      <c r="AG145" s="19">
        <v>0.10704909099915787</v>
      </c>
      <c r="AH145" s="19">
        <v>1.5147416824452259E-2</v>
      </c>
      <c r="AI145" s="19">
        <v>2.2305306538641288E-2</v>
      </c>
      <c r="AJ145" s="19">
        <v>0.12675790467201511</v>
      </c>
      <c r="AK145" s="19">
        <v>7.2375459323689467E-2</v>
      </c>
      <c r="AL145" s="19">
        <v>-3.9110154287764619E-2</v>
      </c>
      <c r="AM145" s="19">
        <v>4.7540983606557376E-2</v>
      </c>
      <c r="AN145" s="19">
        <v>2.2294725394235999E-2</v>
      </c>
      <c r="AO145" s="19">
        <v>9.9892052222283409E-2</v>
      </c>
      <c r="AP145" s="19">
        <v>0.15763753407769396</v>
      </c>
      <c r="AQ145" s="19">
        <v>0.45596766833974317</v>
      </c>
      <c r="AR145" s="19">
        <v>3.9744630600044281E-2</v>
      </c>
      <c r="AS145" s="19">
        <v>0.12543164736949014</v>
      </c>
      <c r="AT145" s="19">
        <v>0.10326579981856668</v>
      </c>
      <c r="AU145" s="19">
        <v>0.10710523002710098</v>
      </c>
      <c r="AV145" s="19">
        <v>0.27036069615237873</v>
      </c>
      <c r="AW145" s="19">
        <v>9.9786258075362039E-2</v>
      </c>
      <c r="AX145" s="19">
        <v>0.15228555249643644</v>
      </c>
      <c r="AY145" s="19">
        <v>0.1582526509912402</v>
      </c>
      <c r="AZ145" s="19">
        <v>1.7049204370462711E-2</v>
      </c>
      <c r="BA145" s="19">
        <v>-1.7147568013190437E-2</v>
      </c>
      <c r="BB145" s="19">
        <v>0.18344574259565077</v>
      </c>
      <c r="BC145" s="19">
        <v>0.12704205769899202</v>
      </c>
      <c r="BD145" s="19">
        <v>0.15149437640126739</v>
      </c>
      <c r="BE145" s="19">
        <v>9.3994778067885115E-2</v>
      </c>
      <c r="BF145" s="19">
        <v>2.0499295711331553E-2</v>
      </c>
      <c r="BG145" s="19">
        <v>4.0710059171597632E-2</v>
      </c>
      <c r="BH145" s="19">
        <v>5.273937532002048E-2</v>
      </c>
      <c r="BI145" s="19">
        <v>6.4691001084206723E-2</v>
      </c>
      <c r="BJ145" s="19">
        <v>2.6812776871065515E-2</v>
      </c>
      <c r="BK145" s="19">
        <v>0.22557596967045787</v>
      </c>
      <c r="BL145" s="19">
        <v>7.9169480081026339E-2</v>
      </c>
      <c r="BM145" s="19">
        <v>0.20333957553058676</v>
      </c>
      <c r="BN145" s="19">
        <v>0.15329153605015675</v>
      </c>
      <c r="BO145" s="19">
        <v>0.14830852503382949</v>
      </c>
      <c r="BP145" s="19">
        <v>8.6248624862486245E-2</v>
      </c>
      <c r="BQ145" s="19">
        <v>0.12372299476367167</v>
      </c>
      <c r="BR145" s="19">
        <v>0.12389433302192451</v>
      </c>
      <c r="BS145" s="60"/>
      <c r="BT145" s="60"/>
      <c r="BU145" s="60"/>
      <c r="BV145" s="60"/>
    </row>
    <row r="146" spans="2:74">
      <c r="B146" s="2">
        <v>132</v>
      </c>
      <c r="O146" s="180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>
      <c r="B147" s="2">
        <v>133</v>
      </c>
      <c r="C147" t="s">
        <v>216</v>
      </c>
      <c r="E147"/>
      <c r="O147" s="180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>
      <c r="B148" s="2">
        <v>134</v>
      </c>
      <c r="E148"/>
      <c r="O148" s="180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>
      <c r="B149" s="2">
        <v>135</v>
      </c>
      <c r="C149" s="8" t="s">
        <v>217</v>
      </c>
      <c r="D149" s="8"/>
      <c r="E149"/>
      <c r="O149" s="180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>
      <c r="B150" s="2">
        <v>136</v>
      </c>
      <c r="C150" s="8"/>
      <c r="D150" s="8"/>
      <c r="E150"/>
      <c r="O150" s="180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>
      <c r="B151" s="2">
        <v>137</v>
      </c>
      <c r="E151" t="s">
        <v>218</v>
      </c>
      <c r="F151" s="21"/>
      <c r="G151" s="21">
        <f t="shared" ref="G151:G158" si="32">HLOOKUP($E$3,$P$3:$BX$269,O151,FALSE)</f>
        <v>1</v>
      </c>
      <c r="H151" s="21">
        <f t="shared" ref="H151:M151" si="33">G151</f>
        <v>1</v>
      </c>
      <c r="I151" s="21">
        <f t="shared" si="33"/>
        <v>1</v>
      </c>
      <c r="J151" s="21">
        <f t="shared" si="33"/>
        <v>1</v>
      </c>
      <c r="K151" s="21">
        <f t="shared" si="33"/>
        <v>1</v>
      </c>
      <c r="L151" s="21">
        <f t="shared" si="33"/>
        <v>1</v>
      </c>
      <c r="M151" s="21">
        <f t="shared" si="33"/>
        <v>1</v>
      </c>
      <c r="N151" s="173"/>
      <c r="O151" s="180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>
      <c r="B152" s="2">
        <v>138</v>
      </c>
      <c r="E152" t="s">
        <v>219</v>
      </c>
      <c r="F152" s="27"/>
      <c r="G152" s="27">
        <f t="shared" si="32"/>
        <v>0.12442421521724158</v>
      </c>
      <c r="H152" s="27">
        <f>H113/H137</f>
        <v>0.12599170485727065</v>
      </c>
      <c r="I152" s="27">
        <f t="shared" ref="I152:K152" si="34">I113/I137</f>
        <v>0.12599170485727065</v>
      </c>
      <c r="J152" s="27">
        <f t="shared" si="34"/>
        <v>0.12599170485727065</v>
      </c>
      <c r="K152" s="27">
        <f t="shared" si="34"/>
        <v>0.12599170485727065</v>
      </c>
      <c r="L152" s="27">
        <f t="shared" ref="L152:M152" si="35">L113/L137</f>
        <v>0.12599170485727068</v>
      </c>
      <c r="M152" s="27">
        <f t="shared" si="35"/>
        <v>0.12599170485727068</v>
      </c>
      <c r="N152" s="174"/>
      <c r="O152" s="180">
        <v>150</v>
      </c>
      <c r="Q152" s="27">
        <v>0.12442421521724158</v>
      </c>
      <c r="R152" s="27">
        <v>0.15688189120347065</v>
      </c>
      <c r="S152" s="27">
        <v>0.14777260291684033</v>
      </c>
      <c r="T152" s="27">
        <v>0.13648619271954657</v>
      </c>
      <c r="U152" s="27">
        <v>0.12952023227206591</v>
      </c>
      <c r="V152" s="27">
        <v>0.14755222480344227</v>
      </c>
      <c r="W152" s="27">
        <v>0.13855080536336117</v>
      </c>
      <c r="X152" s="27">
        <v>0.14585865990710148</v>
      </c>
      <c r="Y152" s="27">
        <v>0.12538767291310179</v>
      </c>
      <c r="Z152" s="27">
        <v>0.12156249322293675</v>
      </c>
      <c r="AA152" s="27">
        <v>0.12383423748379112</v>
      </c>
      <c r="AB152" s="27">
        <v>0.14285552355466766</v>
      </c>
      <c r="AC152" s="27">
        <v>0.12156249322293675</v>
      </c>
      <c r="AD152" s="27">
        <v>0.15294871556267356</v>
      </c>
      <c r="AE152" s="27">
        <v>0.1419981786090623</v>
      </c>
      <c r="AF152" s="27">
        <v>0.12156249322293675</v>
      </c>
      <c r="AG152" s="27">
        <v>0.14535468712290761</v>
      </c>
      <c r="AH152" s="27">
        <v>0.14777260291684033</v>
      </c>
      <c r="AI152" s="27">
        <v>0.14585865990710148</v>
      </c>
      <c r="AJ152" s="27">
        <v>0.12952023227206591</v>
      </c>
      <c r="AK152" s="27">
        <v>0.12692109171542548</v>
      </c>
      <c r="AL152" s="27">
        <v>0.14585865990710148</v>
      </c>
      <c r="AM152" s="27">
        <v>0.15998734005360798</v>
      </c>
      <c r="AN152" s="27">
        <v>0.15998734005360798</v>
      </c>
      <c r="AO152" s="27">
        <v>0.13146703687380043</v>
      </c>
      <c r="AP152" s="27">
        <v>0.12538767291310179</v>
      </c>
      <c r="AQ152" s="27">
        <v>0.13261768279235389</v>
      </c>
      <c r="AR152" s="27">
        <v>0.15306075775749653</v>
      </c>
      <c r="AS152" s="27">
        <v>0.14484161152603028</v>
      </c>
      <c r="AT152" s="27">
        <v>0.14354915118838427</v>
      </c>
      <c r="AU152" s="27">
        <v>0.1419981786090623</v>
      </c>
      <c r="AV152" s="27">
        <v>0.12952023227206591</v>
      </c>
      <c r="AW152" s="27">
        <v>0.12839036151804092</v>
      </c>
      <c r="AX152" s="27">
        <v>0.14755222480344227</v>
      </c>
      <c r="AY152" s="27">
        <v>0.14755222480344227</v>
      </c>
      <c r="AZ152" s="27">
        <v>0.15644463830068783</v>
      </c>
      <c r="BA152" s="27">
        <v>0.14063913317622595</v>
      </c>
      <c r="BB152" s="27">
        <v>0.12692109171542548</v>
      </c>
      <c r="BC152" s="27">
        <v>0.12839036151804092</v>
      </c>
      <c r="BD152" s="27">
        <v>0.12442421521724158</v>
      </c>
      <c r="BE152" s="27">
        <v>0.1699977112743411</v>
      </c>
      <c r="BF152" s="27">
        <v>0.15688189120347065</v>
      </c>
      <c r="BG152" s="27">
        <v>0.1699977112743411</v>
      </c>
      <c r="BH152" s="27">
        <v>0.14702356312856596</v>
      </c>
      <c r="BI152" s="27">
        <v>0.14777260291684033</v>
      </c>
      <c r="BJ152" s="27">
        <v>0.14777260291684033</v>
      </c>
      <c r="BK152" s="27">
        <v>0.13787034750228427</v>
      </c>
      <c r="BL152" s="27">
        <v>0.12442421521724158</v>
      </c>
      <c r="BM152" s="27">
        <v>0.13261768279235389</v>
      </c>
      <c r="BN152" s="27">
        <v>0.14755222480344227</v>
      </c>
      <c r="BO152" s="27">
        <v>0.146058721539992</v>
      </c>
      <c r="BP152" s="27">
        <v>0.16147479716766566</v>
      </c>
      <c r="BQ152" s="27">
        <v>0.15306075775749653</v>
      </c>
      <c r="BR152" s="27">
        <v>0.13332967418011496</v>
      </c>
      <c r="BS152" s="60"/>
      <c r="BT152" s="60"/>
      <c r="BU152" s="60"/>
      <c r="BV152" s="60"/>
    </row>
    <row r="153" spans="2:74" outlineLevel="1">
      <c r="B153" s="2">
        <v>139</v>
      </c>
      <c r="E153" t="s">
        <v>220</v>
      </c>
      <c r="F153" s="17"/>
      <c r="G153" s="17">
        <f t="shared" si="32"/>
        <v>60839</v>
      </c>
      <c r="H153" s="17">
        <f t="shared" ref="H153:K153" si="36">H96</f>
        <v>62145</v>
      </c>
      <c r="I153" s="17">
        <f t="shared" si="36"/>
        <v>62880</v>
      </c>
      <c r="J153" s="17">
        <f t="shared" si="36"/>
        <v>64122</v>
      </c>
      <c r="K153" s="17">
        <f t="shared" si="36"/>
        <v>64951</v>
      </c>
      <c r="L153" s="17">
        <f t="shared" ref="L153:M153" si="37">L96</f>
        <v>64951</v>
      </c>
      <c r="M153" s="17">
        <f t="shared" si="37"/>
        <v>64951</v>
      </c>
      <c r="N153" s="39"/>
      <c r="O153" s="180">
        <v>151</v>
      </c>
      <c r="Q153" s="17">
        <v>1082647</v>
      </c>
      <c r="R153" s="17">
        <v>12332</v>
      </c>
      <c r="S153" s="17">
        <v>1619</v>
      </c>
      <c r="T153" s="17">
        <v>37321</v>
      </c>
      <c r="U153" s="17">
        <v>68879</v>
      </c>
      <c r="V153" s="17">
        <v>30434</v>
      </c>
      <c r="W153" s="17">
        <v>7459</v>
      </c>
      <c r="X153" s="17">
        <v>1224</v>
      </c>
      <c r="Y153" s="17">
        <v>2575</v>
      </c>
      <c r="Z153" s="17">
        <v>12429</v>
      </c>
      <c r="AA153" s="17">
        <v>174153</v>
      </c>
      <c r="AB153" s="17">
        <v>62443</v>
      </c>
      <c r="AC153" s="17">
        <v>91128</v>
      </c>
      <c r="AD153" s="17">
        <v>18701</v>
      </c>
      <c r="AE153" s="17">
        <v>24390</v>
      </c>
      <c r="AF153" s="17">
        <v>31139</v>
      </c>
      <c r="AG153" s="17">
        <v>22211</v>
      </c>
      <c r="AH153" s="17">
        <v>3744</v>
      </c>
      <c r="AI153" s="17">
        <v>47962</v>
      </c>
      <c r="AJ153" s="17">
        <v>11871</v>
      </c>
      <c r="AK153" s="17">
        <v>22908</v>
      </c>
      <c r="AL153" s="17">
        <v>2720</v>
      </c>
      <c r="AM153" s="17">
        <v>1268</v>
      </c>
      <c r="AN153" s="17">
        <v>5627</v>
      </c>
      <c r="AO153" s="17">
        <v>1440430</v>
      </c>
      <c r="AP153" s="17">
        <v>358901</v>
      </c>
      <c r="AQ153" s="17">
        <v>20513</v>
      </c>
      <c r="AR153" s="17">
        <v>27992</v>
      </c>
      <c r="AS153" s="17">
        <v>10835</v>
      </c>
      <c r="AT153" s="17">
        <v>14351</v>
      </c>
      <c r="AU153" s="17">
        <v>166044</v>
      </c>
      <c r="AV153" s="17">
        <v>42634</v>
      </c>
      <c r="AW153" s="17">
        <v>44795</v>
      </c>
      <c r="AX153" s="17">
        <v>58226</v>
      </c>
      <c r="AY153" s="17">
        <v>9816</v>
      </c>
      <c r="AZ153" s="17">
        <v>27678</v>
      </c>
      <c r="BA153" s="17">
        <v>5941</v>
      </c>
      <c r="BB153" s="17">
        <v>75885</v>
      </c>
      <c r="BC153" s="17">
        <v>12846</v>
      </c>
      <c r="BD153" s="17">
        <v>60839</v>
      </c>
      <c r="BE153" s="17">
        <v>11638</v>
      </c>
      <c r="BF153" s="17">
        <v>33938</v>
      </c>
      <c r="BG153" s="17">
        <v>4384</v>
      </c>
      <c r="BH153" s="17">
        <v>5980</v>
      </c>
      <c r="BI153" s="17">
        <v>2915</v>
      </c>
      <c r="BJ153" s="17">
        <v>57088</v>
      </c>
      <c r="BK153" s="17">
        <v>8189</v>
      </c>
      <c r="BL153" s="17">
        <v>790518</v>
      </c>
      <c r="BM153" s="17">
        <v>14863</v>
      </c>
      <c r="BN153" s="17">
        <v>25063</v>
      </c>
      <c r="BO153" s="17">
        <v>4053</v>
      </c>
      <c r="BP153" s="17">
        <v>24429</v>
      </c>
      <c r="BQ153" s="17">
        <v>160489</v>
      </c>
      <c r="BR153" s="17">
        <v>111053</v>
      </c>
      <c r="BS153" s="60"/>
      <c r="BT153" s="60"/>
      <c r="BU153" s="60"/>
      <c r="BV153" s="60"/>
    </row>
    <row r="154" spans="2:74" outlineLevel="1">
      <c r="B154" s="2">
        <v>140</v>
      </c>
      <c r="E154" t="s">
        <v>221</v>
      </c>
      <c r="F154" s="17"/>
      <c r="G154" s="17">
        <f t="shared" si="32"/>
        <v>244040</v>
      </c>
      <c r="H154" s="17">
        <f t="shared" ref="H154:K154" si="38">H131</f>
        <v>236259</v>
      </c>
      <c r="I154" s="17">
        <f t="shared" si="38"/>
        <v>236259</v>
      </c>
      <c r="J154" s="17">
        <f t="shared" si="38"/>
        <v>236259</v>
      </c>
      <c r="K154" s="17">
        <f t="shared" si="38"/>
        <v>236259</v>
      </c>
      <c r="L154" s="17">
        <f t="shared" ref="L154:M154" si="39">L131</f>
        <v>236259</v>
      </c>
      <c r="M154" s="17">
        <f t="shared" si="39"/>
        <v>236259</v>
      </c>
      <c r="N154" s="39"/>
      <c r="O154" s="180">
        <v>152</v>
      </c>
      <c r="Q154" s="17">
        <v>6110911.2599999998</v>
      </c>
      <c r="R154" s="17">
        <v>50393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8879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6832143</v>
      </c>
      <c r="AP154" s="17">
        <v>1518168</v>
      </c>
      <c r="AQ154" s="17">
        <v>66861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380100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37410</v>
      </c>
      <c r="BN154" s="17">
        <v>104372</v>
      </c>
      <c r="BO154" s="17">
        <v>19206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>
      <c r="B155" s="2">
        <v>141</v>
      </c>
      <c r="E155" t="s">
        <v>222</v>
      </c>
      <c r="F155" s="24"/>
      <c r="G155" s="24">
        <f t="shared" si="32"/>
        <v>1077184584</v>
      </c>
      <c r="H155" s="24">
        <f t="shared" ref="H155:K155" si="40">H97</f>
        <v>1063604780</v>
      </c>
      <c r="I155" s="24">
        <f t="shared" si="40"/>
        <v>1097433066</v>
      </c>
      <c r="J155" s="24">
        <f t="shared" si="40"/>
        <v>1105284260</v>
      </c>
      <c r="K155" s="24">
        <f t="shared" si="40"/>
        <v>1109261832</v>
      </c>
      <c r="L155" s="24">
        <f t="shared" ref="L155:M155" si="41">L97</f>
        <v>1109261832</v>
      </c>
      <c r="M155" s="24">
        <f t="shared" si="41"/>
        <v>1109261832</v>
      </c>
      <c r="N155" s="171"/>
      <c r="O155" s="180">
        <v>153</v>
      </c>
      <c r="Q155" s="24">
        <v>26593222139.9939</v>
      </c>
      <c r="R155" s="24">
        <v>255694605.13</v>
      </c>
      <c r="S155" s="24">
        <v>29586414.649999999</v>
      </c>
      <c r="T155" s="24">
        <v>958263631</v>
      </c>
      <c r="U155" s="24">
        <v>1523001350</v>
      </c>
      <c r="V155" s="24">
        <v>479765521.31999999</v>
      </c>
      <c r="W155" s="24">
        <v>145762372.83000001</v>
      </c>
      <c r="X155" s="24">
        <v>23149670</v>
      </c>
      <c r="Y155" s="24">
        <v>30386998</v>
      </c>
      <c r="Z155" s="24">
        <v>236201881.56</v>
      </c>
      <c r="AA155" s="24">
        <v>3557114201</v>
      </c>
      <c r="AB155" s="24">
        <v>1241635413.01</v>
      </c>
      <c r="AC155" s="24">
        <v>2111867772.0699999</v>
      </c>
      <c r="AD155" s="24">
        <v>312403334.14999998</v>
      </c>
      <c r="AE155" s="24">
        <v>634616160</v>
      </c>
      <c r="AF155" s="24">
        <v>551718279.20000005</v>
      </c>
      <c r="AG155" s="24">
        <v>611606380.99000001</v>
      </c>
      <c r="AH155" s="24">
        <v>72625000.819999993</v>
      </c>
      <c r="AI155" s="24">
        <v>845434936.58000004</v>
      </c>
      <c r="AJ155" s="24">
        <v>257757138.5</v>
      </c>
      <c r="AK155" s="24">
        <v>498519342</v>
      </c>
      <c r="AL155" s="24">
        <v>75311912</v>
      </c>
      <c r="AM155" s="24">
        <v>19982076</v>
      </c>
      <c r="AN155" s="24">
        <v>140288222.84</v>
      </c>
      <c r="AO155" s="24">
        <v>37352917583.019997</v>
      </c>
      <c r="AP155" s="24">
        <v>7195259722</v>
      </c>
      <c r="AQ155" s="24">
        <v>282181078.80000001</v>
      </c>
      <c r="AR155" s="24">
        <v>682239160.97000003</v>
      </c>
      <c r="AS155" s="24">
        <v>244751251.56</v>
      </c>
      <c r="AT155" s="24">
        <v>301812636.48000002</v>
      </c>
      <c r="AU155" s="24">
        <v>3170302876.02</v>
      </c>
      <c r="AV155" s="24">
        <v>951413564</v>
      </c>
      <c r="AW155" s="24">
        <v>831369726</v>
      </c>
      <c r="AX155" s="24">
        <v>1234789719</v>
      </c>
      <c r="AY155" s="24">
        <v>210032240.94999999</v>
      </c>
      <c r="AZ155" s="24">
        <v>547971952.99000001</v>
      </c>
      <c r="BA155" s="24">
        <v>114374592</v>
      </c>
      <c r="BB155" s="24">
        <v>1601362054.1600001</v>
      </c>
      <c r="BC155" s="24">
        <v>266766857.25</v>
      </c>
      <c r="BD155" s="24">
        <v>1077184584</v>
      </c>
      <c r="BE155" s="24">
        <v>181597096</v>
      </c>
      <c r="BF155" s="24">
        <v>611477975.40999997</v>
      </c>
      <c r="BG155" s="24">
        <v>85463936</v>
      </c>
      <c r="BH155" s="24">
        <v>101903178</v>
      </c>
      <c r="BI155" s="24">
        <v>83438445.930000007</v>
      </c>
      <c r="BJ155" s="24">
        <v>963264477.01999998</v>
      </c>
      <c r="BK155" s="24">
        <v>181457123.08000001</v>
      </c>
      <c r="BL155" s="24">
        <v>23480523117.110001</v>
      </c>
      <c r="BM155" s="24">
        <v>144890599</v>
      </c>
      <c r="BN155" s="24">
        <v>374393811</v>
      </c>
      <c r="BO155" s="24">
        <v>105030649.42</v>
      </c>
      <c r="BP155" s="24">
        <v>442566800</v>
      </c>
      <c r="BQ155" s="24">
        <v>3283082795.7399998</v>
      </c>
      <c r="BR155" s="24">
        <v>2786312238.7399998</v>
      </c>
      <c r="BS155" s="60"/>
      <c r="BT155" s="60"/>
      <c r="BU155" s="60"/>
      <c r="BV155" s="60"/>
    </row>
    <row r="156" spans="2:74" outlineLevel="1">
      <c r="B156" s="2">
        <v>142</v>
      </c>
      <c r="E156" t="s">
        <v>223</v>
      </c>
      <c r="F156" s="28"/>
      <c r="G156" s="28">
        <f t="shared" si="32"/>
        <v>1230.4545454545455</v>
      </c>
      <c r="H156" s="28">
        <f t="shared" ref="H156:K156" si="42">H143</f>
        <v>1307.4042424242425</v>
      </c>
      <c r="I156" s="28">
        <f t="shared" si="42"/>
        <v>1374.7352272727273</v>
      </c>
      <c r="J156" s="28">
        <f t="shared" si="42"/>
        <v>1434.1449197860964</v>
      </c>
      <c r="K156" s="28">
        <f t="shared" si="42"/>
        <v>1486.9535353535355</v>
      </c>
      <c r="L156" s="28">
        <f t="shared" ref="L156:M156" si="43">L143</f>
        <v>1536.8283389450057</v>
      </c>
      <c r="M156" s="28">
        <f t="shared" si="43"/>
        <v>1583.9323201147276</v>
      </c>
      <c r="N156" s="175"/>
      <c r="O156" s="180">
        <v>154</v>
      </c>
      <c r="Q156" s="28">
        <v>26899.113636363636</v>
      </c>
      <c r="R156" s="28">
        <v>1912.9</v>
      </c>
      <c r="S156" s="28">
        <v>92.068181818181813</v>
      </c>
      <c r="T156" s="28">
        <v>851.44545454545448</v>
      </c>
      <c r="U156" s="28">
        <v>1529.4045454545455</v>
      </c>
      <c r="V156" s="28">
        <v>1118.6727272727271</v>
      </c>
      <c r="W156" s="28">
        <v>150.36363636363637</v>
      </c>
      <c r="X156" s="28">
        <v>33.477272727272727</v>
      </c>
      <c r="Y156" s="28">
        <v>31.459090909090911</v>
      </c>
      <c r="Z156" s="28">
        <v>153.29545454545456</v>
      </c>
      <c r="AA156" s="28">
        <v>3409.409090909091</v>
      </c>
      <c r="AB156" s="28">
        <v>1630.9363636363639</v>
      </c>
      <c r="AC156" s="28">
        <v>2289.681818181818</v>
      </c>
      <c r="AD156" s="28">
        <v>344.90909090909093</v>
      </c>
      <c r="AE156" s="28">
        <v>403.31363636363636</v>
      </c>
      <c r="AF156" s="28">
        <v>723.33181818181811</v>
      </c>
      <c r="AG156" s="28">
        <v>270.62272727272716</v>
      </c>
      <c r="AH156" s="28">
        <v>80.672727272727244</v>
      </c>
      <c r="AI156" s="28">
        <v>1093.5363636363636</v>
      </c>
      <c r="AJ156" s="28">
        <v>376.90909090909093</v>
      </c>
      <c r="AK156" s="28">
        <v>1469.1909090909089</v>
      </c>
      <c r="AL156" s="28">
        <v>76.827272727272714</v>
      </c>
      <c r="AM156" s="28">
        <v>21.136363636363637</v>
      </c>
      <c r="AN156" s="28">
        <v>67.795454545454547</v>
      </c>
      <c r="AO156" s="28">
        <v>123584.75909090908</v>
      </c>
      <c r="AP156" s="28">
        <v>5566.1818181818189</v>
      </c>
      <c r="AQ156" s="28">
        <v>907.90909090909088</v>
      </c>
      <c r="AR156" s="28">
        <v>380.80909090909097</v>
      </c>
      <c r="AS156" s="28">
        <v>157.40909090909091</v>
      </c>
      <c r="AT156" s="28">
        <v>477.40909090909093</v>
      </c>
      <c r="AU156" s="28">
        <v>2815.2272727272725</v>
      </c>
      <c r="AV156" s="28">
        <v>1611.7045454545455</v>
      </c>
      <c r="AW156" s="28">
        <v>1059.4545454545455</v>
      </c>
      <c r="AX156" s="28">
        <v>2484.4545454545455</v>
      </c>
      <c r="AY156" s="28">
        <v>336.20909090909083</v>
      </c>
      <c r="AZ156" s="28">
        <v>714.3</v>
      </c>
      <c r="BA156" s="28">
        <v>370</v>
      </c>
      <c r="BB156" s="28">
        <v>1654.9545454545455</v>
      </c>
      <c r="BC156" s="28">
        <v>195.83181818181819</v>
      </c>
      <c r="BD156" s="28">
        <v>1230.4545454545455</v>
      </c>
      <c r="BE156" s="28">
        <v>265.28181818181815</v>
      </c>
      <c r="BF156" s="28">
        <v>732.22727272727275</v>
      </c>
      <c r="BG156" s="28">
        <v>69.5</v>
      </c>
      <c r="BH156" s="28">
        <v>98.790909090909096</v>
      </c>
      <c r="BI156" s="28">
        <v>389.24545454545455</v>
      </c>
      <c r="BJ156" s="28">
        <v>1250.522727272727</v>
      </c>
      <c r="BK156" s="28">
        <v>147.7772727272727</v>
      </c>
      <c r="BL156" s="28">
        <v>18904.590909090908</v>
      </c>
      <c r="BM156" s="28">
        <v>255.97727272727272</v>
      </c>
      <c r="BN156" s="28">
        <v>451.85454545454542</v>
      </c>
      <c r="BO156" s="28">
        <v>121.68181818181819</v>
      </c>
      <c r="BP156" s="28">
        <v>501.91818181818184</v>
      </c>
      <c r="BQ156" s="28">
        <v>3422.2136363636364</v>
      </c>
      <c r="BR156" s="28">
        <v>2043.3954545454546</v>
      </c>
      <c r="BS156" s="60"/>
      <c r="BT156" s="60"/>
      <c r="BU156" s="60"/>
      <c r="BV156" s="60"/>
    </row>
    <row r="157" spans="2:74" outlineLevel="1">
      <c r="B157" s="2">
        <v>143</v>
      </c>
      <c r="E157" t="s">
        <v>224</v>
      </c>
      <c r="F157" s="20"/>
      <c r="G157" s="20">
        <f t="shared" si="32"/>
        <v>0.15149437640126739</v>
      </c>
      <c r="H157" s="20">
        <f t="shared" ref="H157:L157" si="44">H145</f>
        <v>0.15151571301512007</v>
      </c>
      <c r="I157" s="20">
        <f t="shared" si="44"/>
        <v>0.14891284487484013</v>
      </c>
      <c r="J157" s="20">
        <f t="shared" si="44"/>
        <v>0.14609994995352826</v>
      </c>
      <c r="K157" s="20">
        <f t="shared" si="44"/>
        <v>0.14330223552191515</v>
      </c>
      <c r="L157" s="20">
        <f t="shared" si="44"/>
        <v>0.14330223552191515</v>
      </c>
      <c r="M157" s="20">
        <f t="shared" ref="M157" si="45">M145</f>
        <v>0.14330223552191515</v>
      </c>
      <c r="N157" s="43"/>
      <c r="O157" s="180">
        <v>155</v>
      </c>
      <c r="Q157" s="20">
        <v>0.10072978897325259</v>
      </c>
      <c r="R157" s="20">
        <v>6.7239158437097463E-2</v>
      </c>
      <c r="S157" s="20">
        <v>-2.8228228228228229E-2</v>
      </c>
      <c r="T157" s="20">
        <v>4.3716302595742315E-2</v>
      </c>
      <c r="U157" s="20">
        <v>3.6984288798272966E-2</v>
      </c>
      <c r="V157" s="20">
        <v>7.423733557234817E-2</v>
      </c>
      <c r="W157" s="20">
        <v>0.11773472429210134</v>
      </c>
      <c r="X157" s="20">
        <v>-1.764234161988773E-2</v>
      </c>
      <c r="Y157" s="20">
        <v>0.33435270132517841</v>
      </c>
      <c r="Z157" s="20">
        <v>0.10415396673343202</v>
      </c>
      <c r="AA157" s="20">
        <v>0.12212048865974144</v>
      </c>
      <c r="AB157" s="20">
        <v>0.10074359198670282</v>
      </c>
      <c r="AC157" s="20">
        <v>6.3475086609779352E-2</v>
      </c>
      <c r="AD157" s="20">
        <v>0.16845018450184501</v>
      </c>
      <c r="AE157" s="20">
        <v>0.12291523874800091</v>
      </c>
      <c r="AF157" s="20">
        <v>0.10390845070422536</v>
      </c>
      <c r="AG157" s="20">
        <v>0.10704909099915787</v>
      </c>
      <c r="AH157" s="20">
        <v>1.5147416824452259E-2</v>
      </c>
      <c r="AI157" s="20">
        <v>2.2305306538641288E-2</v>
      </c>
      <c r="AJ157" s="20">
        <v>0.12675790467201511</v>
      </c>
      <c r="AK157" s="20">
        <v>7.2375459323689467E-2</v>
      </c>
      <c r="AL157" s="20">
        <v>-3.9110154287764619E-2</v>
      </c>
      <c r="AM157" s="20">
        <v>4.7540983606557376E-2</v>
      </c>
      <c r="AN157" s="20">
        <v>2.2294725394235999E-2</v>
      </c>
      <c r="AO157" s="20">
        <v>9.9892052222283409E-2</v>
      </c>
      <c r="AP157" s="20">
        <v>0.15763753407769396</v>
      </c>
      <c r="AQ157" s="20">
        <v>0.45596766833974317</v>
      </c>
      <c r="AR157" s="20">
        <v>3.9744630600044281E-2</v>
      </c>
      <c r="AS157" s="20">
        <v>0.12543164736949014</v>
      </c>
      <c r="AT157" s="20">
        <v>0.10326579981856668</v>
      </c>
      <c r="AU157" s="20">
        <v>0.10710523002710098</v>
      </c>
      <c r="AV157" s="20">
        <v>0.27036069615237873</v>
      </c>
      <c r="AW157" s="20">
        <v>9.9786258075362039E-2</v>
      </c>
      <c r="AX157" s="20">
        <v>0.15228555249643644</v>
      </c>
      <c r="AY157" s="20">
        <v>0.1582526509912402</v>
      </c>
      <c r="AZ157" s="20">
        <v>1.7049204370462711E-2</v>
      </c>
      <c r="BA157" s="20">
        <v>-1.7147568013190437E-2</v>
      </c>
      <c r="BB157" s="20">
        <v>0.18344574259565077</v>
      </c>
      <c r="BC157" s="20">
        <v>0.12704205769899202</v>
      </c>
      <c r="BD157" s="20">
        <v>0.15149437640126739</v>
      </c>
      <c r="BE157" s="20">
        <v>9.3994778067885115E-2</v>
      </c>
      <c r="BF157" s="20">
        <v>2.0499295711331553E-2</v>
      </c>
      <c r="BG157" s="20">
        <v>4.0710059171597632E-2</v>
      </c>
      <c r="BH157" s="20">
        <v>5.273937532002048E-2</v>
      </c>
      <c r="BI157" s="20">
        <v>6.4691001084206723E-2</v>
      </c>
      <c r="BJ157" s="20">
        <v>2.6812776871065515E-2</v>
      </c>
      <c r="BK157" s="20">
        <v>0.22557596967045787</v>
      </c>
      <c r="BL157" s="20">
        <v>7.9169480081026339E-2</v>
      </c>
      <c r="BM157" s="20">
        <v>0.20333957553058676</v>
      </c>
      <c r="BN157" s="20">
        <v>0.15329153605015675</v>
      </c>
      <c r="BO157" s="20">
        <v>0.14830852503382949</v>
      </c>
      <c r="BP157" s="20">
        <v>8.6248624862486245E-2</v>
      </c>
      <c r="BQ157" s="20">
        <v>0.12372299476367167</v>
      </c>
      <c r="BR157" s="20">
        <v>0.12389433302192451</v>
      </c>
      <c r="BS157" s="60"/>
      <c r="BT157" s="60"/>
      <c r="BU157" s="60"/>
      <c r="BV157" s="60"/>
    </row>
    <row r="158" spans="2:74" outlineLevel="1">
      <c r="B158" s="2">
        <v>144</v>
      </c>
      <c r="E158" t="s">
        <v>225</v>
      </c>
      <c r="G158">
        <f t="shared" si="32"/>
        <v>17</v>
      </c>
      <c r="H158">
        <f t="shared" ref="H158:M158" si="46">H5-2006</f>
        <v>18</v>
      </c>
      <c r="I158">
        <f t="shared" si="46"/>
        <v>19</v>
      </c>
      <c r="J158">
        <f t="shared" si="46"/>
        <v>20</v>
      </c>
      <c r="K158">
        <f t="shared" si="46"/>
        <v>21</v>
      </c>
      <c r="L158">
        <f t="shared" si="46"/>
        <v>22</v>
      </c>
      <c r="M158">
        <f t="shared" si="46"/>
        <v>23</v>
      </c>
      <c r="O158" s="180">
        <v>156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 s="60"/>
      <c r="BT158" s="60"/>
      <c r="BU158" s="60"/>
      <c r="BV158" s="60"/>
    </row>
    <row r="159" spans="2:74" outlineLevel="1">
      <c r="B159" s="2">
        <v>145</v>
      </c>
      <c r="E159"/>
      <c r="O159" s="180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>
      <c r="B160" s="2">
        <v>146</v>
      </c>
      <c r="D160" s="8"/>
      <c r="E160"/>
      <c r="O160" s="180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>
      <c r="B161" s="2">
        <v>147</v>
      </c>
      <c r="C161" s="8" t="s">
        <v>226</v>
      </c>
      <c r="D161" s="8"/>
      <c r="E161"/>
      <c r="O161" s="180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>
      <c r="B162" s="2">
        <v>148</v>
      </c>
      <c r="D162">
        <v>91</v>
      </c>
      <c r="E162" t="s">
        <v>218</v>
      </c>
      <c r="F162" s="32"/>
      <c r="G162" s="32">
        <f t="shared" ref="G162:G179" si="47">HLOOKUP($E$3,$P$3:$BX$269,O162,FALSE)</f>
        <v>12.819457458886518</v>
      </c>
      <c r="H162" s="32">
        <f t="shared" ref="H162:M179" si="48">G162</f>
        <v>12.819457458886518</v>
      </c>
      <c r="I162" s="32">
        <f t="shared" si="48"/>
        <v>12.819457458886518</v>
      </c>
      <c r="J162" s="32">
        <f t="shared" si="48"/>
        <v>12.819457458886518</v>
      </c>
      <c r="K162" s="32">
        <f t="shared" si="48"/>
        <v>12.819457458886518</v>
      </c>
      <c r="L162" s="32">
        <f t="shared" si="48"/>
        <v>12.819457458886518</v>
      </c>
      <c r="M162" s="32">
        <f t="shared" si="48"/>
        <v>12.819457458886518</v>
      </c>
      <c r="N162" s="176"/>
      <c r="O162" s="180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12.814736982825067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>
      <c r="B163" s="2">
        <v>149</v>
      </c>
      <c r="D163">
        <v>92</v>
      </c>
      <c r="E163" t="s">
        <v>219</v>
      </c>
      <c r="F163" s="32"/>
      <c r="G163" s="32">
        <f t="shared" si="47"/>
        <v>0.62689304939036861</v>
      </c>
      <c r="H163" s="32">
        <f t="shared" si="48"/>
        <v>0.62689304939036861</v>
      </c>
      <c r="I163" s="32">
        <f t="shared" si="48"/>
        <v>0.62689304939036861</v>
      </c>
      <c r="J163" s="32">
        <f t="shared" si="48"/>
        <v>0.62689304939036861</v>
      </c>
      <c r="K163" s="32">
        <f t="shared" si="48"/>
        <v>0.62689304939036861</v>
      </c>
      <c r="L163" s="32">
        <f t="shared" si="48"/>
        <v>0.62689304939036861</v>
      </c>
      <c r="M163" s="32">
        <f t="shared" si="48"/>
        <v>0.62689304939036861</v>
      </c>
      <c r="N163" s="176"/>
      <c r="O163" s="180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0.62665786861574369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>
      <c r="B164" s="2">
        <v>150</v>
      </c>
      <c r="D164">
        <v>93</v>
      </c>
      <c r="E164" t="s">
        <v>220</v>
      </c>
      <c r="F164" s="32"/>
      <c r="G164" s="32">
        <f t="shared" si="47"/>
        <v>0.45682379493569403</v>
      </c>
      <c r="H164" s="32">
        <f t="shared" si="48"/>
        <v>0.45682379493569403</v>
      </c>
      <c r="I164" s="32">
        <f t="shared" si="48"/>
        <v>0.45682379493569403</v>
      </c>
      <c r="J164" s="32">
        <f t="shared" si="48"/>
        <v>0.45682379493569403</v>
      </c>
      <c r="K164" s="32">
        <f t="shared" si="48"/>
        <v>0.45682379493569403</v>
      </c>
      <c r="L164" s="32">
        <f t="shared" si="48"/>
        <v>0.45682379493569403</v>
      </c>
      <c r="M164" s="32">
        <f t="shared" si="48"/>
        <v>0.45682379493569403</v>
      </c>
      <c r="N164" s="176"/>
      <c r="O164" s="180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0.44524665751828291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>
      <c r="B165" s="2">
        <v>151</v>
      </c>
      <c r="D165">
        <v>94</v>
      </c>
      <c r="E165" t="s">
        <v>221</v>
      </c>
      <c r="F165" s="32"/>
      <c r="G165" s="32">
        <f t="shared" si="47"/>
        <v>0.15097438860357479</v>
      </c>
      <c r="H165" s="32">
        <f t="shared" si="48"/>
        <v>0.15097438860357479</v>
      </c>
      <c r="I165" s="32">
        <f t="shared" si="48"/>
        <v>0.15097438860357479</v>
      </c>
      <c r="J165" s="32">
        <f t="shared" si="48"/>
        <v>0.15097438860357479</v>
      </c>
      <c r="K165" s="32">
        <f t="shared" si="48"/>
        <v>0.15097438860357479</v>
      </c>
      <c r="L165" s="32">
        <f t="shared" si="48"/>
        <v>0.15097438860357479</v>
      </c>
      <c r="M165" s="32">
        <f t="shared" si="48"/>
        <v>0.15097438860357479</v>
      </c>
      <c r="N165" s="176"/>
      <c r="O165" s="180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0.15517605381023231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>
      <c r="B166" s="2">
        <v>152</v>
      </c>
      <c r="D166">
        <v>95</v>
      </c>
      <c r="E166" t="s">
        <v>222</v>
      </c>
      <c r="F166" s="32"/>
      <c r="G166" s="32">
        <f t="shared" si="47"/>
        <v>0.10513039650977005</v>
      </c>
      <c r="H166" s="32">
        <f t="shared" si="48"/>
        <v>0.10513039650977005</v>
      </c>
      <c r="I166" s="32">
        <f t="shared" si="48"/>
        <v>0.10513039650977005</v>
      </c>
      <c r="J166" s="32">
        <f t="shared" si="48"/>
        <v>0.10513039650977005</v>
      </c>
      <c r="K166" s="32">
        <f t="shared" si="48"/>
        <v>0.10513039650977005</v>
      </c>
      <c r="L166" s="32">
        <f t="shared" si="48"/>
        <v>0.10513039650977005</v>
      </c>
      <c r="M166" s="32">
        <f t="shared" si="48"/>
        <v>0.10513039650977005</v>
      </c>
      <c r="N166" s="176"/>
      <c r="O166" s="180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0.10876831095024361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>
      <c r="B167" s="2">
        <v>153</v>
      </c>
      <c r="D167">
        <v>96</v>
      </c>
      <c r="E167" t="s">
        <v>227</v>
      </c>
      <c r="F167" s="32"/>
      <c r="G167" s="32">
        <f t="shared" si="47"/>
        <v>0.12510208424137748</v>
      </c>
      <c r="H167" s="32">
        <f t="shared" si="48"/>
        <v>0.12510208424137748</v>
      </c>
      <c r="I167" s="32">
        <f t="shared" si="48"/>
        <v>0.12510208424137748</v>
      </c>
      <c r="J167" s="32">
        <f t="shared" si="48"/>
        <v>0.12510208424137748</v>
      </c>
      <c r="K167" s="32">
        <f t="shared" si="48"/>
        <v>0.12510208424137748</v>
      </c>
      <c r="L167" s="32">
        <f t="shared" si="48"/>
        <v>0.12510208424137748</v>
      </c>
      <c r="M167" s="32">
        <f t="shared" si="48"/>
        <v>0.12510208424137748</v>
      </c>
      <c r="N167" s="176"/>
      <c r="O167" s="180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0.12097350377727345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>
      <c r="B168" s="2">
        <v>154</v>
      </c>
      <c r="D168">
        <v>97</v>
      </c>
      <c r="E168" t="s">
        <v>228</v>
      </c>
      <c r="F168" s="32"/>
      <c r="G168" s="32">
        <f t="shared" si="47"/>
        <v>-0.405987541344832</v>
      </c>
      <c r="H168" s="32">
        <f t="shared" si="48"/>
        <v>-0.405987541344832</v>
      </c>
      <c r="I168" s="32">
        <f t="shared" si="48"/>
        <v>-0.405987541344832</v>
      </c>
      <c r="J168" s="32">
        <f t="shared" si="48"/>
        <v>-0.405987541344832</v>
      </c>
      <c r="K168" s="32">
        <f t="shared" si="48"/>
        <v>-0.405987541344832</v>
      </c>
      <c r="L168" s="32">
        <f t="shared" si="48"/>
        <v>-0.405987541344832</v>
      </c>
      <c r="M168" s="32">
        <f t="shared" si="48"/>
        <v>-0.405987541344832</v>
      </c>
      <c r="N168" s="176"/>
      <c r="O168" s="180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-0.41443878646004056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>
      <c r="B169" s="2">
        <v>155</v>
      </c>
      <c r="D169">
        <v>98</v>
      </c>
      <c r="E169" t="s">
        <v>229</v>
      </c>
      <c r="F169" s="32"/>
      <c r="G169" s="32">
        <f t="shared" si="47"/>
        <v>0.1859902829732617</v>
      </c>
      <c r="H169" s="32">
        <f t="shared" si="48"/>
        <v>0.1859902829732617</v>
      </c>
      <c r="I169" s="32">
        <f t="shared" si="48"/>
        <v>0.1859902829732617</v>
      </c>
      <c r="J169" s="32">
        <f t="shared" si="48"/>
        <v>0.1859902829732617</v>
      </c>
      <c r="K169" s="32">
        <f t="shared" si="48"/>
        <v>0.1859902829732617</v>
      </c>
      <c r="L169" s="32">
        <f t="shared" si="48"/>
        <v>0.1859902829732617</v>
      </c>
      <c r="M169" s="32">
        <f t="shared" si="48"/>
        <v>0.1859902829732617</v>
      </c>
      <c r="N169" s="176"/>
      <c r="O169" s="180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0.17811555362105094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>
      <c r="B170" s="2">
        <v>156</v>
      </c>
      <c r="D170">
        <v>99</v>
      </c>
      <c r="E170" t="s">
        <v>230</v>
      </c>
      <c r="F170" s="32"/>
      <c r="G170" s="32">
        <f t="shared" si="47"/>
        <v>0.15716899407163007</v>
      </c>
      <c r="H170" s="32">
        <f t="shared" si="48"/>
        <v>0.15716899407163007</v>
      </c>
      <c r="I170" s="32">
        <f t="shared" si="48"/>
        <v>0.15716899407163007</v>
      </c>
      <c r="J170" s="32">
        <f t="shared" si="48"/>
        <v>0.15716899407163007</v>
      </c>
      <c r="K170" s="32">
        <f t="shared" si="48"/>
        <v>0.15716899407163007</v>
      </c>
      <c r="L170" s="32">
        <f t="shared" si="48"/>
        <v>0.15716899407163007</v>
      </c>
      <c r="M170" s="32">
        <f t="shared" si="48"/>
        <v>0.15716899407163007</v>
      </c>
      <c r="N170" s="176"/>
      <c r="O170" s="180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0.17432798980667397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>
      <c r="B171" s="2">
        <v>157</v>
      </c>
      <c r="D171">
        <v>100</v>
      </c>
      <c r="E171" t="s">
        <v>231</v>
      </c>
      <c r="F171" s="32"/>
      <c r="G171" s="32">
        <f t="shared" si="47"/>
        <v>5.3225749366978548E-2</v>
      </c>
      <c r="H171" s="32">
        <f t="shared" si="48"/>
        <v>5.3225749366978548E-2</v>
      </c>
      <c r="I171" s="32">
        <f t="shared" si="48"/>
        <v>5.3225749366978548E-2</v>
      </c>
      <c r="J171" s="32">
        <f t="shared" si="48"/>
        <v>5.3225749366978548E-2</v>
      </c>
      <c r="K171" s="32">
        <f t="shared" si="48"/>
        <v>5.3225749366978548E-2</v>
      </c>
      <c r="L171" s="32">
        <f t="shared" si="48"/>
        <v>5.3225749366978548E-2</v>
      </c>
      <c r="M171" s="32">
        <f t="shared" si="48"/>
        <v>5.3225749366978548E-2</v>
      </c>
      <c r="N171" s="176"/>
      <c r="O171" s="180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5.2580154946279323E-2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>
      <c r="B172" s="2">
        <v>158</v>
      </c>
      <c r="D172">
        <v>101</v>
      </c>
      <c r="E172" t="s">
        <v>232</v>
      </c>
      <c r="F172" s="32"/>
      <c r="G172" s="32">
        <f t="shared" si="47"/>
        <v>1.0145632960995909E-2</v>
      </c>
      <c r="H172" s="32">
        <f t="shared" si="48"/>
        <v>1.0145632960995909E-2</v>
      </c>
      <c r="I172" s="32">
        <f t="shared" si="48"/>
        <v>1.0145632960995909E-2</v>
      </c>
      <c r="J172" s="32">
        <f t="shared" si="48"/>
        <v>1.0145632960995909E-2</v>
      </c>
      <c r="K172" s="32">
        <f t="shared" si="48"/>
        <v>1.0145632960995909E-2</v>
      </c>
      <c r="L172" s="32">
        <f t="shared" si="48"/>
        <v>1.0145632960995909E-2</v>
      </c>
      <c r="M172" s="32">
        <f t="shared" si="48"/>
        <v>1.0145632960995909E-2</v>
      </c>
      <c r="N172" s="176"/>
      <c r="O172" s="180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1.0484673502828501E-2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>
      <c r="B173" s="2">
        <v>159</v>
      </c>
      <c r="D173">
        <v>102</v>
      </c>
      <c r="E173" t="s">
        <v>233</v>
      </c>
      <c r="F173" s="32"/>
      <c r="G173" s="32">
        <f t="shared" si="47"/>
        <v>3.9913554246706617E-5</v>
      </c>
      <c r="H173" s="32">
        <f t="shared" si="48"/>
        <v>3.9913554246706617E-5</v>
      </c>
      <c r="I173" s="32">
        <f t="shared" si="48"/>
        <v>3.9913554246706617E-5</v>
      </c>
      <c r="J173" s="32">
        <f t="shared" si="48"/>
        <v>3.9913554246706617E-5</v>
      </c>
      <c r="K173" s="32">
        <f t="shared" si="48"/>
        <v>3.9913554246706617E-5</v>
      </c>
      <c r="L173" s="32">
        <f t="shared" si="48"/>
        <v>3.9913554246706617E-5</v>
      </c>
      <c r="M173" s="32">
        <f t="shared" si="48"/>
        <v>3.9913554246706617E-5</v>
      </c>
      <c r="N173" s="176"/>
      <c r="O173" s="180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-9.4108140005183527E-4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>
      <c r="B174" s="2">
        <v>160</v>
      </c>
      <c r="D174">
        <v>103</v>
      </c>
      <c r="E174" t="s">
        <v>234</v>
      </c>
      <c r="F174" s="32"/>
      <c r="G174" s="32">
        <f t="shared" si="47"/>
        <v>0.15314585004078135</v>
      </c>
      <c r="H174" s="32">
        <f t="shared" si="48"/>
        <v>0.15314585004078135</v>
      </c>
      <c r="I174" s="32">
        <f t="shared" si="48"/>
        <v>0.15314585004078135</v>
      </c>
      <c r="J174" s="32">
        <f t="shared" si="48"/>
        <v>0.15314585004078135</v>
      </c>
      <c r="K174" s="32">
        <f t="shared" si="48"/>
        <v>0.15314585004078135</v>
      </c>
      <c r="L174" s="32">
        <f t="shared" si="48"/>
        <v>0.15314585004078135</v>
      </c>
      <c r="M174" s="32">
        <f t="shared" si="48"/>
        <v>0.15314585004078135</v>
      </c>
      <c r="N174" s="176"/>
      <c r="O174" s="180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0.16991427230225328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>
      <c r="B175" s="2">
        <v>161</v>
      </c>
      <c r="D175">
        <v>104</v>
      </c>
      <c r="E175" t="s">
        <v>235</v>
      </c>
      <c r="F175" s="32"/>
      <c r="G175" s="32">
        <f t="shared" si="47"/>
        <v>8.6219061139922698E-2</v>
      </c>
      <c r="H175" s="32">
        <f t="shared" si="48"/>
        <v>8.6219061139922698E-2</v>
      </c>
      <c r="I175" s="32">
        <f t="shared" si="48"/>
        <v>8.6219061139922698E-2</v>
      </c>
      <c r="J175" s="32">
        <f t="shared" si="48"/>
        <v>8.6219061139922698E-2</v>
      </c>
      <c r="K175" s="32">
        <f t="shared" si="48"/>
        <v>8.6219061139922698E-2</v>
      </c>
      <c r="L175" s="32">
        <f t="shared" si="48"/>
        <v>8.6219061139922698E-2</v>
      </c>
      <c r="M175" s="32">
        <f t="shared" si="48"/>
        <v>8.6219061139922698E-2</v>
      </c>
      <c r="N175" s="176"/>
      <c r="O175" s="180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7.102823441438598E-2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>
      <c r="B176" s="2">
        <v>162</v>
      </c>
      <c r="D176">
        <v>105</v>
      </c>
      <c r="E176" t="s">
        <v>236</v>
      </c>
      <c r="F176" s="32"/>
      <c r="G176" s="32">
        <f t="shared" si="47"/>
        <v>-0.2089484017558583</v>
      </c>
      <c r="H176" s="32">
        <f t="shared" si="48"/>
        <v>-0.2089484017558583</v>
      </c>
      <c r="I176" s="32">
        <f t="shared" si="48"/>
        <v>-0.2089484017558583</v>
      </c>
      <c r="J176" s="32">
        <f t="shared" si="48"/>
        <v>-0.2089484017558583</v>
      </c>
      <c r="K176" s="32">
        <f t="shared" si="48"/>
        <v>-0.2089484017558583</v>
      </c>
      <c r="L176" s="32">
        <f t="shared" si="48"/>
        <v>-0.2089484017558583</v>
      </c>
      <c r="M176" s="32">
        <f t="shared" si="48"/>
        <v>-0.2089484017558583</v>
      </c>
      <c r="N176" s="176"/>
      <c r="O176" s="180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-0.21250333013948025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>
      <c r="B177" s="2">
        <v>163</v>
      </c>
      <c r="D177">
        <v>106</v>
      </c>
      <c r="E177" t="s">
        <v>223</v>
      </c>
      <c r="F177" s="32"/>
      <c r="G177" s="32">
        <f t="shared" si="47"/>
        <v>0.28465242249808648</v>
      </c>
      <c r="H177" s="32">
        <f t="shared" si="48"/>
        <v>0.28465242249808648</v>
      </c>
      <c r="I177" s="32">
        <f t="shared" si="48"/>
        <v>0.28465242249808648</v>
      </c>
      <c r="J177" s="32">
        <f t="shared" si="48"/>
        <v>0.28465242249808648</v>
      </c>
      <c r="K177" s="32">
        <f t="shared" si="48"/>
        <v>0.28465242249808648</v>
      </c>
      <c r="L177" s="32">
        <f t="shared" si="48"/>
        <v>0.28465242249808648</v>
      </c>
      <c r="M177" s="32">
        <f t="shared" si="48"/>
        <v>0.28465242249808648</v>
      </c>
      <c r="N177" s="176"/>
      <c r="O177" s="180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0.28674139316725961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>
      <c r="B178" s="2">
        <v>164</v>
      </c>
      <c r="D178">
        <v>107</v>
      </c>
      <c r="E178" t="s">
        <v>224</v>
      </c>
      <c r="F178" s="32"/>
      <c r="G178" s="32">
        <f t="shared" si="47"/>
        <v>1.596697492517023E-2</v>
      </c>
      <c r="H178" s="32">
        <f t="shared" si="48"/>
        <v>1.596697492517023E-2</v>
      </c>
      <c r="I178" s="32">
        <f t="shared" si="48"/>
        <v>1.596697492517023E-2</v>
      </c>
      <c r="J178" s="32">
        <f t="shared" si="48"/>
        <v>1.596697492517023E-2</v>
      </c>
      <c r="K178" s="32">
        <f t="shared" si="48"/>
        <v>1.596697492517023E-2</v>
      </c>
      <c r="L178" s="32">
        <f t="shared" si="48"/>
        <v>1.596697492517023E-2</v>
      </c>
      <c r="M178" s="32">
        <f t="shared" si="48"/>
        <v>1.596697492517023E-2</v>
      </c>
      <c r="N178" s="176"/>
      <c r="O178" s="180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1.6397049080020095E-2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>
      <c r="B179" s="2">
        <v>165</v>
      </c>
      <c r="D179">
        <v>108</v>
      </c>
      <c r="E179" t="s">
        <v>225</v>
      </c>
      <c r="F179" s="32"/>
      <c r="G179" s="32">
        <f t="shared" si="47"/>
        <v>1.6952934743774482E-2</v>
      </c>
      <c r="H179" s="32">
        <f t="shared" si="48"/>
        <v>1.6952934743774482E-2</v>
      </c>
      <c r="I179" s="32">
        <f t="shared" si="48"/>
        <v>1.6952934743774482E-2</v>
      </c>
      <c r="J179" s="32">
        <f t="shared" si="48"/>
        <v>1.6952934743774482E-2</v>
      </c>
      <c r="K179" s="32">
        <f t="shared" si="48"/>
        <v>1.6952934743774482E-2</v>
      </c>
      <c r="L179" s="32">
        <f t="shared" si="48"/>
        <v>1.6952934743774482E-2</v>
      </c>
      <c r="M179" s="32">
        <f t="shared" si="48"/>
        <v>1.6952934743774482E-2</v>
      </c>
      <c r="N179" s="176"/>
      <c r="O179" s="180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1.7428216497280095E-2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>
      <c r="B180" s="2">
        <v>166</v>
      </c>
      <c r="E180"/>
      <c r="O180" s="180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>
      <c r="B181" s="2">
        <v>167</v>
      </c>
      <c r="C181" s="8" t="s">
        <v>237</v>
      </c>
      <c r="D181" s="8"/>
      <c r="E181"/>
      <c r="O181" s="180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>
      <c r="B182" s="2">
        <v>168</v>
      </c>
      <c r="E182"/>
      <c r="O182" s="180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>
      <c r="B183" s="2">
        <v>169</v>
      </c>
      <c r="C183" s="33"/>
      <c r="D183" s="33"/>
      <c r="E183" s="29" t="s">
        <v>218</v>
      </c>
      <c r="F183" s="32"/>
      <c r="G183" s="32">
        <f t="shared" ref="G183:G199" si="49">HLOOKUP($E$3,$P$3:$BX$269,O183,FALSE)</f>
        <v>1</v>
      </c>
      <c r="H183" s="32">
        <f t="shared" ref="H183:M199" si="50">G183</f>
        <v>1</v>
      </c>
      <c r="I183" s="32">
        <f t="shared" si="50"/>
        <v>1</v>
      </c>
      <c r="J183" s="32">
        <f t="shared" si="50"/>
        <v>1</v>
      </c>
      <c r="K183" s="32">
        <f t="shared" si="50"/>
        <v>1</v>
      </c>
      <c r="L183" s="32">
        <f t="shared" si="50"/>
        <v>1</v>
      </c>
      <c r="M183" s="32">
        <f t="shared" si="50"/>
        <v>1</v>
      </c>
      <c r="N183" s="176"/>
      <c r="O183" s="180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>
      <c r="B184" s="2">
        <v>170</v>
      </c>
      <c r="C184" s="33"/>
      <c r="D184" s="33"/>
      <c r="E184" s="29" t="s">
        <v>219</v>
      </c>
      <c r="F184" s="32"/>
      <c r="G184" s="32">
        <f t="shared" si="49"/>
        <v>0.16439999999999999</v>
      </c>
      <c r="H184" s="32">
        <f t="shared" si="50"/>
        <v>0.16439999999999999</v>
      </c>
      <c r="I184" s="32">
        <f t="shared" si="50"/>
        <v>0.16439999999999999</v>
      </c>
      <c r="J184" s="32">
        <f t="shared" si="50"/>
        <v>0.16439999999999999</v>
      </c>
      <c r="K184" s="32">
        <f t="shared" si="50"/>
        <v>0.16439999999999999</v>
      </c>
      <c r="L184" s="32">
        <f t="shared" si="50"/>
        <v>0.16439999999999999</v>
      </c>
      <c r="M184" s="32">
        <f t="shared" si="50"/>
        <v>0.16439999999999999</v>
      </c>
      <c r="N184" s="176"/>
      <c r="O184" s="180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>
      <c r="B185" s="2">
        <v>171</v>
      </c>
      <c r="C185" s="6"/>
      <c r="D185" s="6"/>
      <c r="E185" s="34" t="s">
        <v>220</v>
      </c>
      <c r="F185" s="32"/>
      <c r="G185" s="32">
        <f t="shared" si="49"/>
        <v>63422.311800000003</v>
      </c>
      <c r="H185" s="32">
        <f t="shared" si="50"/>
        <v>63422.311800000003</v>
      </c>
      <c r="I185" s="32">
        <f t="shared" si="50"/>
        <v>63422.311800000003</v>
      </c>
      <c r="J185" s="32">
        <f t="shared" si="50"/>
        <v>63422.311800000003</v>
      </c>
      <c r="K185" s="32">
        <f t="shared" si="50"/>
        <v>63422.311800000003</v>
      </c>
      <c r="L185" s="32">
        <f t="shared" si="50"/>
        <v>63422.311800000003</v>
      </c>
      <c r="M185" s="32">
        <f t="shared" si="50"/>
        <v>63422.311800000003</v>
      </c>
      <c r="N185" s="176"/>
      <c r="O185" s="180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>
      <c r="B186" s="2">
        <v>172</v>
      </c>
      <c r="C186" s="6"/>
      <c r="D186" s="6"/>
      <c r="E186" s="34" t="s">
        <v>221</v>
      </c>
      <c r="F186" s="32"/>
      <c r="G186" s="32">
        <f t="shared" si="49"/>
        <v>345129.01459999999</v>
      </c>
      <c r="H186" s="32">
        <f t="shared" si="50"/>
        <v>345129.01459999999</v>
      </c>
      <c r="I186" s="32">
        <f t="shared" si="50"/>
        <v>345129.01459999999</v>
      </c>
      <c r="J186" s="32">
        <f t="shared" si="50"/>
        <v>345129.01459999999</v>
      </c>
      <c r="K186" s="32">
        <f t="shared" si="50"/>
        <v>345129.01459999999</v>
      </c>
      <c r="L186" s="32">
        <f t="shared" si="50"/>
        <v>345129.01459999999</v>
      </c>
      <c r="M186" s="32">
        <f t="shared" si="50"/>
        <v>345129.01459999999</v>
      </c>
      <c r="N186" s="176"/>
      <c r="O186" s="180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>
      <c r="B187" s="2">
        <v>173</v>
      </c>
      <c r="C187" s="6"/>
      <c r="D187" s="6"/>
      <c r="E187" s="34" t="s">
        <v>238</v>
      </c>
      <c r="F187" s="17"/>
      <c r="G187" s="17">
        <f t="shared" si="49"/>
        <v>1630327994.0632999</v>
      </c>
      <c r="H187" s="17">
        <f t="shared" si="50"/>
        <v>1630327994.0632999</v>
      </c>
      <c r="I187" s="17">
        <f t="shared" si="50"/>
        <v>1630327994.0632999</v>
      </c>
      <c r="J187" s="17">
        <f t="shared" si="50"/>
        <v>1630327994.0632999</v>
      </c>
      <c r="K187" s="17">
        <f t="shared" si="50"/>
        <v>1630327994.0632999</v>
      </c>
      <c r="L187" s="17">
        <f t="shared" si="50"/>
        <v>1630327994.0632999</v>
      </c>
      <c r="M187" s="17">
        <f t="shared" si="50"/>
        <v>1630327994.0632999</v>
      </c>
      <c r="N187" s="39"/>
      <c r="O187" s="180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>
      <c r="B188" s="2">
        <v>174</v>
      </c>
      <c r="C188" s="33"/>
      <c r="D188" s="33"/>
      <c r="E188" s="29" t="s">
        <v>227</v>
      </c>
      <c r="F188" s="32"/>
      <c r="G188" s="32">
        <f t="shared" si="49"/>
        <v>1</v>
      </c>
      <c r="H188" s="32">
        <f t="shared" si="50"/>
        <v>1</v>
      </c>
      <c r="I188" s="32">
        <f t="shared" si="50"/>
        <v>1</v>
      </c>
      <c r="J188" s="32">
        <f t="shared" si="50"/>
        <v>1</v>
      </c>
      <c r="K188" s="32">
        <f t="shared" si="50"/>
        <v>1</v>
      </c>
      <c r="L188" s="32">
        <f t="shared" si="50"/>
        <v>1</v>
      </c>
      <c r="M188" s="32">
        <f t="shared" si="50"/>
        <v>1</v>
      </c>
      <c r="N188" s="176"/>
      <c r="O188" s="180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>
      <c r="B189" s="2">
        <v>175</v>
      </c>
      <c r="C189" s="33"/>
      <c r="D189" s="33"/>
      <c r="E189" s="29" t="s">
        <v>228</v>
      </c>
      <c r="F189" s="32"/>
      <c r="G189" s="32">
        <f t="shared" si="49"/>
        <v>1</v>
      </c>
      <c r="H189" s="32">
        <f t="shared" si="50"/>
        <v>1</v>
      </c>
      <c r="I189" s="32">
        <f t="shared" si="50"/>
        <v>1</v>
      </c>
      <c r="J189" s="32">
        <f t="shared" si="50"/>
        <v>1</v>
      </c>
      <c r="K189" s="32">
        <f t="shared" si="50"/>
        <v>1</v>
      </c>
      <c r="L189" s="32">
        <f t="shared" si="50"/>
        <v>1</v>
      </c>
      <c r="M189" s="32">
        <f t="shared" si="50"/>
        <v>1</v>
      </c>
      <c r="N189" s="176"/>
      <c r="O189" s="180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>
      <c r="B190" s="2">
        <v>176</v>
      </c>
      <c r="C190" s="33"/>
      <c r="D190" s="33"/>
      <c r="E190" s="29" t="s">
        <v>229</v>
      </c>
      <c r="F190" s="32"/>
      <c r="G190" s="32">
        <f t="shared" si="49"/>
        <v>1</v>
      </c>
      <c r="H190" s="32">
        <f t="shared" si="50"/>
        <v>1</v>
      </c>
      <c r="I190" s="32">
        <f t="shared" si="50"/>
        <v>1</v>
      </c>
      <c r="J190" s="32">
        <f t="shared" si="50"/>
        <v>1</v>
      </c>
      <c r="K190" s="32">
        <f t="shared" si="50"/>
        <v>1</v>
      </c>
      <c r="L190" s="32">
        <f t="shared" si="50"/>
        <v>1</v>
      </c>
      <c r="M190" s="32">
        <f t="shared" si="50"/>
        <v>1</v>
      </c>
      <c r="N190" s="176"/>
      <c r="O190" s="180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>
      <c r="B191" s="2">
        <v>177</v>
      </c>
      <c r="C191" s="33"/>
      <c r="D191" s="33"/>
      <c r="E191" s="29" t="s">
        <v>230</v>
      </c>
      <c r="F191" s="32"/>
      <c r="G191" s="32">
        <f t="shared" si="49"/>
        <v>1</v>
      </c>
      <c r="H191" s="32">
        <f t="shared" si="50"/>
        <v>1</v>
      </c>
      <c r="I191" s="32">
        <f t="shared" si="50"/>
        <v>1</v>
      </c>
      <c r="J191" s="32">
        <f t="shared" si="50"/>
        <v>1</v>
      </c>
      <c r="K191" s="32">
        <f t="shared" si="50"/>
        <v>1</v>
      </c>
      <c r="L191" s="32">
        <f t="shared" si="50"/>
        <v>1</v>
      </c>
      <c r="M191" s="32">
        <f t="shared" si="50"/>
        <v>1</v>
      </c>
      <c r="N191" s="176"/>
      <c r="O191" s="180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>
      <c r="B192" s="2">
        <v>178</v>
      </c>
      <c r="C192" s="33"/>
      <c r="D192" s="33"/>
      <c r="E192" s="29" t="s">
        <v>231</v>
      </c>
      <c r="F192" s="32"/>
      <c r="G192" s="32">
        <f t="shared" si="49"/>
        <v>1</v>
      </c>
      <c r="H192" s="32">
        <f t="shared" si="50"/>
        <v>1</v>
      </c>
      <c r="I192" s="32">
        <f t="shared" si="50"/>
        <v>1</v>
      </c>
      <c r="J192" s="32">
        <f t="shared" si="50"/>
        <v>1</v>
      </c>
      <c r="K192" s="32">
        <f t="shared" si="50"/>
        <v>1</v>
      </c>
      <c r="L192" s="32">
        <f t="shared" si="50"/>
        <v>1</v>
      </c>
      <c r="M192" s="32">
        <f t="shared" si="50"/>
        <v>1</v>
      </c>
      <c r="N192" s="176"/>
      <c r="O192" s="180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>
      <c r="B193" s="2">
        <v>179</v>
      </c>
      <c r="C193" s="33"/>
      <c r="D193" s="33"/>
      <c r="E193" s="29" t="s">
        <v>232</v>
      </c>
      <c r="F193" s="32"/>
      <c r="G193" s="32">
        <f t="shared" si="49"/>
        <v>1</v>
      </c>
      <c r="H193" s="32">
        <f t="shared" si="50"/>
        <v>1</v>
      </c>
      <c r="I193" s="32">
        <f t="shared" si="50"/>
        <v>1</v>
      </c>
      <c r="J193" s="32">
        <f t="shared" si="50"/>
        <v>1</v>
      </c>
      <c r="K193" s="32">
        <f t="shared" si="50"/>
        <v>1</v>
      </c>
      <c r="L193" s="32">
        <f t="shared" si="50"/>
        <v>1</v>
      </c>
      <c r="M193" s="32">
        <f t="shared" si="50"/>
        <v>1</v>
      </c>
      <c r="N193" s="176"/>
      <c r="O193" s="180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>
      <c r="B194" s="2">
        <v>180</v>
      </c>
      <c r="C194" s="33"/>
      <c r="D194" s="33"/>
      <c r="E194" s="29" t="s">
        <v>233</v>
      </c>
      <c r="F194" s="32"/>
      <c r="G194" s="32">
        <f t="shared" si="49"/>
        <v>1</v>
      </c>
      <c r="H194" s="32">
        <f t="shared" si="50"/>
        <v>1</v>
      </c>
      <c r="I194" s="32">
        <f t="shared" si="50"/>
        <v>1</v>
      </c>
      <c r="J194" s="32">
        <f t="shared" si="50"/>
        <v>1</v>
      </c>
      <c r="K194" s="32">
        <f t="shared" si="50"/>
        <v>1</v>
      </c>
      <c r="L194" s="32">
        <f t="shared" si="50"/>
        <v>1</v>
      </c>
      <c r="M194" s="32">
        <f t="shared" si="50"/>
        <v>1</v>
      </c>
      <c r="N194" s="176"/>
      <c r="O194" s="180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>
      <c r="B195" s="2">
        <v>181</v>
      </c>
      <c r="C195" s="33"/>
      <c r="D195" s="33"/>
      <c r="E195" s="29" t="s">
        <v>234</v>
      </c>
      <c r="F195" s="32"/>
      <c r="G195" s="32">
        <f t="shared" si="49"/>
        <v>1</v>
      </c>
      <c r="H195" s="32">
        <f t="shared" si="50"/>
        <v>1</v>
      </c>
      <c r="I195" s="32">
        <f t="shared" si="50"/>
        <v>1</v>
      </c>
      <c r="J195" s="32">
        <f t="shared" si="50"/>
        <v>1</v>
      </c>
      <c r="K195" s="32">
        <f t="shared" si="50"/>
        <v>1</v>
      </c>
      <c r="L195" s="32">
        <f t="shared" si="50"/>
        <v>1</v>
      </c>
      <c r="M195" s="32">
        <f t="shared" si="50"/>
        <v>1</v>
      </c>
      <c r="N195" s="176"/>
      <c r="O195" s="180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>
      <c r="B196" s="2">
        <v>182</v>
      </c>
      <c r="C196" s="33"/>
      <c r="D196" s="33"/>
      <c r="E196" s="29" t="s">
        <v>235</v>
      </c>
      <c r="F196" s="32"/>
      <c r="G196" s="32">
        <f t="shared" si="49"/>
        <v>1</v>
      </c>
      <c r="H196" s="32">
        <f t="shared" si="50"/>
        <v>1</v>
      </c>
      <c r="I196" s="32">
        <f t="shared" si="50"/>
        <v>1</v>
      </c>
      <c r="J196" s="32">
        <f t="shared" si="50"/>
        <v>1</v>
      </c>
      <c r="K196" s="32">
        <f t="shared" si="50"/>
        <v>1</v>
      </c>
      <c r="L196" s="32">
        <f t="shared" si="50"/>
        <v>1</v>
      </c>
      <c r="M196" s="32">
        <f t="shared" si="50"/>
        <v>1</v>
      </c>
      <c r="N196" s="176"/>
      <c r="O196" s="180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>
      <c r="B197" s="2">
        <v>183</v>
      </c>
      <c r="C197" s="33"/>
      <c r="D197" s="33"/>
      <c r="E197" s="29" t="s">
        <v>236</v>
      </c>
      <c r="F197" s="32"/>
      <c r="G197" s="32">
        <f t="shared" si="49"/>
        <v>1</v>
      </c>
      <c r="H197" s="32">
        <f t="shared" si="50"/>
        <v>1</v>
      </c>
      <c r="I197" s="32">
        <f t="shared" si="50"/>
        <v>1</v>
      </c>
      <c r="J197" s="32">
        <f t="shared" si="50"/>
        <v>1</v>
      </c>
      <c r="K197" s="32">
        <f t="shared" si="50"/>
        <v>1</v>
      </c>
      <c r="L197" s="32">
        <f t="shared" si="50"/>
        <v>1</v>
      </c>
      <c r="M197" s="32">
        <f t="shared" si="50"/>
        <v>1</v>
      </c>
      <c r="N197" s="176"/>
      <c r="O197" s="180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>
      <c r="B198" s="2">
        <v>184</v>
      </c>
      <c r="C198" s="6"/>
      <c r="D198" s="6"/>
      <c r="E198" s="34" t="s">
        <v>223</v>
      </c>
      <c r="F198" s="17"/>
      <c r="G198" s="17">
        <f t="shared" si="49"/>
        <v>2722.7979999999998</v>
      </c>
      <c r="H198" s="17">
        <f t="shared" si="50"/>
        <v>2722.7979999999998</v>
      </c>
      <c r="I198" s="17">
        <f t="shared" si="50"/>
        <v>2722.7979999999998</v>
      </c>
      <c r="J198" s="17">
        <f t="shared" si="50"/>
        <v>2722.7979999999998</v>
      </c>
      <c r="K198" s="17">
        <f t="shared" si="50"/>
        <v>2722.7979999999998</v>
      </c>
      <c r="L198" s="17">
        <f t="shared" si="50"/>
        <v>2722.7979999999998</v>
      </c>
      <c r="M198" s="17">
        <f t="shared" si="50"/>
        <v>2722.7979999999998</v>
      </c>
      <c r="N198" s="39"/>
      <c r="O198" s="180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>
      <c r="B199" s="2">
        <v>185</v>
      </c>
      <c r="C199" s="35"/>
      <c r="D199" s="35"/>
      <c r="E199" s="36" t="s">
        <v>224</v>
      </c>
      <c r="F199" s="32"/>
      <c r="G199" s="32">
        <f t="shared" si="49"/>
        <v>0.12859999999999999</v>
      </c>
      <c r="H199" s="32">
        <f t="shared" si="50"/>
        <v>0.12859999999999999</v>
      </c>
      <c r="I199" s="32">
        <f t="shared" si="50"/>
        <v>0.12859999999999999</v>
      </c>
      <c r="J199" s="32">
        <f t="shared" si="50"/>
        <v>0.12859999999999999</v>
      </c>
      <c r="K199" s="32">
        <f t="shared" si="50"/>
        <v>0.12859999999999999</v>
      </c>
      <c r="L199" s="32">
        <f t="shared" si="50"/>
        <v>0.12859999999999999</v>
      </c>
      <c r="M199" s="32">
        <f t="shared" si="50"/>
        <v>0.12859999999999999</v>
      </c>
      <c r="N199" s="176"/>
      <c r="O199" s="180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6"/>
      <c r="O200" s="180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>
      <c r="B201" s="2">
        <v>187</v>
      </c>
      <c r="E201"/>
      <c r="O201" s="180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>
      <c r="B202" s="2">
        <v>188</v>
      </c>
      <c r="E202"/>
      <c r="O202" s="180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>
      <c r="B203" s="2">
        <v>189</v>
      </c>
      <c r="C203" s="8" t="s">
        <v>239</v>
      </c>
      <c r="D203" s="8"/>
      <c r="E203"/>
      <c r="O203" s="180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>
      <c r="B204" s="2">
        <v>190</v>
      </c>
      <c r="E204"/>
      <c r="O204" s="180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>
      <c r="B205" s="2">
        <v>191</v>
      </c>
      <c r="E205" t="s">
        <v>218</v>
      </c>
      <c r="F205" s="31"/>
      <c r="G205" s="31">
        <f t="shared" ref="G205:G222" si="51">HLOOKUP($E$3,$P$3:$BX$269,O205,FALSE)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7"/>
      <c r="O205" s="180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>
      <c r="B206" s="2">
        <v>192</v>
      </c>
      <c r="E206" t="s">
        <v>219</v>
      </c>
      <c r="F206" s="31"/>
      <c r="G206" s="31">
        <f t="shared" si="51"/>
        <v>-0.27860566517288737</v>
      </c>
      <c r="H206" s="31">
        <f t="shared" ref="H206:K209" si="52">LN(H152/H184)</f>
        <v>-0.26608641230389091</v>
      </c>
      <c r="I206" s="31">
        <f t="shared" si="52"/>
        <v>-0.26608641230389091</v>
      </c>
      <c r="J206" s="31">
        <f t="shared" si="52"/>
        <v>-0.26608641230389091</v>
      </c>
      <c r="K206" s="31">
        <f t="shared" si="52"/>
        <v>-0.26608641230389091</v>
      </c>
      <c r="L206" s="31">
        <f t="shared" ref="L206:M206" si="53">LN(L152/L184)</f>
        <v>-0.2660864123038908</v>
      </c>
      <c r="M206" s="31">
        <f t="shared" si="53"/>
        <v>-0.2660864123038908</v>
      </c>
      <c r="N206" s="177"/>
      <c r="O206" s="180">
        <v>204</v>
      </c>
      <c r="Q206" s="31">
        <v>-0.27860566517288737</v>
      </c>
      <c r="R206" s="31">
        <v>-4.6809245710585881E-2</v>
      </c>
      <c r="S206" s="31">
        <v>-0.10662785721160657</v>
      </c>
      <c r="T206" s="31">
        <v>-0.18607902535105175</v>
      </c>
      <c r="U206" s="31">
        <v>-0.23846537992458341</v>
      </c>
      <c r="V206" s="31">
        <v>-0.10812030304492842</v>
      </c>
      <c r="W206" s="31">
        <v>-0.1710653985305553</v>
      </c>
      <c r="X206" s="31">
        <v>-0.11966441263663993</v>
      </c>
      <c r="Y206" s="31">
        <v>-0.27089216138360495</v>
      </c>
      <c r="Z206" s="31">
        <v>-0.30187400455893615</v>
      </c>
      <c r="AA206" s="31">
        <v>-0.28335860580943817</v>
      </c>
      <c r="AB206" s="31">
        <v>-0.14046868787682512</v>
      </c>
      <c r="AC206" s="31">
        <v>-0.30187400455893615</v>
      </c>
      <c r="AD206" s="31">
        <v>-7.2199809819999752E-2</v>
      </c>
      <c r="AE206" s="31">
        <v>-0.14648825179982586</v>
      </c>
      <c r="AF206" s="31">
        <v>-0.30187400455893615</v>
      </c>
      <c r="AG206" s="31">
        <v>-0.12312560898949541</v>
      </c>
      <c r="AH206" s="31">
        <v>-0.10662785721160657</v>
      </c>
      <c r="AI206" s="31">
        <v>-0.11966441263663993</v>
      </c>
      <c r="AJ206" s="31">
        <v>-0.23846537992458341</v>
      </c>
      <c r="AK206" s="31">
        <v>-0.25873691434129326</v>
      </c>
      <c r="AL206" s="31">
        <v>-0.11966441263663993</v>
      </c>
      <c r="AM206" s="31">
        <v>-2.7207795183724143E-2</v>
      </c>
      <c r="AN206" s="31">
        <v>-2.7207795183724143E-2</v>
      </c>
      <c r="AO206" s="31">
        <v>-0.22354633258848983</v>
      </c>
      <c r="AP206" s="31">
        <v>-0.27089216138360495</v>
      </c>
      <c r="AQ206" s="31">
        <v>-0.21483205936941471</v>
      </c>
      <c r="AR206" s="31">
        <v>-7.1467530530642809E-2</v>
      </c>
      <c r="AS206" s="31">
        <v>-0.12666167153667149</v>
      </c>
      <c r="AT206" s="31">
        <v>-0.13562498907573281</v>
      </c>
      <c r="AU206" s="31">
        <v>-0.14648825179982586</v>
      </c>
      <c r="AV206" s="31">
        <v>-0.23846537992458341</v>
      </c>
      <c r="AW206" s="31">
        <v>-0.24722716024268754</v>
      </c>
      <c r="AX206" s="31">
        <v>-0.10812030304492842</v>
      </c>
      <c r="AY206" s="31">
        <v>-0.10812030304492842</v>
      </c>
      <c r="AZ206" s="31">
        <v>-4.9600284103159489E-2</v>
      </c>
      <c r="BA206" s="31">
        <v>-0.15610521212694589</v>
      </c>
      <c r="BB206" s="31">
        <v>-0.25873691434129326</v>
      </c>
      <c r="BC206" s="31">
        <v>-0.24722716024268754</v>
      </c>
      <c r="BD206" s="31">
        <v>-0.27860566517288737</v>
      </c>
      <c r="BE206" s="31">
        <v>3.3482491245442954E-2</v>
      </c>
      <c r="BF206" s="31">
        <v>-4.6809245710585881E-2</v>
      </c>
      <c r="BG206" s="31">
        <v>3.3482491245442954E-2</v>
      </c>
      <c r="BH206" s="31">
        <v>-0.11170961529735104</v>
      </c>
      <c r="BI206" s="31">
        <v>-0.10662785721160657</v>
      </c>
      <c r="BJ206" s="31">
        <v>-0.10662785721160657</v>
      </c>
      <c r="BK206" s="31">
        <v>-0.17598874993483299</v>
      </c>
      <c r="BL206" s="31">
        <v>-0.27860566517288737</v>
      </c>
      <c r="BM206" s="31">
        <v>-0.21483205936941471</v>
      </c>
      <c r="BN206" s="31">
        <v>-0.10812030304492842</v>
      </c>
      <c r="BO206" s="31">
        <v>-0.11829373944670619</v>
      </c>
      <c r="BP206" s="31">
        <v>-1.7953406826544966E-2</v>
      </c>
      <c r="BQ206" s="31">
        <v>-7.1467530530642809E-2</v>
      </c>
      <c r="BR206" s="31">
        <v>-0.20947766820792882</v>
      </c>
      <c r="BS206" s="60"/>
      <c r="BT206" s="60"/>
      <c r="BU206" s="60"/>
      <c r="BV206" s="60"/>
    </row>
    <row r="207" spans="2:74" outlineLevel="1">
      <c r="B207" s="2">
        <v>193</v>
      </c>
      <c r="E207" t="s">
        <v>220</v>
      </c>
      <c r="F207" s="31"/>
      <c r="G207" s="31">
        <f t="shared" si="51"/>
        <v>-2.0345356471633713E-2</v>
      </c>
      <c r="H207" s="31">
        <f t="shared" si="52"/>
        <v>-2.0345356471633713E-2</v>
      </c>
      <c r="I207" s="31">
        <f t="shared" si="52"/>
        <v>-8.5875725481574326E-3</v>
      </c>
      <c r="J207" s="31">
        <f t="shared" si="52"/>
        <v>1.0971798101706049E-2</v>
      </c>
      <c r="K207" s="31">
        <f t="shared" si="52"/>
        <v>2.3817418787790149E-2</v>
      </c>
      <c r="L207" s="31">
        <f t="shared" ref="L207:M207" si="54">LN(L153/L185)</f>
        <v>2.3817418787790149E-2</v>
      </c>
      <c r="M207" s="31">
        <f t="shared" si="54"/>
        <v>2.3817418787790149E-2</v>
      </c>
      <c r="N207" s="177"/>
      <c r="O207" s="180">
        <v>205</v>
      </c>
      <c r="Q207" s="31">
        <v>2.8373485267547336</v>
      </c>
      <c r="R207" s="31">
        <v>-1.6298637291383076</v>
      </c>
      <c r="S207" s="31">
        <v>-3.6686249020328088</v>
      </c>
      <c r="T207" s="31">
        <v>-0.52400919553113356</v>
      </c>
      <c r="U207" s="31">
        <v>8.6765978973477362E-2</v>
      </c>
      <c r="V207" s="31">
        <v>-0.72535764543240133</v>
      </c>
      <c r="W207" s="31">
        <v>-2.134912700126844</v>
      </c>
      <c r="X207" s="31">
        <v>-3.9468748766724184</v>
      </c>
      <c r="Y207" s="31">
        <v>-3.1874050531814002</v>
      </c>
      <c r="Z207" s="31">
        <v>-1.6098686391232977</v>
      </c>
      <c r="AA207" s="31">
        <v>1.0247791313879091</v>
      </c>
      <c r="AB207" s="31">
        <v>-8.0629010520166713E-3</v>
      </c>
      <c r="AC207" s="31">
        <v>0.36628278554424937</v>
      </c>
      <c r="AD207" s="31">
        <v>-1.2054293744667055</v>
      </c>
      <c r="AE207" s="31">
        <v>-0.94808605463587836</v>
      </c>
      <c r="AF207" s="31">
        <v>-0.70456955617227213</v>
      </c>
      <c r="AG207" s="31">
        <v>-1.0430788890722063</v>
      </c>
      <c r="AH207" s="31">
        <v>-2.8272602005162248</v>
      </c>
      <c r="AI207" s="31">
        <v>-0.2760347074978306</v>
      </c>
      <c r="AJ207" s="31">
        <v>-1.6700891309226504</v>
      </c>
      <c r="AK207" s="31">
        <v>-1.0119330550104397</v>
      </c>
      <c r="AL207" s="31">
        <v>-3.1647454734001279</v>
      </c>
      <c r="AM207" s="31">
        <v>-3.9045193647137655</v>
      </c>
      <c r="AN207" s="31">
        <v>-2.4199316551591412</v>
      </c>
      <c r="AO207" s="31">
        <v>3.1350477150008618</v>
      </c>
      <c r="AP207" s="31">
        <v>1.7482553086638126</v>
      </c>
      <c r="AQ207" s="31">
        <v>-1.0436159940891465</v>
      </c>
      <c r="AR207" s="31">
        <v>-0.81138066074326864</v>
      </c>
      <c r="AS207" s="31">
        <v>-1.7445837907149202</v>
      </c>
      <c r="AT207" s="31">
        <v>-1.4692052353256801</v>
      </c>
      <c r="AU207" s="31">
        <v>0.96866300409876605</v>
      </c>
      <c r="AV207" s="31">
        <v>-0.38200956600137148</v>
      </c>
      <c r="AW207" s="31">
        <v>-0.32566264249760302</v>
      </c>
      <c r="AX207" s="31">
        <v>-7.2074907613788125E-2</v>
      </c>
      <c r="AY207" s="31">
        <v>-1.8423425936022868</v>
      </c>
      <c r="AZ207" s="31">
        <v>-0.82697635545888115</v>
      </c>
      <c r="BA207" s="31">
        <v>-2.3645774684313192</v>
      </c>
      <c r="BB207" s="31">
        <v>0.18981215621307354</v>
      </c>
      <c r="BC207" s="31">
        <v>-1.587176722340756</v>
      </c>
      <c r="BD207" s="31">
        <v>-2.0345356471633713E-2</v>
      </c>
      <c r="BE207" s="31">
        <v>-1.687495569553904</v>
      </c>
      <c r="BF207" s="31">
        <v>-0.6219563199292113</v>
      </c>
      <c r="BG207" s="31">
        <v>-2.6688932304704354</v>
      </c>
      <c r="BH207" s="31">
        <v>-2.3304410844080801</v>
      </c>
      <c r="BI207" s="31">
        <v>-3.0693674026286701</v>
      </c>
      <c r="BJ207" s="31">
        <v>-0.10235314434713834</v>
      </c>
      <c r="BK207" s="31">
        <v>-2.0209889538085295</v>
      </c>
      <c r="BL207" s="31">
        <v>2.5256694867205178</v>
      </c>
      <c r="BM207" s="31">
        <v>-1.4140206592583398</v>
      </c>
      <c r="BN207" s="31">
        <v>-0.901264595491158</v>
      </c>
      <c r="BO207" s="31">
        <v>-2.7045451544489207</v>
      </c>
      <c r="BP207" s="31">
        <v>-0.94361994895828238</v>
      </c>
      <c r="BQ207" s="31">
        <v>0.93792875173857049</v>
      </c>
      <c r="BR207" s="31">
        <v>0.57831518471778876</v>
      </c>
      <c r="BS207" s="60"/>
      <c r="BT207" s="60"/>
      <c r="BU207" s="60"/>
      <c r="BV207" s="60"/>
    </row>
    <row r="208" spans="2:74" outlineLevel="1">
      <c r="B208" s="2">
        <v>194</v>
      </c>
      <c r="E208" t="s">
        <v>221</v>
      </c>
      <c r="F208" s="31"/>
      <c r="G208" s="31">
        <f t="shared" si="51"/>
        <v>-0.34658615620614708</v>
      </c>
      <c r="H208" s="31">
        <f t="shared" si="52"/>
        <v>-0.37898964160345666</v>
      </c>
      <c r="I208" s="31">
        <f t="shared" si="52"/>
        <v>-0.37898964160345666</v>
      </c>
      <c r="J208" s="31">
        <f t="shared" si="52"/>
        <v>-0.37898964160345666</v>
      </c>
      <c r="K208" s="31">
        <f t="shared" si="52"/>
        <v>-0.37898964160345666</v>
      </c>
      <c r="L208" s="31">
        <f t="shared" ref="L208:M208" si="55">LN(L154/L186)</f>
        <v>-0.37898964160345666</v>
      </c>
      <c r="M208" s="31">
        <f t="shared" si="55"/>
        <v>-0.37898964160345666</v>
      </c>
      <c r="N208" s="177"/>
      <c r="O208" s="180">
        <v>206</v>
      </c>
      <c r="Q208" s="31">
        <v>2.8739128809447472</v>
      </c>
      <c r="R208" s="31">
        <v>-1.9240660259473197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-3.6602293644396093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2.9854753636729074</v>
      </c>
      <c r="AP208" s="31">
        <v>1.4813413212788484</v>
      </c>
      <c r="AQ208" s="31">
        <v>-1.6413024649839103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9.6516073505404171E-2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-2.2219802541297442</v>
      </c>
      <c r="BN208" s="31">
        <v>-1.1959568622468233</v>
      </c>
      <c r="BO208" s="31">
        <v>-2.8886955722740177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>
      <c r="B209" s="2">
        <v>195</v>
      </c>
      <c r="E209" t="s">
        <v>222</v>
      </c>
      <c r="F209" s="31"/>
      <c r="G209" s="31">
        <f t="shared" si="51"/>
        <v>-0.42711734263755874</v>
      </c>
      <c r="H209" s="31">
        <f t="shared" si="52"/>
        <v>-0.42711734338031582</v>
      </c>
      <c r="I209" s="31">
        <f t="shared" si="52"/>
        <v>-0.3958073415196382</v>
      </c>
      <c r="J209" s="31">
        <f t="shared" si="52"/>
        <v>-0.38867866717200783</v>
      </c>
      <c r="K209" s="31">
        <f t="shared" si="52"/>
        <v>-0.38508644004102555</v>
      </c>
      <c r="L209" s="31">
        <f t="shared" ref="L209:M209" si="56">LN(L155/L187)</f>
        <v>-0.38508644004102555</v>
      </c>
      <c r="M209" s="31">
        <f t="shared" si="56"/>
        <v>-0.38508644004102555</v>
      </c>
      <c r="N209" s="177"/>
      <c r="O209" s="180">
        <v>207</v>
      </c>
      <c r="Q209" s="31">
        <v>2.7918751586240611</v>
      </c>
      <c r="R209" s="31">
        <v>-1.8389170177301406</v>
      </c>
      <c r="S209" s="31">
        <v>-4.0158991925366783</v>
      </c>
      <c r="T209" s="31">
        <v>-0.55716189363043644</v>
      </c>
      <c r="U209" s="31">
        <v>-9.9653483567905432E-2</v>
      </c>
      <c r="V209" s="31">
        <v>-1.2360230939375405</v>
      </c>
      <c r="W209" s="31">
        <v>-2.4309044792220207</v>
      </c>
      <c r="X209" s="31">
        <v>-4.2977406787172638</v>
      </c>
      <c r="Y209" s="31">
        <v>-3.999558805631851</v>
      </c>
      <c r="Z209" s="31">
        <v>-1.9609413042850428</v>
      </c>
      <c r="AA209" s="31">
        <v>0.77443349571997622</v>
      </c>
      <c r="AB209" s="31">
        <v>-0.2926513388399255</v>
      </c>
      <c r="AC209" s="31">
        <v>0.24326271635000307</v>
      </c>
      <c r="AD209" s="31">
        <v>-1.6693164041891384</v>
      </c>
      <c r="AE209" s="31">
        <v>-0.96230672866776001</v>
      </c>
      <c r="AF209" s="31">
        <v>-1.1080853355678335</v>
      </c>
      <c r="AG209" s="31">
        <v>-0.99892598209785077</v>
      </c>
      <c r="AH209" s="31">
        <v>-3.1545175829308665</v>
      </c>
      <c r="AI209" s="31">
        <v>-0.67168239466482937</v>
      </c>
      <c r="AJ209" s="31">
        <v>-1.8731655712743041</v>
      </c>
      <c r="AK209" s="31">
        <v>-1.2016053277241427</v>
      </c>
      <c r="AL209" s="31">
        <v>-3.0915038200738181</v>
      </c>
      <c r="AM209" s="31">
        <v>-4.4457224606181596</v>
      </c>
      <c r="AN209" s="31">
        <v>-2.4787511604278598</v>
      </c>
      <c r="AO209" s="31">
        <v>3.1358336712470134</v>
      </c>
      <c r="AP209" s="31">
        <v>1.489044276370123</v>
      </c>
      <c r="AQ209" s="31">
        <v>-1.7457612312206863</v>
      </c>
      <c r="AR209" s="31">
        <v>-0.88846273661921549</v>
      </c>
      <c r="AS209" s="31">
        <v>-1.9416801588606023</v>
      </c>
      <c r="AT209" s="31">
        <v>-1.7073593126443698</v>
      </c>
      <c r="AU209" s="31">
        <v>0.65582063484032005</v>
      </c>
      <c r="AV209" s="31">
        <v>-0.54787485498709532</v>
      </c>
      <c r="AW209" s="31">
        <v>-0.69415699166995382</v>
      </c>
      <c r="AX209" s="31">
        <v>-0.2731516657949869</v>
      </c>
      <c r="AY209" s="31">
        <v>-1.8275620711332488</v>
      </c>
      <c r="AZ209" s="31">
        <v>-1.1134343128456596</v>
      </c>
      <c r="BA209" s="31">
        <v>-2.6722741971931723</v>
      </c>
      <c r="BB209" s="31">
        <v>2.2872205203031872E-3</v>
      </c>
      <c r="BC209" s="31">
        <v>-1.8318521116989048</v>
      </c>
      <c r="BD209" s="31">
        <v>-0.42711734263755874</v>
      </c>
      <c r="BE209" s="31">
        <v>-2.2104622211398195</v>
      </c>
      <c r="BF209" s="31">
        <v>-0.99859814967789473</v>
      </c>
      <c r="BG209" s="31">
        <v>-2.9585932823471341</v>
      </c>
      <c r="BH209" s="31">
        <v>-2.7852846727299205</v>
      </c>
      <c r="BI209" s="31">
        <v>-3.0183453932397191</v>
      </c>
      <c r="BJ209" s="31">
        <v>-0.55590276172314568</v>
      </c>
      <c r="BK209" s="31">
        <v>-2.2100345452402643</v>
      </c>
      <c r="BL209" s="31">
        <v>2.6560152510281934</v>
      </c>
      <c r="BM209" s="31">
        <v>-2.4293923466233491</v>
      </c>
      <c r="BN209" s="31">
        <v>-1.4881732991042493</v>
      </c>
      <c r="BO209" s="31">
        <v>-2.6717514411206951</v>
      </c>
      <c r="BP209" s="31">
        <v>-1.3194440521494017</v>
      </c>
      <c r="BQ209" s="31">
        <v>0.68524250953911803</v>
      </c>
      <c r="BR209" s="31">
        <v>0.54119223075549561</v>
      </c>
      <c r="BS209" s="60"/>
      <c r="BT209" s="60"/>
      <c r="BU209" s="60"/>
      <c r="BV209" s="60"/>
    </row>
    <row r="210" spans="1:143" outlineLevel="1">
      <c r="B210" s="2">
        <v>196</v>
      </c>
      <c r="E210" t="s">
        <v>227</v>
      </c>
      <c r="F210" s="31"/>
      <c r="G210" s="31">
        <f t="shared" si="51"/>
        <v>3.8810558333213514E-2</v>
      </c>
      <c r="H210" s="31">
        <f t="shared" ref="H210:K213" si="57">H206*H206/2</f>
        <v>3.5400989406378112E-2</v>
      </c>
      <c r="I210" s="31">
        <f t="shared" si="57"/>
        <v>3.5400989406378112E-2</v>
      </c>
      <c r="J210" s="31">
        <f t="shared" si="57"/>
        <v>3.5400989406378112E-2</v>
      </c>
      <c r="K210" s="31">
        <f t="shared" si="57"/>
        <v>3.5400989406378112E-2</v>
      </c>
      <c r="L210" s="31">
        <f t="shared" ref="L210:M210" si="58">L206*L206/2</f>
        <v>3.5400989406378085E-2</v>
      </c>
      <c r="M210" s="31">
        <f t="shared" si="58"/>
        <v>3.5400989406378085E-2</v>
      </c>
      <c r="N210" s="177"/>
      <c r="O210" s="180">
        <v>208</v>
      </c>
      <c r="Q210" s="31">
        <v>3.8810558333213514E-2</v>
      </c>
      <c r="R210" s="31">
        <v>1.0955527419970015E-3</v>
      </c>
      <c r="S210" s="31">
        <v>5.6847499667693801E-3</v>
      </c>
      <c r="T210" s="31">
        <v>1.7312701837798681E-2</v>
      </c>
      <c r="U210" s="31">
        <v>2.8432868711287956E-2</v>
      </c>
      <c r="V210" s="31">
        <v>5.8449999652635792E-3</v>
      </c>
      <c r="W210" s="31">
        <v>1.4631685287208856E-2</v>
      </c>
      <c r="X210" s="31">
        <v>7.1597858258360151E-3</v>
      </c>
      <c r="Y210" s="31">
        <v>3.669128154954053E-2</v>
      </c>
      <c r="Z210" s="31">
        <v>4.5563957314224302E-2</v>
      </c>
      <c r="AA210" s="31">
        <v>4.0146049743134286E-2</v>
      </c>
      <c r="AB210" s="31">
        <v>9.8657261369184592E-3</v>
      </c>
      <c r="AC210" s="31">
        <v>4.5563957314224302E-2</v>
      </c>
      <c r="AD210" s="31">
        <v>2.6064062690220663E-3</v>
      </c>
      <c r="AE210" s="31">
        <v>1.0729403957684592E-2</v>
      </c>
      <c r="AF210" s="31">
        <v>4.5563957314224302E-2</v>
      </c>
      <c r="AG210" s="31">
        <v>7.5799577945170572E-3</v>
      </c>
      <c r="AH210" s="31">
        <v>5.6847499667693801E-3</v>
      </c>
      <c r="AI210" s="31">
        <v>7.1597858258360151E-3</v>
      </c>
      <c r="AJ210" s="31">
        <v>2.8432868711287956E-2</v>
      </c>
      <c r="AK210" s="31">
        <v>3.3472395421426861E-2</v>
      </c>
      <c r="AL210" s="31">
        <v>7.1597858258360151E-3</v>
      </c>
      <c r="AM210" s="31">
        <v>3.7013205937974137E-4</v>
      </c>
      <c r="AN210" s="31">
        <v>3.7013205937974137E-4</v>
      </c>
      <c r="AO210" s="31">
        <v>2.4986481406881856E-2</v>
      </c>
      <c r="AP210" s="31">
        <v>3.669128154954053E-2</v>
      </c>
      <c r="AQ210" s="31">
        <v>2.3076406866451862E-2</v>
      </c>
      <c r="AR210" s="31">
        <v>2.5538039600741811E-3</v>
      </c>
      <c r="AS210" s="31">
        <v>8.0215895182318281E-3</v>
      </c>
      <c r="AT210" s="31">
        <v>9.1970688308963214E-3</v>
      </c>
      <c r="AU210" s="31">
        <v>1.0729403957684592E-2</v>
      </c>
      <c r="AV210" s="31">
        <v>2.8432868711287956E-2</v>
      </c>
      <c r="AW210" s="31">
        <v>3.0560634380831751E-2</v>
      </c>
      <c r="AX210" s="31">
        <v>5.8449999652635792E-3</v>
      </c>
      <c r="AY210" s="31">
        <v>5.8449999652635792E-3</v>
      </c>
      <c r="AZ210" s="31">
        <v>1.2300940915570681E-3</v>
      </c>
      <c r="BA210" s="31">
        <v>1.2184418626599388E-2</v>
      </c>
      <c r="BB210" s="31">
        <v>3.3472395421426861E-2</v>
      </c>
      <c r="BC210" s="31">
        <v>3.0560634380831751E-2</v>
      </c>
      <c r="BD210" s="31">
        <v>3.8810558333213514E-2</v>
      </c>
      <c r="BE210" s="31">
        <v>5.6053861000058202E-4</v>
      </c>
      <c r="BF210" s="31">
        <v>1.0955527419970015E-3</v>
      </c>
      <c r="BG210" s="31">
        <v>5.6053861000058202E-4</v>
      </c>
      <c r="BH210" s="31">
        <v>6.2395190749410835E-3</v>
      </c>
      <c r="BI210" s="31">
        <v>5.6847499667693801E-3</v>
      </c>
      <c r="BJ210" s="31">
        <v>5.6847499667693801E-3</v>
      </c>
      <c r="BK210" s="31">
        <v>1.5486020051812589E-2</v>
      </c>
      <c r="BL210" s="31">
        <v>3.8810558333213514E-2</v>
      </c>
      <c r="BM210" s="31">
        <v>2.3076406866451862E-2</v>
      </c>
      <c r="BN210" s="31">
        <v>5.8449999652635792E-3</v>
      </c>
      <c r="BO210" s="31">
        <v>6.9967043961426069E-3</v>
      </c>
      <c r="BP210" s="31">
        <v>1.6116240833971571E-4</v>
      </c>
      <c r="BQ210" s="31">
        <v>2.5538039600741811E-3</v>
      </c>
      <c r="BR210" s="31">
        <v>2.1940446738915556E-2</v>
      </c>
      <c r="BS210" s="60"/>
      <c r="BT210" s="60"/>
      <c r="BU210" s="60"/>
      <c r="BV210" s="60"/>
    </row>
    <row r="211" spans="1:143" outlineLevel="1">
      <c r="B211" s="2">
        <v>197</v>
      </c>
      <c r="E211" t="s">
        <v>228</v>
      </c>
      <c r="F211" s="31"/>
      <c r="G211" s="31">
        <f t="shared" si="51"/>
        <v>2.069667649789239E-4</v>
      </c>
      <c r="H211" s="31">
        <f t="shared" si="57"/>
        <v>2.069667649789239E-4</v>
      </c>
      <c r="I211" s="31">
        <f t="shared" si="57"/>
        <v>3.6873201134933569E-5</v>
      </c>
      <c r="J211" s="31">
        <f t="shared" si="57"/>
        <v>6.0190176792300232E-5</v>
      </c>
      <c r="K211" s="31">
        <f t="shared" si="57"/>
        <v>2.8363471885648958E-4</v>
      </c>
      <c r="L211" s="31">
        <f t="shared" ref="L211:M211" si="59">L207*L207/2</f>
        <v>2.8363471885648958E-4</v>
      </c>
      <c r="M211" s="31">
        <f t="shared" si="59"/>
        <v>2.8363471885648958E-4</v>
      </c>
      <c r="N211" s="177"/>
      <c r="O211" s="180">
        <v>209</v>
      </c>
      <c r="Q211" s="31">
        <v>4.0252733311386288</v>
      </c>
      <c r="R211" s="31">
        <v>1.3282278877803153</v>
      </c>
      <c r="S211" s="31">
        <v>6.7294043359076179</v>
      </c>
      <c r="T211" s="31">
        <v>0.13729281850059288</v>
      </c>
      <c r="U211" s="31">
        <v>3.7641675536129577E-3</v>
      </c>
      <c r="V211" s="31">
        <v>0.26307185689361862</v>
      </c>
      <c r="W211" s="31">
        <v>2.2789261185814458</v>
      </c>
      <c r="X211" s="31">
        <v>7.7889106460539592</v>
      </c>
      <c r="Y211" s="31">
        <v>5.0797754865231628</v>
      </c>
      <c r="Z211" s="31">
        <v>1.2958385176163492</v>
      </c>
      <c r="AA211" s="31">
        <v>0.52508613406407878</v>
      </c>
      <c r="AB211" s="31">
        <v>3.2505186687305773E-5</v>
      </c>
      <c r="AC211" s="31">
        <v>6.7081539493027281E-2</v>
      </c>
      <c r="AD211" s="31">
        <v>0.72652998841359651</v>
      </c>
      <c r="AE211" s="31">
        <v>0.44943358349751289</v>
      </c>
      <c r="AF211" s="31">
        <v>0.24820912974239626</v>
      </c>
      <c r="AG211" s="31">
        <v>0.54400678441405392</v>
      </c>
      <c r="AH211" s="31">
        <v>3.9967001207115218</v>
      </c>
      <c r="AI211" s="31">
        <v>3.809757987170645E-2</v>
      </c>
      <c r="AJ211" s="31">
        <v>1.3945988526129869</v>
      </c>
      <c r="AK211" s="31">
        <v>0.51200425391138082</v>
      </c>
      <c r="AL211" s="31">
        <v>5.0078069557033</v>
      </c>
      <c r="AM211" s="31">
        <v>7.622635734712393</v>
      </c>
      <c r="AN211" s="31">
        <v>2.9280346078206305</v>
      </c>
      <c r="AO211" s="31">
        <v>4.9142620876660619</v>
      </c>
      <c r="AP211" s="31">
        <v>1.5281983121356013</v>
      </c>
      <c r="AQ211" s="31">
        <v>0.54456717155933876</v>
      </c>
      <c r="AR211" s="31">
        <v>0.32916928831409159</v>
      </c>
      <c r="AS211" s="31">
        <v>1.5217863014126203</v>
      </c>
      <c r="AT211" s="31">
        <v>1.0792820117541937</v>
      </c>
      <c r="AU211" s="31">
        <v>0.46915400775482302</v>
      </c>
      <c r="AV211" s="31">
        <v>7.2965654258278098E-2</v>
      </c>
      <c r="AW211" s="31">
        <v>5.3028078359260794E-2</v>
      </c>
      <c r="AX211" s="31">
        <v>2.5973961537680466E-3</v>
      </c>
      <c r="AY211" s="31">
        <v>1.6971131161006006</v>
      </c>
      <c r="AZ211" s="31">
        <v>0.34194494624402688</v>
      </c>
      <c r="BA211" s="31">
        <v>2.795613302106533</v>
      </c>
      <c r="BB211" s="31">
        <v>1.8014327323128115E-2</v>
      </c>
      <c r="BC211" s="31">
        <v>1.2595649739701726</v>
      </c>
      <c r="BD211" s="31">
        <v>2.069667649789239E-4</v>
      </c>
      <c r="BE211" s="31">
        <v>1.4238206486320275</v>
      </c>
      <c r="BF211" s="31">
        <v>0.19341483194994372</v>
      </c>
      <c r="BG211" s="31">
        <v>3.5614955378254582</v>
      </c>
      <c r="BH211" s="31">
        <v>2.7154778239485542</v>
      </c>
      <c r="BI211" s="31">
        <v>4.7105081261597341</v>
      </c>
      <c r="BJ211" s="31">
        <v>5.2380830788730688E-3</v>
      </c>
      <c r="BK211" s="31">
        <v>2.0421981757080472</v>
      </c>
      <c r="BL211" s="31">
        <v>3.1895031780755421</v>
      </c>
      <c r="BM211" s="31">
        <v>0.99972721240469486</v>
      </c>
      <c r="BN211" s="31">
        <v>0.40613893554292035</v>
      </c>
      <c r="BO211" s="31">
        <v>3.6572822462265684</v>
      </c>
      <c r="BP211" s="31">
        <v>0.44520930403601572</v>
      </c>
      <c r="BQ211" s="31">
        <v>0.43985517166893651</v>
      </c>
      <c r="BR211" s="31">
        <v>0.16722422643758506</v>
      </c>
      <c r="BS211" s="60"/>
      <c r="BT211" s="60"/>
      <c r="BU211" s="60"/>
      <c r="BV211" s="60"/>
    </row>
    <row r="212" spans="1:143" outlineLevel="1">
      <c r="B212" s="2">
        <v>198</v>
      </c>
      <c r="E212" t="s">
        <v>229</v>
      </c>
      <c r="F212" s="31"/>
      <c r="G212" s="31">
        <f t="shared" si="51"/>
        <v>6.0060981836875894E-2</v>
      </c>
      <c r="H212" s="31">
        <f t="shared" si="57"/>
        <v>7.1816574221358259E-2</v>
      </c>
      <c r="I212" s="31">
        <f t="shared" si="57"/>
        <v>7.1816574221358259E-2</v>
      </c>
      <c r="J212" s="31">
        <f t="shared" si="57"/>
        <v>7.1816574221358259E-2</v>
      </c>
      <c r="K212" s="31">
        <f t="shared" si="57"/>
        <v>7.1816574221358259E-2</v>
      </c>
      <c r="L212" s="31">
        <f t="shared" ref="L212:M212" si="60">L208*L208/2</f>
        <v>7.1816574221358259E-2</v>
      </c>
      <c r="M212" s="31">
        <f t="shared" si="60"/>
        <v>7.1816574221358259E-2</v>
      </c>
      <c r="N212" s="177"/>
      <c r="O212" s="180">
        <v>210</v>
      </c>
      <c r="Q212" s="31">
        <v>4.1296876236300681</v>
      </c>
      <c r="R212" s="31">
        <v>1.8510150361023558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6.6986395001529928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4.4565315735489399</v>
      </c>
      <c r="AP212" s="31">
        <v>1.0971860550640822</v>
      </c>
      <c r="AQ212" s="31">
        <v>1.3469368907811301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4.6576762224502903E-3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2.4685981248712414</v>
      </c>
      <c r="BN212" s="31">
        <v>0.71515640817763348</v>
      </c>
      <c r="BO212" s="31">
        <v>4.1722810546377573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>
      <c r="B213" s="2">
        <v>199</v>
      </c>
      <c r="E213" t="s">
        <v>230</v>
      </c>
      <c r="F213" s="31"/>
      <c r="G213" s="31">
        <f t="shared" si="51"/>
        <v>9.1214612190884878E-2</v>
      </c>
      <c r="H213" s="31">
        <f t="shared" si="57"/>
        <v>9.1214612508129303E-2</v>
      </c>
      <c r="I213" s="31">
        <f t="shared" si="57"/>
        <v>7.8331725800421761E-2</v>
      </c>
      <c r="J213" s="31">
        <f t="shared" si="57"/>
        <v>7.5535553157304217E-2</v>
      </c>
      <c r="K213" s="31">
        <f t="shared" si="57"/>
        <v>7.4145783151735187E-2</v>
      </c>
      <c r="L213" s="31">
        <f t="shared" ref="L213:M213" si="61">L209*L209/2</f>
        <v>7.4145783151735187E-2</v>
      </c>
      <c r="M213" s="31">
        <f t="shared" si="61"/>
        <v>7.4145783151735187E-2</v>
      </c>
      <c r="N213" s="177"/>
      <c r="O213" s="180">
        <v>211</v>
      </c>
      <c r="Q213" s="31">
        <v>3.897283450671063</v>
      </c>
      <c r="R213" s="31">
        <v>1.6908078990487572</v>
      </c>
      <c r="S213" s="31">
        <v>8.0637231623083725</v>
      </c>
      <c r="T213" s="31">
        <v>0.15521468785692688</v>
      </c>
      <c r="U213" s="31">
        <v>4.9654083936093987E-3</v>
      </c>
      <c r="V213" s="31">
        <v>0.76387654437346508</v>
      </c>
      <c r="W213" s="31">
        <v>2.954648293550842</v>
      </c>
      <c r="X213" s="31">
        <v>9.2352874707505634</v>
      </c>
      <c r="Y213" s="31">
        <v>7.9982353198536389</v>
      </c>
      <c r="Z213" s="31">
        <v>1.9226453994255623</v>
      </c>
      <c r="AA213" s="31">
        <v>0.2998736196465312</v>
      </c>
      <c r="AB213" s="31">
        <v>4.2822403062400441E-2</v>
      </c>
      <c r="AC213" s="31">
        <v>2.9588374582991028E-2</v>
      </c>
      <c r="AD213" s="31">
        <v>1.3933086286474774</v>
      </c>
      <c r="AE213" s="31">
        <v>0.46301712001962297</v>
      </c>
      <c r="AF213" s="31">
        <v>0.61392655545023911</v>
      </c>
      <c r="AG213" s="31">
        <v>0.49892655885507786</v>
      </c>
      <c r="AH213" s="31">
        <v>4.975490590509998</v>
      </c>
      <c r="AI213" s="31">
        <v>0.2255786196513398</v>
      </c>
      <c r="AJ213" s="31">
        <v>1.754374628703695</v>
      </c>
      <c r="AK213" s="31">
        <v>0.7219276818075222</v>
      </c>
      <c r="AL213" s="31">
        <v>4.7786979347655052</v>
      </c>
      <c r="AM213" s="31">
        <v>9.882224098422391</v>
      </c>
      <c r="AN213" s="31">
        <v>3.0721036576612306</v>
      </c>
      <c r="AO213" s="31">
        <v>4.916726406863261</v>
      </c>
      <c r="AP213" s="31">
        <v>1.1086264284953118</v>
      </c>
      <c r="AQ213" s="31">
        <v>1.5238411382165833</v>
      </c>
      <c r="AR213" s="31">
        <v>0.39468301718045273</v>
      </c>
      <c r="AS213" s="31">
        <v>1.8850609196564669</v>
      </c>
      <c r="AT213" s="31">
        <v>1.4575379112367275</v>
      </c>
      <c r="AU213" s="31">
        <v>0.21505035254118021</v>
      </c>
      <c r="AV213" s="31">
        <v>0.15008342836356536</v>
      </c>
      <c r="AW213" s="31">
        <v>0.24092696454214016</v>
      </c>
      <c r="AX213" s="31">
        <v>3.7305916263288108E-2</v>
      </c>
      <c r="AY213" s="31">
        <v>1.6699915619224248</v>
      </c>
      <c r="AZ213" s="31">
        <v>0.61986798451104308</v>
      </c>
      <c r="BA213" s="31">
        <v>3.5705246924922065</v>
      </c>
      <c r="BB213" s="31">
        <v>2.6156888542479911E-6</v>
      </c>
      <c r="BC213" s="31">
        <v>1.6778410795678684</v>
      </c>
      <c r="BD213" s="31">
        <v>9.1214612190884878E-2</v>
      </c>
      <c r="BE213" s="31">
        <v>2.4430716155431922</v>
      </c>
      <c r="BF213" s="31">
        <v>0.49859913227005753</v>
      </c>
      <c r="BG213" s="31">
        <v>4.3766371051747948</v>
      </c>
      <c r="BH213" s="31">
        <v>3.8789053540721103</v>
      </c>
      <c r="BI213" s="31">
        <v>4.5552044564457175</v>
      </c>
      <c r="BJ213" s="31">
        <v>0.15451394024571025</v>
      </c>
      <c r="BK213" s="31">
        <v>2.4421263455776709</v>
      </c>
      <c r="BL213" s="31">
        <v>3.5272085068471783</v>
      </c>
      <c r="BM213" s="31">
        <v>2.9509735869160516</v>
      </c>
      <c r="BN213" s="31">
        <v>1.1073298840834127</v>
      </c>
      <c r="BO213" s="31">
        <v>3.5691278815652554</v>
      </c>
      <c r="BP213" s="31">
        <v>0.87046630337621655</v>
      </c>
      <c r="BQ213" s="31">
        <v>0.23477864843973412</v>
      </c>
      <c r="BR213" s="31">
        <v>0.14644451531505481</v>
      </c>
      <c r="BS213" s="60"/>
      <c r="BT213" s="60"/>
      <c r="BU213" s="60"/>
      <c r="BV213" s="60"/>
    </row>
    <row r="214" spans="1:143" outlineLevel="1">
      <c r="B214" s="2">
        <v>200</v>
      </c>
      <c r="E214" t="s">
        <v>231</v>
      </c>
      <c r="F214" s="31"/>
      <c r="G214" s="31">
        <f t="shared" si="51"/>
        <v>5.6683315729590192E-3</v>
      </c>
      <c r="H214" s="31">
        <f t="shared" ref="H214:K214" si="62">H206*H207</f>
        <v>5.4136229105807634E-3</v>
      </c>
      <c r="I214" s="31">
        <f t="shared" si="62"/>
        <v>2.2850363697385937E-3</v>
      </c>
      <c r="J214" s="31">
        <f t="shared" si="62"/>
        <v>-2.9194463934056033E-3</v>
      </c>
      <c r="K214" s="31">
        <f t="shared" si="62"/>
        <v>-6.3374915155823674E-3</v>
      </c>
      <c r="L214" s="31">
        <f t="shared" ref="L214:M214" si="63">L206*L207</f>
        <v>-6.3374915155823648E-3</v>
      </c>
      <c r="M214" s="31">
        <f t="shared" si="63"/>
        <v>-6.3374915155823648E-3</v>
      </c>
      <c r="N214" s="177"/>
      <c r="O214" s="180">
        <v>212</v>
      </c>
      <c r="Q214" s="31">
        <v>-0.79050137362381456</v>
      </c>
      <c r="R214" s="31">
        <v>7.6292691772006829E-2</v>
      </c>
      <c r="S214" s="31">
        <v>0.39117761221689851</v>
      </c>
      <c r="T214" s="31">
        <v>9.7507120379422038E-2</v>
      </c>
      <c r="U214" s="31">
        <v>-2.0690682140438694E-2</v>
      </c>
      <c r="V214" s="31">
        <v>7.8425888440106978E-2</v>
      </c>
      <c r="W214" s="31">
        <v>0.36520969187514246</v>
      </c>
      <c r="X214" s="31">
        <v>0.47230046386731561</v>
      </c>
      <c r="Y214" s="31">
        <v>0.86344304406133376</v>
      </c>
      <c r="Z214" s="31">
        <v>0.48597749290599468</v>
      </c>
      <c r="AA214" s="31">
        <v>-0.29037998593268499</v>
      </c>
      <c r="AB214" s="31">
        <v>1.1325851312574547E-3</v>
      </c>
      <c r="AC214" s="31">
        <v>-0.11057125127324456</v>
      </c>
      <c r="AD214" s="31">
        <v>8.7031771587937401E-2</v>
      </c>
      <c r="AE214" s="31">
        <v>0.13888346869940402</v>
      </c>
      <c r="AF214" s="31">
        <v>0.21269123341203611</v>
      </c>
      <c r="AG214" s="31">
        <v>0.12842972344110173</v>
      </c>
      <c r="AH214" s="31">
        <v>0.30146469696070216</v>
      </c>
      <c r="AI214" s="31">
        <v>3.303153114005461E-2</v>
      </c>
      <c r="AJ214" s="31">
        <v>0.39825843911338715</v>
      </c>
      <c r="AK214" s="31">
        <v>0.26182443617335932</v>
      </c>
      <c r="AL214" s="31">
        <v>0.37870740821889132</v>
      </c>
      <c r="AM214" s="31">
        <v>0.10623336316601684</v>
      </c>
      <c r="AN214" s="31">
        <v>6.5841004832180472E-2</v>
      </c>
      <c r="AO214" s="31">
        <v>-0.70082841917836769</v>
      </c>
      <c r="AP214" s="31">
        <v>-0.4735886592143016</v>
      </c>
      <c r="AQ214" s="31">
        <v>0.22420217320103028</v>
      </c>
      <c r="AR214" s="31">
        <v>5.798737214364269E-2</v>
      </c>
      <c r="AS214" s="31">
        <v>0.22097189906773446</v>
      </c>
      <c r="AT214" s="31">
        <v>0.19926094399105482</v>
      </c>
      <c r="AU214" s="31">
        <v>-0.14189775005359578</v>
      </c>
      <c r="AV214" s="31">
        <v>9.1096056291342278E-2</v>
      </c>
      <c r="AW214" s="31">
        <v>8.0512650301811969E-2</v>
      </c>
      <c r="AX214" s="31">
        <v>7.7927608531379909E-3</v>
      </c>
      <c r="AY214" s="31">
        <v>0.19919463953285865</v>
      </c>
      <c r="AZ214" s="31">
        <v>4.1018262177355914E-2</v>
      </c>
      <c r="BA214" s="31">
        <v>0.36912286730006777</v>
      </c>
      <c r="BB214" s="31">
        <v>-4.9111411603038183E-2</v>
      </c>
      <c r="BC214" s="31">
        <v>0.39239319386760169</v>
      </c>
      <c r="BD214" s="31">
        <v>5.6683315729590192E-3</v>
      </c>
      <c r="BE214" s="31">
        <v>-5.6501555634312361E-2</v>
      </c>
      <c r="BF214" s="31">
        <v>2.9113306200818215E-2</v>
      </c>
      <c r="BG214" s="31">
        <v>-8.9361194224248319E-2</v>
      </c>
      <c r="BH214" s="31">
        <v>0.26033267701236823</v>
      </c>
      <c r="BI214" s="31">
        <v>0.32728006913744956</v>
      </c>
      <c r="BJ214" s="31">
        <v>1.0913696460605624E-2</v>
      </c>
      <c r="BK214" s="31">
        <v>0.35567131961286902</v>
      </c>
      <c r="BL214" s="31">
        <v>-0.7036658273546349</v>
      </c>
      <c r="BM214" s="31">
        <v>0.30377697021936656</v>
      </c>
      <c r="BN214" s="31">
        <v>9.7445001188168831E-2</v>
      </c>
      <c r="BO214" s="31">
        <v>0.3199307598222324</v>
      </c>
      <c r="BP214" s="31">
        <v>1.6941192833291638E-2</v>
      </c>
      <c r="BQ214" s="31">
        <v>-6.7031451700443986E-2</v>
      </c>
      <c r="BR214" s="31">
        <v>-0.12114411638392002</v>
      </c>
      <c r="BS214" s="60"/>
      <c r="BT214" s="60"/>
      <c r="BU214" s="60"/>
      <c r="BV214" s="60"/>
    </row>
    <row r="215" spans="1:143" outlineLevel="1">
      <c r="B215" s="2">
        <v>201</v>
      </c>
      <c r="E215" t="s">
        <v>232</v>
      </c>
      <c r="F215" s="31"/>
      <c r="G215" s="31">
        <f t="shared" si="51"/>
        <v>9.6560866589527852E-2</v>
      </c>
      <c r="H215" s="31">
        <f t="shared" ref="H215:K215" si="64">H206*H208</f>
        <v>0.10084399403460122</v>
      </c>
      <c r="I215" s="31">
        <f t="shared" si="64"/>
        <v>0.10084399403460122</v>
      </c>
      <c r="J215" s="31">
        <f t="shared" si="64"/>
        <v>0.10084399403460122</v>
      </c>
      <c r="K215" s="31">
        <f t="shared" si="64"/>
        <v>0.10084399403460122</v>
      </c>
      <c r="L215" s="31">
        <f t="shared" ref="L215:M215" si="65">L206*L208</f>
        <v>0.10084399403460118</v>
      </c>
      <c r="M215" s="31">
        <f t="shared" si="65"/>
        <v>0.10084399403460118</v>
      </c>
      <c r="N215" s="177"/>
      <c r="O215" s="180">
        <v>213</v>
      </c>
      <c r="Q215" s="31">
        <v>-0.80068840984454037</v>
      </c>
      <c r="R215" s="31">
        <v>9.0064079371958594E-2</v>
      </c>
      <c r="S215" s="31">
        <v>0.39218469431203712</v>
      </c>
      <c r="T215" s="31">
        <v>8.4328381638763508E-2</v>
      </c>
      <c r="U215" s="31">
        <v>-2.2758379404805663E-2</v>
      </c>
      <c r="V215" s="31">
        <v>0.11700659300174163</v>
      </c>
      <c r="W215" s="31">
        <v>0.36888795622787235</v>
      </c>
      <c r="X215" s="31">
        <v>0.43799919701104773</v>
      </c>
      <c r="Y215" s="31">
        <v>1.0321338378448095</v>
      </c>
      <c r="Z215" s="31">
        <v>0.50115905577155762</v>
      </c>
      <c r="AA215" s="31">
        <v>-0.2201560127393756</v>
      </c>
      <c r="AB215" s="31">
        <v>1.3065961987895678E-2</v>
      </c>
      <c r="AC215" s="31">
        <v>-0.1941982611935282</v>
      </c>
      <c r="AD215" s="31">
        <v>0.11465181102044099</v>
      </c>
      <c r="AE215" s="31">
        <v>0.1361081926255133</v>
      </c>
      <c r="AF215" s="31">
        <v>0.26508791428690165</v>
      </c>
      <c r="AG215" s="31">
        <v>0.13347067933153428</v>
      </c>
      <c r="AH215" s="31">
        <v>0.30995950892887519</v>
      </c>
      <c r="AI215" s="31">
        <v>6.1207079376308121E-2</v>
      </c>
      <c r="AJ215" s="31">
        <v>0.38238229800444867</v>
      </c>
      <c r="AK215" s="31">
        <v>0.12347760217570027</v>
      </c>
      <c r="AL215" s="31">
        <v>0.32611142778244578</v>
      </c>
      <c r="AM215" s="31">
        <v>0.10362961008695859</v>
      </c>
      <c r="AN215" s="31">
        <v>5.8631815091458532E-2</v>
      </c>
      <c r="AO215" s="31">
        <v>-0.66739206858236644</v>
      </c>
      <c r="AP215" s="31">
        <v>-0.40128375226807239</v>
      </c>
      <c r="AQ215" s="31">
        <v>0.35260438860059012</v>
      </c>
      <c r="AR215" s="31">
        <v>6.0772256430526063E-2</v>
      </c>
      <c r="AS215" s="31">
        <v>0.24293362411855926</v>
      </c>
      <c r="AT215" s="31">
        <v>0.2164102386843067</v>
      </c>
      <c r="AU215" s="31">
        <v>-0.10759041724280358</v>
      </c>
      <c r="AV215" s="31">
        <v>0.13643558298965267</v>
      </c>
      <c r="AW215" s="31">
        <v>0.1292800517817326</v>
      </c>
      <c r="AX215" s="31">
        <v>2.683626174463381E-2</v>
      </c>
      <c r="AY215" s="31">
        <v>0.20449733039563964</v>
      </c>
      <c r="AZ215" s="31">
        <v>4.5322189327592202E-2</v>
      </c>
      <c r="BA215" s="31">
        <v>0.39837705247876609</v>
      </c>
      <c r="BB215" s="31">
        <v>-2.4972271043125722E-2</v>
      </c>
      <c r="BC215" s="31">
        <v>0.46019774229585919</v>
      </c>
      <c r="BD215" s="31">
        <v>9.6560866589527852E-2</v>
      </c>
      <c r="BE215" s="31">
        <v>-6.6093368739197203E-2</v>
      </c>
      <c r="BF215" s="31">
        <v>3.7068745593215269E-2</v>
      </c>
      <c r="BG215" s="31">
        <v>-9.5379434291416168E-2</v>
      </c>
      <c r="BH215" s="31">
        <v>0.24179923619008639</v>
      </c>
      <c r="BI215" s="31">
        <v>0.28994474025309652</v>
      </c>
      <c r="BJ215" s="31">
        <v>4.7167756266719089E-2</v>
      </c>
      <c r="BK215" s="31">
        <v>0.34558470212188425</v>
      </c>
      <c r="BL215" s="31">
        <v>-0.74580614245222387</v>
      </c>
      <c r="BM215" s="31">
        <v>0.47735259387286838</v>
      </c>
      <c r="BN215" s="31">
        <v>0.12930721837478826</v>
      </c>
      <c r="BO215" s="31">
        <v>0.34171460136743648</v>
      </c>
      <c r="BP215" s="31">
        <v>2.3276289743664334E-2</v>
      </c>
      <c r="BQ215" s="31">
        <v>-4.8645692662222142E-2</v>
      </c>
      <c r="BR215" s="31">
        <v>-0.10875130083573768</v>
      </c>
      <c r="BS215" s="60"/>
      <c r="BT215" s="60"/>
      <c r="BU215" s="60"/>
      <c r="BV215" s="60"/>
    </row>
    <row r="216" spans="1:143" outlineLevel="1">
      <c r="B216" s="2">
        <v>202</v>
      </c>
      <c r="E216" t="s">
        <v>233</v>
      </c>
      <c r="F216" s="31"/>
      <c r="G216" s="31">
        <f t="shared" si="51"/>
        <v>0.11899731135241311</v>
      </c>
      <c r="H216" s="31">
        <f t="shared" ref="H216:K216" si="66">H206*H209</f>
        <v>0.11365012153283727</v>
      </c>
      <c r="I216" s="31">
        <f t="shared" si="66"/>
        <v>0.10531895546850141</v>
      </c>
      <c r="J216" s="31">
        <f t="shared" si="66"/>
        <v>0.10342211208685766</v>
      </c>
      <c r="K216" s="31">
        <f t="shared" si="66"/>
        <v>0.10246626925739388</v>
      </c>
      <c r="L216" s="31">
        <f t="shared" ref="L216:M216" si="67">L206*L209</f>
        <v>0.10246626925739384</v>
      </c>
      <c r="M216" s="31">
        <f t="shared" si="67"/>
        <v>0.10246626925739384</v>
      </c>
      <c r="N216" s="177"/>
      <c r="O216" s="180">
        <v>214</v>
      </c>
      <c r="Q216" s="31">
        <v>-0.77783223564811699</v>
      </c>
      <c r="R216" s="31">
        <v>8.6078318524307959E-2</v>
      </c>
      <c r="S216" s="31">
        <v>0.42820672567800705</v>
      </c>
      <c r="T216" s="31">
        <v>0.10367614212949798</v>
      </c>
      <c r="U216" s="31">
        <v>2.37639058198288E-2</v>
      </c>
      <c r="V216" s="31">
        <v>0.13363919148705691</v>
      </c>
      <c r="W216" s="31">
        <v>0.41584364352782693</v>
      </c>
      <c r="X216" s="31">
        <v>0.51428661398329567</v>
      </c>
      <c r="Y216" s="31">
        <v>1.0834491294384416</v>
      </c>
      <c r="Z216" s="31">
        <v>0.59195720422954923</v>
      </c>
      <c r="AA216" s="31">
        <v>-0.21944239563934195</v>
      </c>
      <c r="AB216" s="31">
        <v>4.1108349572240487E-2</v>
      </c>
      <c r="AC216" s="31">
        <v>-7.3434690344460013E-2</v>
      </c>
      <c r="AD216" s="31">
        <v>0.12052432691186163</v>
      </c>
      <c r="AE216" s="31">
        <v>0.14096663037774954</v>
      </c>
      <c r="AF216" s="31">
        <v>0.33450215764089447</v>
      </c>
      <c r="AG216" s="31">
        <v>0.12299336988122767</v>
      </c>
      <c r="AH216" s="31">
        <v>0.33635945040425475</v>
      </c>
      <c r="AI216" s="31">
        <v>8.0376479235938575E-2</v>
      </c>
      <c r="AJ216" s="31">
        <v>0.44668513961557627</v>
      </c>
      <c r="AK216" s="31">
        <v>0.31089965475140313</v>
      </c>
      <c r="AL216" s="31">
        <v>0.36994298879306203</v>
      </c>
      <c r="AM216" s="31">
        <v>0.12095830615218101</v>
      </c>
      <c r="AN216" s="31">
        <v>6.744135388433975E-2</v>
      </c>
      <c r="AO216" s="31">
        <v>-0.70100411681476993</v>
      </c>
      <c r="AP216" s="31">
        <v>-0.40337042242178861</v>
      </c>
      <c r="AQ216" s="31">
        <v>0.37504548047042502</v>
      </c>
      <c r="AR216" s="31">
        <v>6.3496237754672238E-2</v>
      </c>
      <c r="AS216" s="31">
        <v>0.24593645451087373</v>
      </c>
      <c r="AT216" s="31">
        <v>0.23156058812574334</v>
      </c>
      <c r="AU216" s="31">
        <v>-9.6070018292010451E-2</v>
      </c>
      <c r="AV216" s="31">
        <v>0.13064918544562373</v>
      </c>
      <c r="AW216" s="31">
        <v>0.17161446181316958</v>
      </c>
      <c r="AX216" s="31">
        <v>2.9533240882980993E-2</v>
      </c>
      <c r="AY216" s="31">
        <v>0.19759656496434388</v>
      </c>
      <c r="AZ216" s="31">
        <v>5.5226658247350881E-2</v>
      </c>
      <c r="BA216" s="31">
        <v>0.41715593041420418</v>
      </c>
      <c r="BB216" s="31">
        <v>-5.9178837984133394E-4</v>
      </c>
      <c r="BC216" s="31">
        <v>0.45288359555989072</v>
      </c>
      <c r="BD216" s="31">
        <v>0.11899731135241311</v>
      </c>
      <c r="BE216" s="31">
        <v>-7.4011781967696394E-2</v>
      </c>
      <c r="BF216" s="31">
        <v>4.6743626154408989E-2</v>
      </c>
      <c r="BG216" s="31">
        <v>-9.9061073675014252E-2</v>
      </c>
      <c r="BH216" s="31">
        <v>0.31114307928426771</v>
      </c>
      <c r="BI216" s="31">
        <v>0.32183970160567527</v>
      </c>
      <c r="BJ216" s="31">
        <v>5.9274720300553328E-2</v>
      </c>
      <c r="BK216" s="31">
        <v>0.38894121692963124</v>
      </c>
      <c r="BL216" s="31">
        <v>-0.73998089572204329</v>
      </c>
      <c r="BM216" s="31">
        <v>0.52191136084138912</v>
      </c>
      <c r="BN216" s="31">
        <v>0.16090174808252233</v>
      </c>
      <c r="BO216" s="31">
        <v>0.31605146884229329</v>
      </c>
      <c r="BP216" s="31">
        <v>2.368851585310322E-2</v>
      </c>
      <c r="BQ216" s="31">
        <v>-4.8972589971381215E-2</v>
      </c>
      <c r="BR216" s="31">
        <v>-0.11336768655090856</v>
      </c>
      <c r="BS216" s="60"/>
      <c r="BT216" s="60"/>
      <c r="BU216" s="60"/>
      <c r="BV216" s="60"/>
    </row>
    <row r="217" spans="1:143" outlineLevel="1">
      <c r="B217" s="2">
        <v>203</v>
      </c>
      <c r="E217" t="s">
        <v>234</v>
      </c>
      <c r="F217" s="31"/>
      <c r="G217" s="31">
        <f t="shared" si="51"/>
        <v>7.0514188961473875E-3</v>
      </c>
      <c r="H217" s="31">
        <f t="shared" ref="H217:K217" si="68">H207*H208</f>
        <v>7.7106793574790288E-3</v>
      </c>
      <c r="I217" s="31">
        <f t="shared" si="68"/>
        <v>3.2546010422698684E-3</v>
      </c>
      <c r="J217" s="31">
        <f t="shared" si="68"/>
        <v>-4.1581978303110619E-3</v>
      </c>
      <c r="K217" s="31">
        <f t="shared" si="68"/>
        <v>-9.0265550103040236E-3</v>
      </c>
      <c r="L217" s="31">
        <f t="shared" ref="L217:M217" si="69">L207*L208</f>
        <v>-9.0265550103040236E-3</v>
      </c>
      <c r="M217" s="31">
        <f t="shared" si="69"/>
        <v>-9.0265550103040236E-3</v>
      </c>
      <c r="N217" s="177"/>
      <c r="O217" s="180">
        <v>215</v>
      </c>
      <c r="Q217" s="31">
        <v>8.1542924787700297</v>
      </c>
      <c r="R217" s="31">
        <v>3.1359654281588223</v>
      </c>
      <c r="S217" s="31">
        <v>13.493458214150921</v>
      </c>
      <c r="T217" s="31">
        <v>0.23747355372055165</v>
      </c>
      <c r="U217" s="31">
        <v>8.2806697958935933E-3</v>
      </c>
      <c r="V217" s="31">
        <v>0.78497400034610476</v>
      </c>
      <c r="W217" s="31">
        <v>4.6037573316385823</v>
      </c>
      <c r="X217" s="31">
        <v>14.446467321365347</v>
      </c>
      <c r="Y217" s="31">
        <v>12.144421579062959</v>
      </c>
      <c r="Z217" s="31">
        <v>2.6726390312345005</v>
      </c>
      <c r="AA217" s="31">
        <v>0.79620411337218711</v>
      </c>
      <c r="AB217" s="31">
        <v>7.4998606629111063E-4</v>
      </c>
      <c r="AC217" s="31">
        <v>0.23563300908186652</v>
      </c>
      <c r="AD217" s="31">
        <v>1.9141970205240297</v>
      </c>
      <c r="AE217" s="31">
        <v>0.88090531332353894</v>
      </c>
      <c r="AF217" s="31">
        <v>0.61871135405861399</v>
      </c>
      <c r="AG217" s="31">
        <v>1.1307188574614659</v>
      </c>
      <c r="AH217" s="31">
        <v>8.2186419785876748</v>
      </c>
      <c r="AI217" s="31">
        <v>0.14118882865984639</v>
      </c>
      <c r="AJ217" s="31">
        <v>2.6780093611761253</v>
      </c>
      <c r="AK217" s="31">
        <v>0.48292709802591338</v>
      </c>
      <c r="AL217" s="31">
        <v>8.624616476682915</v>
      </c>
      <c r="AM217" s="31">
        <v>14.871613690488049</v>
      </c>
      <c r="AN217" s="31">
        <v>5.2148652392140304</v>
      </c>
      <c r="AO217" s="31">
        <v>9.3596077170741161</v>
      </c>
      <c r="AP217" s="31">
        <v>2.589762828868813</v>
      </c>
      <c r="AQ217" s="31">
        <v>1.7128895035951501</v>
      </c>
      <c r="AR217" s="31">
        <v>0.68995574929397363</v>
      </c>
      <c r="AS217" s="31">
        <v>3.3460640280131195</v>
      </c>
      <c r="AT217" s="31">
        <v>2.3443397696830042</v>
      </c>
      <c r="AU217" s="31">
        <v>0.71144856668142509</v>
      </c>
      <c r="AV217" s="31">
        <v>0.21856295392440023</v>
      </c>
      <c r="AW217" s="31">
        <v>0.17029554214082865</v>
      </c>
      <c r="AX217" s="31">
        <v>1.7889527049699167E-2</v>
      </c>
      <c r="AY217" s="31">
        <v>3.4845827421450131</v>
      </c>
      <c r="AZ217" s="31">
        <v>0.75564847317401029</v>
      </c>
      <c r="BA217" s="31">
        <v>6.0343494582700776</v>
      </c>
      <c r="BB217" s="31">
        <v>1.8319924021280264E-2</v>
      </c>
      <c r="BC217" s="31">
        <v>2.9544292121009463</v>
      </c>
      <c r="BD217" s="31">
        <v>7.0514188961473875E-3</v>
      </c>
      <c r="BE217" s="31">
        <v>3.3310623784443636</v>
      </c>
      <c r="BF217" s="31">
        <v>0.4925339052907326</v>
      </c>
      <c r="BG217" s="31">
        <v>7.6027056840074945</v>
      </c>
      <c r="BH217" s="31">
        <v>5.0443184563471739</v>
      </c>
      <c r="BI217" s="31">
        <v>8.3462892115553036</v>
      </c>
      <c r="BJ217" s="31">
        <v>4.5276800002810424E-2</v>
      </c>
      <c r="BK217" s="31">
        <v>3.968565410301276</v>
      </c>
      <c r="BL217" s="31">
        <v>6.761024819188159</v>
      </c>
      <c r="BM217" s="31">
        <v>3.1419259838035543</v>
      </c>
      <c r="BN217" s="31">
        <v>1.0778735776777577</v>
      </c>
      <c r="BO217" s="31">
        <v>7.812607612671747</v>
      </c>
      <c r="BP217" s="31">
        <v>1.2233873800141351</v>
      </c>
      <c r="BQ217" s="31">
        <v>0.6384185021836345</v>
      </c>
      <c r="BR217" s="31">
        <v>0.30023500437617984</v>
      </c>
      <c r="BS217" s="60"/>
      <c r="BT217" s="60"/>
      <c r="BU217" s="60"/>
      <c r="BV217" s="60"/>
    </row>
    <row r="218" spans="1:143" outlineLevel="1">
      <c r="B218" s="2">
        <v>204</v>
      </c>
      <c r="E218" t="s">
        <v>235</v>
      </c>
      <c r="F218" s="31"/>
      <c r="G218" s="31">
        <f t="shared" si="51"/>
        <v>8.6898545911780496E-3</v>
      </c>
      <c r="H218" s="31">
        <f t="shared" ref="H218:K218" si="70">H207*H209</f>
        <v>8.689854606289708E-3</v>
      </c>
      <c r="I218" s="31">
        <f t="shared" si="70"/>
        <v>3.3990242603932188E-3</v>
      </c>
      <c r="J218" s="31">
        <f t="shared" si="70"/>
        <v>-4.264503862651473E-3</v>
      </c>
      <c r="K218" s="31">
        <f t="shared" si="70"/>
        <v>-9.1717650119563458E-3</v>
      </c>
      <c r="L218" s="31">
        <f t="shared" ref="L218:M218" si="71">L207*L209</f>
        <v>-9.1717650119563458E-3</v>
      </c>
      <c r="M218" s="31">
        <f t="shared" si="71"/>
        <v>-9.1717650119563458E-3</v>
      </c>
      <c r="N218" s="177"/>
      <c r="O218" s="180">
        <v>216</v>
      </c>
      <c r="Q218" s="31">
        <v>7.921522868205118</v>
      </c>
      <c r="R218" s="31">
        <v>2.9971841480935422</v>
      </c>
      <c r="S218" s="31">
        <v>14.732827781793507</v>
      </c>
      <c r="T218" s="31">
        <v>0.29195795566188804</v>
      </c>
      <c r="U218" s="31">
        <v>-8.6465320598866548E-3</v>
      </c>
      <c r="V218" s="31">
        <v>0.8965588011186062</v>
      </c>
      <c r="W218" s="31">
        <v>5.1897688454863236</v>
      </c>
      <c r="X218" s="31">
        <v>16.962644711282238</v>
      </c>
      <c r="Y218" s="31">
        <v>12.748213947567127</v>
      </c>
      <c r="Z218" s="31">
        <v>3.1568579089300264</v>
      </c>
      <c r="AA218" s="31">
        <v>0.79362328506161928</v>
      </c>
      <c r="AB218" s="31">
        <v>2.3596187878065227E-3</v>
      </c>
      <c r="AC218" s="31">
        <v>8.9102945363739736E-2</v>
      </c>
      <c r="AD218" s="31">
        <v>2.0122430288887232</v>
      </c>
      <c r="AE218" s="31">
        <v>0.91234958973217528</v>
      </c>
      <c r="AF218" s="31">
        <v>0.78072319308203164</v>
      </c>
      <c r="AG218" s="31">
        <v>1.0419586036719888</v>
      </c>
      <c r="AH218" s="31">
        <v>8.9186420140490785</v>
      </c>
      <c r="AI218" s="31">
        <v>0.18540765334274859</v>
      </c>
      <c r="AJ218" s="31">
        <v>3.1283534610037327</v>
      </c>
      <c r="AK218" s="31">
        <v>1.2159441502007124</v>
      </c>
      <c r="AL218" s="31">
        <v>9.7838227205778185</v>
      </c>
      <c r="AM218" s="31">
        <v>17.358409437626534</v>
      </c>
      <c r="AN218" s="31">
        <v>5.9984083983818328</v>
      </c>
      <c r="AO218" s="31">
        <v>9.8309881856657135</v>
      </c>
      <c r="AP218" s="31">
        <v>2.6032295609995328</v>
      </c>
      <c r="AQ218" s="31">
        <v>1.8219043427626689</v>
      </c>
      <c r="AR218" s="31">
        <v>0.72088148228387172</v>
      </c>
      <c r="AS218" s="31">
        <v>3.3874237319009781</v>
      </c>
      <c r="AT218" s="31">
        <v>2.5084612407191629</v>
      </c>
      <c r="AU218" s="31">
        <v>0.63526918629438434</v>
      </c>
      <c r="AV218" s="31">
        <v>0.20929343557668462</v>
      </c>
      <c r="AW218" s="31">
        <v>0.22606100021542377</v>
      </c>
      <c r="AX218" s="31">
        <v>1.9687381076726011E-2</v>
      </c>
      <c r="AY218" s="31">
        <v>3.3669954461007965</v>
      </c>
      <c r="AZ218" s="31">
        <v>0.92078385007996733</v>
      </c>
      <c r="BA218" s="31">
        <v>6.3187993561533675</v>
      </c>
      <c r="BB218" s="31">
        <v>4.3414225869353593E-4</v>
      </c>
      <c r="BC218" s="31">
        <v>2.9074730304592604</v>
      </c>
      <c r="BD218" s="31">
        <v>8.6898545911780496E-3</v>
      </c>
      <c r="BE218" s="31">
        <v>3.7301452048397272</v>
      </c>
      <c r="BF218" s="31">
        <v>0.62108443026178317</v>
      </c>
      <c r="BG218" s="31">
        <v>7.8961695829715719</v>
      </c>
      <c r="BH218" s="31">
        <v>6.4909418331019202</v>
      </c>
      <c r="BI218" s="31">
        <v>9.2644109598844082</v>
      </c>
      <c r="BJ218" s="31">
        <v>5.6898395613621977E-2</v>
      </c>
      <c r="BK218" s="31">
        <v>4.4664554034658313</v>
      </c>
      <c r="BL218" s="31">
        <v>6.708216675786244</v>
      </c>
      <c r="BM218" s="31">
        <v>3.4352109675695131</v>
      </c>
      <c r="BN218" s="31">
        <v>1.3412379064379334</v>
      </c>
      <c r="BO218" s="31">
        <v>7.2258724139748969</v>
      </c>
      <c r="BP218" s="31">
        <v>1.2450537291425277</v>
      </c>
      <c r="BQ218" s="31">
        <v>0.6427086516102305</v>
      </c>
      <c r="BR218" s="31">
        <v>0.31297968489719658</v>
      </c>
      <c r="BS218" s="60"/>
      <c r="BT218" s="60"/>
      <c r="BU218" s="60"/>
      <c r="BV218" s="60"/>
    </row>
    <row r="219" spans="1:143" outlineLevel="1">
      <c r="B219" s="2">
        <v>205</v>
      </c>
      <c r="E219" t="s">
        <v>236</v>
      </c>
      <c r="F219" s="31"/>
      <c r="G219" s="31">
        <f t="shared" si="51"/>
        <v>0.14803295803373537</v>
      </c>
      <c r="H219" s="31">
        <f t="shared" ref="H219:K219" si="72">H208*H209</f>
        <v>0.16187304889032642</v>
      </c>
      <c r="I219" s="31">
        <f t="shared" si="72"/>
        <v>0.15000688250654465</v>
      </c>
      <c r="J219" s="31">
        <f t="shared" si="72"/>
        <v>0.14730518877042847</v>
      </c>
      <c r="K219" s="31">
        <f t="shared" si="72"/>
        <v>0.14594377189749927</v>
      </c>
      <c r="L219" s="31">
        <f t="shared" ref="L219:M219" si="73">L208*L209</f>
        <v>0.14594377189749927</v>
      </c>
      <c r="M219" s="31">
        <f t="shared" si="73"/>
        <v>0.14594377189749927</v>
      </c>
      <c r="N219" s="177"/>
      <c r="O219" s="180">
        <v>217</v>
      </c>
      <c r="Q219" s="31">
        <v>8.0236059803593491</v>
      </c>
      <c r="R219" s="31">
        <v>3.5381977583509285</v>
      </c>
      <c r="S219" s="31">
        <v>14.770757271126293</v>
      </c>
      <c r="T219" s="31">
        <v>0.25249788745402002</v>
      </c>
      <c r="U219" s="31">
        <v>-9.5106123528967447E-3</v>
      </c>
      <c r="V219" s="31">
        <v>1.3376104859140705</v>
      </c>
      <c r="W219" s="31">
        <v>5.242038383146312</v>
      </c>
      <c r="X219" s="31">
        <v>15.730716632987546</v>
      </c>
      <c r="Y219" s="31">
        <v>15.238831417853813</v>
      </c>
      <c r="Z219" s="31">
        <v>3.2554757204576505</v>
      </c>
      <c r="AA219" s="31">
        <v>0.60169759115834609</v>
      </c>
      <c r="AB219" s="31">
        <v>2.7221520516673807E-2</v>
      </c>
      <c r="AC219" s="31">
        <v>0.15649309253179486</v>
      </c>
      <c r="AD219" s="31">
        <v>2.6508400698501431</v>
      </c>
      <c r="AE219" s="31">
        <v>0.89411831994089475</v>
      </c>
      <c r="AF219" s="31">
        <v>0.97305506940472697</v>
      </c>
      <c r="AG219" s="31">
        <v>1.0828562029195334</v>
      </c>
      <c r="AH219" s="31">
        <v>9.1699556427578841</v>
      </c>
      <c r="AI219" s="31">
        <v>0.34355842927800384</v>
      </c>
      <c r="AJ219" s="31">
        <v>3.0036450402704533</v>
      </c>
      <c r="AK219" s="31">
        <v>0.57344482524519391</v>
      </c>
      <c r="AL219" s="31">
        <v>8.4250171169976245</v>
      </c>
      <c r="AM219" s="31">
        <v>16.932959177239486</v>
      </c>
      <c r="AN219" s="31">
        <v>5.341619146812894</v>
      </c>
      <c r="AO219" s="31">
        <v>9.3619541700839264</v>
      </c>
      <c r="AP219" s="31">
        <v>2.2057828158008248</v>
      </c>
      <c r="AQ219" s="31">
        <v>2.8653222120758586</v>
      </c>
      <c r="AR219" s="31">
        <v>0.75550232193400313</v>
      </c>
      <c r="AS219" s="31">
        <v>3.7240894751222204</v>
      </c>
      <c r="AT219" s="31">
        <v>2.724350718014946</v>
      </c>
      <c r="AU219" s="31">
        <v>0.48167695956485052</v>
      </c>
      <c r="AV219" s="31">
        <v>0.3134611207261026</v>
      </c>
      <c r="AW219" s="31">
        <v>0.36298864469280206</v>
      </c>
      <c r="AX219" s="31">
        <v>6.779827093354461E-2</v>
      </c>
      <c r="AY219" s="31">
        <v>3.4566270548074085</v>
      </c>
      <c r="AZ219" s="31">
        <v>1.0173990258941692</v>
      </c>
      <c r="BA219" s="31">
        <v>6.8195847120540645</v>
      </c>
      <c r="BB219" s="31">
        <v>2.2075354386065119E-4</v>
      </c>
      <c r="BC219" s="31">
        <v>3.4098769940818938</v>
      </c>
      <c r="BD219" s="31">
        <v>0.14803295803373537</v>
      </c>
      <c r="BE219" s="31">
        <v>4.3633818521715613</v>
      </c>
      <c r="BF219" s="31">
        <v>0.79080062492641412</v>
      </c>
      <c r="BG219" s="31">
        <v>8.4279557187089651</v>
      </c>
      <c r="BH219" s="31">
        <v>6.0288427692223889</v>
      </c>
      <c r="BI219" s="31">
        <v>8.2075490769757256</v>
      </c>
      <c r="BJ219" s="31">
        <v>0.24590840197526917</v>
      </c>
      <c r="BK219" s="31">
        <v>4.3397895051742896</v>
      </c>
      <c r="BL219" s="31">
        <v>7.1099505009504789</v>
      </c>
      <c r="BM219" s="31">
        <v>5.3980618237310045</v>
      </c>
      <c r="BN219" s="31">
        <v>1.7797910692762213</v>
      </c>
      <c r="BO219" s="31">
        <v>7.7178765581820779</v>
      </c>
      <c r="BP219" s="31">
        <v>1.7106370036117728</v>
      </c>
      <c r="BQ219" s="31">
        <v>0.46642295138261775</v>
      </c>
      <c r="BR219" s="31">
        <v>0.28096245103528017</v>
      </c>
      <c r="BS219" s="60"/>
      <c r="BT219" s="60"/>
      <c r="BU219" s="60"/>
      <c r="BV219" s="60"/>
    </row>
    <row r="220" spans="1:143" outlineLevel="1">
      <c r="B220" s="2">
        <v>206</v>
      </c>
      <c r="E220" t="s">
        <v>223</v>
      </c>
      <c r="F220" s="31"/>
      <c r="G220" s="31">
        <f t="shared" si="51"/>
        <v>-0.79427637778551974</v>
      </c>
      <c r="H220" s="31">
        <f t="shared" ref="H220:K220" si="74">LN(H156/H198)</f>
        <v>-0.73361635093007493</v>
      </c>
      <c r="I220" s="31">
        <f t="shared" si="74"/>
        <v>-0.68339887746078942</v>
      </c>
      <c r="J220" s="31">
        <f t="shared" si="74"/>
        <v>-0.64109123115924493</v>
      </c>
      <c r="K220" s="31">
        <f t="shared" si="74"/>
        <v>-0.60493060830399403</v>
      </c>
      <c r="L220" s="31">
        <f t="shared" ref="L220:M220" si="75">LN(L156/L198)</f>
        <v>-0.57193925552152114</v>
      </c>
      <c r="M220" s="31">
        <f t="shared" si="75"/>
        <v>-0.5417494627743108</v>
      </c>
      <c r="N220" s="177"/>
      <c r="O220" s="180">
        <v>218</v>
      </c>
      <c r="Q220" s="31">
        <v>2.2904333076904515</v>
      </c>
      <c r="R220" s="31">
        <v>-0.35303961287694291</v>
      </c>
      <c r="S220" s="31">
        <v>-3.3868858977511214</v>
      </c>
      <c r="T220" s="31">
        <v>-1.1624798670639398</v>
      </c>
      <c r="U220" s="31">
        <v>-0.57678155437900869</v>
      </c>
      <c r="V220" s="31">
        <v>-0.88951711042617942</v>
      </c>
      <c r="W220" s="31">
        <v>-2.8963587042502845</v>
      </c>
      <c r="X220" s="31">
        <v>-4.3985485244911819</v>
      </c>
      <c r="Y220" s="31">
        <v>-4.4607273065460493</v>
      </c>
      <c r="Z220" s="31">
        <v>-2.8770481723119556</v>
      </c>
      <c r="AA220" s="31">
        <v>0.22487896110262948</v>
      </c>
      <c r="AB220" s="31">
        <v>-0.51250572195292543</v>
      </c>
      <c r="AC220" s="31">
        <v>-0.17324716416628785</v>
      </c>
      <c r="AD220" s="31">
        <v>-2.0661344293389621</v>
      </c>
      <c r="AE220" s="31">
        <v>-1.9097007937674224</v>
      </c>
      <c r="AF220" s="31">
        <v>-1.3255472438508633</v>
      </c>
      <c r="AG220" s="31">
        <v>-2.3086896063825053</v>
      </c>
      <c r="AH220" s="31">
        <v>-3.5190147408891126</v>
      </c>
      <c r="AI220" s="31">
        <v>-0.9122432131174002</v>
      </c>
      <c r="AJ220" s="31">
        <v>-1.9774112868381963</v>
      </c>
      <c r="AK220" s="31">
        <v>-0.61694818076851465</v>
      </c>
      <c r="AL220" s="31">
        <v>-3.5678556162834849</v>
      </c>
      <c r="AM220" s="31">
        <v>-4.8584203548065101</v>
      </c>
      <c r="AN220" s="31">
        <v>-3.6929201564390635</v>
      </c>
      <c r="AO220" s="31">
        <v>3.8152672010411015</v>
      </c>
      <c r="AP220" s="31">
        <v>0.71504930037767644</v>
      </c>
      <c r="AQ220" s="31">
        <v>-1.0982710535907869</v>
      </c>
      <c r="AR220" s="31">
        <v>-1.9671171312176625</v>
      </c>
      <c r="AS220" s="31">
        <v>-2.8505672159914446</v>
      </c>
      <c r="AT220" s="31">
        <v>-1.7410415507710912</v>
      </c>
      <c r="AU220" s="31">
        <v>3.3382966594433398E-2</v>
      </c>
      <c r="AV220" s="31">
        <v>-0.52436768522510413</v>
      </c>
      <c r="AW220" s="31">
        <v>-0.94390583213090185</v>
      </c>
      <c r="AX220" s="31">
        <v>-9.1606891409259567E-2</v>
      </c>
      <c r="AY220" s="31">
        <v>-2.0916820462449048</v>
      </c>
      <c r="AZ220" s="31">
        <v>-1.338112264874624</v>
      </c>
      <c r="BA220" s="31">
        <v>-1.9959123013972808</v>
      </c>
      <c r="BB220" s="31">
        <v>-0.49788648458370494</v>
      </c>
      <c r="BC220" s="31">
        <v>-2.632159086659184</v>
      </c>
      <c r="BD220" s="31">
        <v>-0.79427637778551974</v>
      </c>
      <c r="BE220" s="31">
        <v>-2.3286225812904173</v>
      </c>
      <c r="BF220" s="31">
        <v>-1.3133243593959012</v>
      </c>
      <c r="BG220" s="31">
        <v>-3.6680885544648043</v>
      </c>
      <c r="BH220" s="31">
        <v>-3.3164097197651157</v>
      </c>
      <c r="BI220" s="31">
        <v>-1.9452051738579501</v>
      </c>
      <c r="BJ220" s="31">
        <v>-0.77809838233466999</v>
      </c>
      <c r="BK220" s="31">
        <v>-2.9137090807968078</v>
      </c>
      <c r="BL220" s="31">
        <v>1.9377447697583861</v>
      </c>
      <c r="BM220" s="31">
        <v>-2.3643266449061158</v>
      </c>
      <c r="BN220" s="31">
        <v>-1.7960549810844375</v>
      </c>
      <c r="BO220" s="31">
        <v>-3.1080057168735142</v>
      </c>
      <c r="BP220" s="31">
        <v>-1.6909781850531593</v>
      </c>
      <c r="BQ220" s="31">
        <v>0.22862757573196679</v>
      </c>
      <c r="BR220" s="31">
        <v>-0.28704716533726687</v>
      </c>
      <c r="BS220" s="60"/>
      <c r="BT220" s="60"/>
      <c r="BU220" s="60"/>
      <c r="BV220" s="60"/>
    </row>
    <row r="221" spans="1:143" outlineLevel="1">
      <c r="B221" s="2">
        <v>207</v>
      </c>
      <c r="E221" t="s">
        <v>224</v>
      </c>
      <c r="F221" s="20"/>
      <c r="G221" s="20">
        <f t="shared" si="51"/>
        <v>1.1780278102742412</v>
      </c>
      <c r="H221" s="20">
        <f t="shared" ref="H221:K221" si="76">H157/H199</f>
        <v>1.1781937248454126</v>
      </c>
      <c r="I221" s="20">
        <f t="shared" si="76"/>
        <v>1.1579536926503899</v>
      </c>
      <c r="J221" s="20">
        <f t="shared" si="76"/>
        <v>1.1360804817537191</v>
      </c>
      <c r="K221" s="20">
        <f t="shared" si="76"/>
        <v>1.1143253151004289</v>
      </c>
      <c r="L221" s="20">
        <f t="shared" ref="L221:M221" si="77">L157/L199</f>
        <v>1.1143253151004289</v>
      </c>
      <c r="M221" s="20">
        <f t="shared" si="77"/>
        <v>1.1143253151004289</v>
      </c>
      <c r="N221" s="43"/>
      <c r="O221" s="180">
        <v>219</v>
      </c>
      <c r="Q221" s="20">
        <v>0.78327985204706529</v>
      </c>
      <c r="R221" s="20">
        <v>0.52285504227914048</v>
      </c>
      <c r="S221" s="20">
        <v>-0.21950410752899091</v>
      </c>
      <c r="T221" s="20">
        <v>0.33994014460141769</v>
      </c>
      <c r="U221" s="20">
        <v>0.2875916702820604</v>
      </c>
      <c r="V221" s="20">
        <v>0.57727321595916159</v>
      </c>
      <c r="W221" s="20">
        <v>0.91551107536626242</v>
      </c>
      <c r="X221" s="20">
        <v>-0.13718772643769619</v>
      </c>
      <c r="Y221" s="20">
        <v>2.5999432451413562</v>
      </c>
      <c r="Z221" s="20">
        <v>0.80990642872031127</v>
      </c>
      <c r="AA221" s="20">
        <v>0.94961499735413257</v>
      </c>
      <c r="AB221" s="20">
        <v>0.78338718496658499</v>
      </c>
      <c r="AC221" s="20">
        <v>0.49358543242441177</v>
      </c>
      <c r="AD221" s="20">
        <v>1.3098770178992614</v>
      </c>
      <c r="AE221" s="20">
        <v>0.95579501359254215</v>
      </c>
      <c r="AF221" s="20">
        <v>0.80799728385867309</v>
      </c>
      <c r="AG221" s="20">
        <v>0.83241905909142977</v>
      </c>
      <c r="AH221" s="20">
        <v>0.11778706706416998</v>
      </c>
      <c r="AI221" s="20">
        <v>0.17344717370638638</v>
      </c>
      <c r="AJ221" s="20">
        <v>0.98567577505454995</v>
      </c>
      <c r="AK221" s="20">
        <v>0.56279517359012032</v>
      </c>
      <c r="AL221" s="20">
        <v>-0.30412250612569691</v>
      </c>
      <c r="AM221" s="20">
        <v>0.36968105448333888</v>
      </c>
      <c r="AN221" s="20">
        <v>0.17336489420090204</v>
      </c>
      <c r="AO221" s="20">
        <v>0.77676556938011987</v>
      </c>
      <c r="AP221" s="20">
        <v>1.225797310090933</v>
      </c>
      <c r="AQ221" s="20">
        <v>3.5456272810244416</v>
      </c>
      <c r="AR221" s="20">
        <v>0.3090562255057876</v>
      </c>
      <c r="AS221" s="20">
        <v>0.97536273226664194</v>
      </c>
      <c r="AT221" s="20">
        <v>0.80299999858916549</v>
      </c>
      <c r="AU221" s="20">
        <v>0.83285559896657069</v>
      </c>
      <c r="AV221" s="20">
        <v>2.102338228245558</v>
      </c>
      <c r="AW221" s="20">
        <v>0.77594290882863182</v>
      </c>
      <c r="AX221" s="20">
        <v>1.1841800349645135</v>
      </c>
      <c r="AY221" s="20">
        <v>1.2305804898230186</v>
      </c>
      <c r="AZ221" s="20">
        <v>0.13257546166767273</v>
      </c>
      <c r="BA221" s="20">
        <v>-0.13334034224875924</v>
      </c>
      <c r="BB221" s="20">
        <v>1.4264832239164136</v>
      </c>
      <c r="BC221" s="20">
        <v>0.98788536313368602</v>
      </c>
      <c r="BD221" s="20">
        <v>1.1780278102742412</v>
      </c>
      <c r="BE221" s="20">
        <v>0.73090807206753594</v>
      </c>
      <c r="BF221" s="20">
        <v>0.15940354363399342</v>
      </c>
      <c r="BG221" s="20">
        <v>0.31656344612439841</v>
      </c>
      <c r="BH221" s="20">
        <v>0.41010400715412509</v>
      </c>
      <c r="BI221" s="20">
        <v>0.50304044388963243</v>
      </c>
      <c r="BJ221" s="20">
        <v>0.20849748733332438</v>
      </c>
      <c r="BK221" s="20">
        <v>1.754089966333265</v>
      </c>
      <c r="BL221" s="20">
        <v>0.61562581711529041</v>
      </c>
      <c r="BM221" s="20">
        <v>1.5811786588692596</v>
      </c>
      <c r="BN221" s="20">
        <v>1.192002613142743</v>
      </c>
      <c r="BO221" s="20">
        <v>1.1532544714916757</v>
      </c>
      <c r="BP221" s="20">
        <v>0.6706735992417282</v>
      </c>
      <c r="BQ221" s="20">
        <v>0.96207616456976419</v>
      </c>
      <c r="BR221" s="20">
        <v>0.9634084993928812</v>
      </c>
      <c r="BS221" s="60"/>
      <c r="BT221" s="60"/>
      <c r="BU221" s="60"/>
      <c r="BV221" s="60"/>
    </row>
    <row r="222" spans="1:143" s="37" customFormat="1" outlineLevel="1">
      <c r="A222"/>
      <c r="B222" s="2">
        <v>208</v>
      </c>
      <c r="E222" t="s">
        <v>225</v>
      </c>
      <c r="F222" s="31"/>
      <c r="G222" s="31">
        <f t="shared" si="51"/>
        <v>17</v>
      </c>
      <c r="H222" s="31">
        <f t="shared" ref="H222:K222" si="78">H158</f>
        <v>18</v>
      </c>
      <c r="I222" s="31">
        <f t="shared" si="78"/>
        <v>19</v>
      </c>
      <c r="J222" s="31">
        <f t="shared" si="78"/>
        <v>20</v>
      </c>
      <c r="K222" s="31">
        <f t="shared" si="78"/>
        <v>21</v>
      </c>
      <c r="L222" s="31">
        <f t="shared" ref="L222:M222" si="79">L158</f>
        <v>22</v>
      </c>
      <c r="M222" s="31">
        <f t="shared" si="79"/>
        <v>23</v>
      </c>
      <c r="N222" s="177"/>
      <c r="O222" s="180">
        <v>220</v>
      </c>
      <c r="P222" s="69"/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60"/>
      <c r="BT222" s="60"/>
      <c r="BU222" s="60"/>
      <c r="BV222" s="60"/>
      <c r="EM222" s="136"/>
    </row>
    <row r="223" spans="1:143" outlineLevel="1">
      <c r="B223" s="2">
        <v>209</v>
      </c>
      <c r="E223"/>
      <c r="O223" s="180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>
      <c r="B224" s="2">
        <v>210</v>
      </c>
      <c r="C224" s="8" t="s">
        <v>240</v>
      </c>
      <c r="D224" s="8"/>
      <c r="E224"/>
      <c r="O224" s="180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>
      <c r="B225" s="2">
        <v>211</v>
      </c>
      <c r="E225"/>
      <c r="O225" s="180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>
      <c r="B226" s="2">
        <v>212</v>
      </c>
      <c r="E226" t="s">
        <v>218</v>
      </c>
      <c r="F226" s="33"/>
      <c r="G226" s="33">
        <f t="shared" ref="G226:G243" si="80">HLOOKUP($E$3,$P$3:$BX$269,O226,FALSE)</f>
        <v>12.819457458886518</v>
      </c>
      <c r="H226" s="33">
        <f t="shared" ref="H226:K241" si="81">H162*H205</f>
        <v>12.819457458886518</v>
      </c>
      <c r="I226" s="33">
        <f t="shared" si="81"/>
        <v>12.819457458886518</v>
      </c>
      <c r="J226" s="33">
        <f t="shared" si="81"/>
        <v>12.819457458886518</v>
      </c>
      <c r="K226" s="33">
        <f t="shared" si="81"/>
        <v>12.819457458886518</v>
      </c>
      <c r="L226" s="33">
        <f t="shared" ref="L226:M226" si="82">L162*L205</f>
        <v>12.819457458886518</v>
      </c>
      <c r="M226" s="33">
        <f t="shared" si="82"/>
        <v>12.819457458886518</v>
      </c>
      <c r="N226" s="178"/>
      <c r="O226" s="180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12.814736982825067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>
      <c r="B227" s="2">
        <v>213</v>
      </c>
      <c r="E227" t="s">
        <v>219</v>
      </c>
      <c r="F227" s="33"/>
      <c r="G227" s="33">
        <f t="shared" si="80"/>
        <v>-0.17465595501766337</v>
      </c>
      <c r="H227" s="33">
        <f t="shared" si="81"/>
        <v>-0.16680772241052907</v>
      </c>
      <c r="I227" s="33">
        <f t="shared" si="81"/>
        <v>-0.16680772241052907</v>
      </c>
      <c r="J227" s="33">
        <f t="shared" si="81"/>
        <v>-0.16680772241052907</v>
      </c>
      <c r="K227" s="33">
        <f t="shared" si="81"/>
        <v>-0.16680772241052907</v>
      </c>
      <c r="L227" s="33">
        <f t="shared" ref="L227:M227" si="83">L163*L206</f>
        <v>-0.16680772241052899</v>
      </c>
      <c r="M227" s="33">
        <f t="shared" si="83"/>
        <v>-0.16680772241052899</v>
      </c>
      <c r="N227" s="178"/>
      <c r="O227" s="180">
        <v>225</v>
      </c>
      <c r="Q227" s="33">
        <v>-0.17472188947937567</v>
      </c>
      <c r="R227" s="33">
        <v>-2.9322829379817891E-2</v>
      </c>
      <c r="S227" s="33">
        <v>-6.6806460983386051E-2</v>
      </c>
      <c r="T227" s="33">
        <v>-0.11775169199641834</v>
      </c>
      <c r="U227" s="33">
        <v>-0.14938730740231043</v>
      </c>
      <c r="V227" s="33">
        <v>-6.7875647827178504E-2</v>
      </c>
      <c r="W227" s="33">
        <v>-0.10729597059134878</v>
      </c>
      <c r="X227" s="33">
        <v>-7.498864577203164E-2</v>
      </c>
      <c r="Y227" s="33">
        <v>-0.17098203736537299</v>
      </c>
      <c r="Z227" s="33">
        <v>-0.18942199965401779</v>
      </c>
      <c r="AA227" s="33">
        <v>-0.17765191601553718</v>
      </c>
      <c r="AB227" s="33">
        <v>-8.8244570473503897E-2</v>
      </c>
      <c r="AC227" s="33">
        <v>-0.18918966197946835</v>
      </c>
      <c r="AD227" s="33">
        <v>-4.5440224549596529E-2</v>
      </c>
      <c r="AE227" s="33">
        <v>-9.1953550985145821E-2</v>
      </c>
      <c r="AF227" s="33">
        <v>-0.18899614421469149</v>
      </c>
      <c r="AG227" s="33">
        <v>-7.6595851742415691E-2</v>
      </c>
      <c r="AH227" s="33">
        <v>-6.686009207558806E-2</v>
      </c>
      <c r="AI227" s="33">
        <v>-7.5085943292720378E-2</v>
      </c>
      <c r="AJ227" s="33">
        <v>-0.14993904294739563</v>
      </c>
      <c r="AK227" s="33">
        <v>-0.16187058782546826</v>
      </c>
      <c r="AL227" s="33">
        <v>-7.5088720269225362E-2</v>
      </c>
      <c r="AM227" s="33">
        <v>-1.7058319013057061E-2</v>
      </c>
      <c r="AN227" s="33">
        <v>-1.7147713745549586E-2</v>
      </c>
      <c r="AO227" s="33">
        <v>-0.14086388211768303</v>
      </c>
      <c r="AP227" s="33">
        <v>-0.17002381045512319</v>
      </c>
      <c r="AQ227" s="33">
        <v>-0.13487100549873154</v>
      </c>
      <c r="AR227" s="33">
        <v>-4.4955836830517071E-2</v>
      </c>
      <c r="AS227" s="33">
        <v>-7.9376082138090998E-2</v>
      </c>
      <c r="AT227" s="33">
        <v>-8.5046089292065127E-2</v>
      </c>
      <c r="AU227" s="33">
        <v>-9.2372166314139331E-2</v>
      </c>
      <c r="AV227" s="33">
        <v>-0.14914874609367113</v>
      </c>
      <c r="AW227" s="33">
        <v>-0.15518424644032133</v>
      </c>
      <c r="AX227" s="33">
        <v>-6.7987621399365525E-2</v>
      </c>
      <c r="AY227" s="33">
        <v>-6.7542095497357443E-2</v>
      </c>
      <c r="AZ227" s="33">
        <v>-3.1034577031371829E-2</v>
      </c>
      <c r="BA227" s="33">
        <v>-9.7847920018975382E-2</v>
      </c>
      <c r="BB227" s="33">
        <v>-0.16160897299511945</v>
      </c>
      <c r="BC227" s="33">
        <v>-0.15511903609870195</v>
      </c>
      <c r="BD227" s="33">
        <v>-0.17465595501766337</v>
      </c>
      <c r="BE227" s="33">
        <v>2.0990983325621382E-2</v>
      </c>
      <c r="BF227" s="33">
        <v>-2.953191859710436E-2</v>
      </c>
      <c r="BG227" s="33">
        <v>2.0901820842143832E-2</v>
      </c>
      <c r="BH227" s="33">
        <v>-7.0113114008623661E-2</v>
      </c>
      <c r="BI227" s="33">
        <v>-6.6820110750954273E-2</v>
      </c>
      <c r="BJ227" s="33">
        <v>-6.7409257358607658E-2</v>
      </c>
      <c r="BK227" s="33">
        <v>-0.11034251260747716</v>
      </c>
      <c r="BL227" s="33">
        <v>-0.17615446808947138</v>
      </c>
      <c r="BM227" s="33">
        <v>-0.13453379812648175</v>
      </c>
      <c r="BN227" s="33">
        <v>-6.7948409403219695E-2</v>
      </c>
      <c r="BO227" s="33">
        <v>-7.4176340528718437E-2</v>
      </c>
      <c r="BP227" s="33">
        <v>-1.1254941984298572E-2</v>
      </c>
      <c r="BQ227" s="33">
        <v>-4.4683868642024061E-2</v>
      </c>
      <c r="BR227" s="33">
        <v>-0.13118704728783825</v>
      </c>
      <c r="BS227" s="60"/>
      <c r="BT227" s="60"/>
      <c r="BU227" s="60"/>
      <c r="BV227" s="60"/>
    </row>
    <row r="228" spans="2:74" outlineLevel="1">
      <c r="B228" s="2">
        <v>214</v>
      </c>
      <c r="E228" t="s">
        <v>220</v>
      </c>
      <c r="F228" s="33"/>
      <c r="G228" s="33">
        <f t="shared" si="80"/>
        <v>-9.2942429526911945E-3</v>
      </c>
      <c r="H228" s="33">
        <f t="shared" si="81"/>
        <v>-9.2942429526911945E-3</v>
      </c>
      <c r="I228" s="33">
        <f t="shared" si="81"/>
        <v>-3.923007480734866E-3</v>
      </c>
      <c r="J228" s="33">
        <f t="shared" si="81"/>
        <v>5.012178446089601E-3</v>
      </c>
      <c r="K228" s="33">
        <f t="shared" si="81"/>
        <v>1.0880363636210992E-2</v>
      </c>
      <c r="L228" s="33">
        <f t="shared" ref="L228:M228" si="84">L164*L207</f>
        <v>1.0880363636210992E-2</v>
      </c>
      <c r="M228" s="33">
        <f t="shared" si="84"/>
        <v>1.0880363636210992E-2</v>
      </c>
      <c r="N228" s="178"/>
      <c r="O228" s="180">
        <v>226</v>
      </c>
      <c r="Q228" s="33">
        <v>1.2025183003948521</v>
      </c>
      <c r="R228" s="33">
        <v>-0.74507580227822268</v>
      </c>
      <c r="S228" s="33">
        <v>-1.6285112547040164</v>
      </c>
      <c r="T228" s="33">
        <v>-0.230863476143428</v>
      </c>
      <c r="U228" s="33">
        <v>3.8067173034180619E-2</v>
      </c>
      <c r="V228" s="33">
        <v>-0.32263592397171187</v>
      </c>
      <c r="W228" s="33">
        <v>-0.95548357153880015</v>
      </c>
      <c r="X228" s="33">
        <v>-1.7573328464812794</v>
      </c>
      <c r="Y228" s="33">
        <v>-1.4262174912236774</v>
      </c>
      <c r="Z228" s="33">
        <v>-0.71339454219923604</v>
      </c>
      <c r="AA228" s="33">
        <v>0.45129042997609869</v>
      </c>
      <c r="AB228" s="33">
        <v>-3.4378991361265539E-3</v>
      </c>
      <c r="AC228" s="33">
        <v>0.16572370190664235</v>
      </c>
      <c r="AD228" s="33">
        <v>-0.53113285649835862</v>
      </c>
      <c r="AE228" s="33">
        <v>-0.42921526275561911</v>
      </c>
      <c r="AF228" s="33">
        <v>-0.31482159439140617</v>
      </c>
      <c r="AG228" s="33">
        <v>-0.47148774369718444</v>
      </c>
      <c r="AH228" s="33">
        <v>-1.2620966931910029</v>
      </c>
      <c r="AI228" s="33">
        <v>-0.12107692925785633</v>
      </c>
      <c r="AJ228" s="33">
        <v>-0.73320476429834081</v>
      </c>
      <c r="AK228" s="33">
        <v>-0.44168552009283929</v>
      </c>
      <c r="AL228" s="33">
        <v>-1.3913073142585952</v>
      </c>
      <c r="AM228" s="33">
        <v>-1.7722393598072195</v>
      </c>
      <c r="AN228" s="33">
        <v>-1.0750786792132909</v>
      </c>
      <c r="AO228" s="33">
        <v>1.2656999149761041</v>
      </c>
      <c r="AP228" s="33">
        <v>0.77764649798854379</v>
      </c>
      <c r="AQ228" s="33">
        <v>-0.46175798402969881</v>
      </c>
      <c r="AR228" s="33">
        <v>-0.35936422550823194</v>
      </c>
      <c r="AS228" s="33">
        <v>-0.78277539240475591</v>
      </c>
      <c r="AT228" s="33">
        <v>-0.64620003097525069</v>
      </c>
      <c r="AU228" s="33">
        <v>0.43591945756116274</v>
      </c>
      <c r="AV228" s="33">
        <v>-0.17504001599281618</v>
      </c>
      <c r="AW228" s="33">
        <v>-0.14585251346292649</v>
      </c>
      <c r="AX228" s="33">
        <v>-3.5365138177282839E-2</v>
      </c>
      <c r="AY228" s="33">
        <v>-0.82630814450823509</v>
      </c>
      <c r="AZ228" s="33">
        <v>-0.36825495164890898</v>
      </c>
      <c r="BA228" s="33">
        <v>-1.0043984964344723</v>
      </c>
      <c r="BB228" s="33">
        <v>8.6577373081019163E-2</v>
      </c>
      <c r="BC228" s="33">
        <v>-0.70371533726087909</v>
      </c>
      <c r="BD228" s="33">
        <v>-9.2942429526911945E-3</v>
      </c>
      <c r="BE228" s="33">
        <v>-0.75084722277494453</v>
      </c>
      <c r="BF228" s="33">
        <v>-0.274481099056124</v>
      </c>
      <c r="BG228" s="33">
        <v>-1.1665486530508766</v>
      </c>
      <c r="BH228" s="33">
        <v>-1.0498315571294665</v>
      </c>
      <c r="BI228" s="33">
        <v>-1.3675965221359179</v>
      </c>
      <c r="BJ228" s="33">
        <v>-4.3628465164433076E-2</v>
      </c>
      <c r="BK228" s="33">
        <v>-0.89922094297733968</v>
      </c>
      <c r="BL228" s="33">
        <v>1.1728214768855891</v>
      </c>
      <c r="BM228" s="33">
        <v>-0.62852316907697681</v>
      </c>
      <c r="BN228" s="33">
        <v>-0.39964545730040041</v>
      </c>
      <c r="BO228" s="33">
        <v>-1.2084781671193396</v>
      </c>
      <c r="BP228" s="33">
        <v>-0.42021835441782901</v>
      </c>
      <c r="BQ228" s="33">
        <v>0.45029689529303496</v>
      </c>
      <c r="BR228" s="33">
        <v>0.25208157893873878</v>
      </c>
      <c r="BS228" s="60"/>
      <c r="BT228" s="60"/>
      <c r="BU228" s="60"/>
      <c r="BV228" s="60"/>
    </row>
    <row r="229" spans="2:74" outlineLevel="1">
      <c r="B229" s="2">
        <v>215</v>
      </c>
      <c r="E229" t="s">
        <v>221</v>
      </c>
      <c r="F229" s="33"/>
      <c r="G229" s="33">
        <f t="shared" si="80"/>
        <v>-5.2325633031686122E-2</v>
      </c>
      <c r="H229" s="33">
        <f t="shared" si="81"/>
        <v>-5.72177294281698E-2</v>
      </c>
      <c r="I229" s="33">
        <f t="shared" si="81"/>
        <v>-5.72177294281698E-2</v>
      </c>
      <c r="J229" s="33">
        <f t="shared" si="81"/>
        <v>-5.72177294281698E-2</v>
      </c>
      <c r="K229" s="33">
        <f t="shared" si="81"/>
        <v>-5.72177294281698E-2</v>
      </c>
      <c r="L229" s="33">
        <f t="shared" ref="L229:M229" si="85">L165*L208</f>
        <v>-5.72177294281698E-2</v>
      </c>
      <c r="M229" s="33">
        <f t="shared" si="85"/>
        <v>-5.72177294281698E-2</v>
      </c>
      <c r="N229" s="178"/>
      <c r="O229" s="180">
        <v>227</v>
      </c>
      <c r="Q229" s="33">
        <v>0.54881034955093044</v>
      </c>
      <c r="R229" s="33">
        <v>-0.30142004111018628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-0.56797994881407321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0.57741415901934035</v>
      </c>
      <c r="AP229" s="33">
        <v>0.2374431691531276</v>
      </c>
      <c r="AQ229" s="33">
        <v>-0.26406185792102987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1.4766677830111954E-2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-0.36228099876675401</v>
      </c>
      <c r="BN229" s="33">
        <v>-0.19421356134029985</v>
      </c>
      <c r="BO229" s="33">
        <v>-0.46003972262860943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>
      <c r="B230" s="2">
        <v>216</v>
      </c>
      <c r="E230" t="s">
        <v>222</v>
      </c>
      <c r="F230" s="33"/>
      <c r="G230" s="33">
        <f t="shared" si="80"/>
        <v>-4.4903015587685863E-2</v>
      </c>
      <c r="H230" s="33">
        <f t="shared" si="81"/>
        <v>-4.4903015665772206E-2</v>
      </c>
      <c r="I230" s="33">
        <f t="shared" si="81"/>
        <v>-4.1611382755437534E-2</v>
      </c>
      <c r="J230" s="33">
        <f t="shared" si="81"/>
        <v>-4.0861942394682126E-2</v>
      </c>
      <c r="K230" s="33">
        <f t="shared" si="81"/>
        <v>-4.0484290132048802E-2</v>
      </c>
      <c r="L230" s="33">
        <f t="shared" ref="L230:M230" si="86">L166*L209</f>
        <v>-4.0484290132048802E-2</v>
      </c>
      <c r="M230" s="33">
        <f t="shared" si="86"/>
        <v>-4.0484290132048802E-2</v>
      </c>
      <c r="N230" s="178"/>
      <c r="O230" s="180">
        <v>228</v>
      </c>
      <c r="Q230" s="33">
        <v>0.26432779213873731</v>
      </c>
      <c r="R230" s="33">
        <v>-0.20403950221565392</v>
      </c>
      <c r="S230" s="33">
        <v>-0.39949974155651319</v>
      </c>
      <c r="T230" s="33">
        <v>-6.1322991742077407E-2</v>
      </c>
      <c r="U230" s="33">
        <v>-1.0869364570095743E-2</v>
      </c>
      <c r="V230" s="33">
        <v>-0.1258190254228069</v>
      </c>
      <c r="W230" s="33">
        <v>-0.26684056568023534</v>
      </c>
      <c r="X230" s="33">
        <v>-0.46745799452623038</v>
      </c>
      <c r="Y230" s="33">
        <v>-0.42639818116621747</v>
      </c>
      <c r="Z230" s="33">
        <v>-0.19969535700877267</v>
      </c>
      <c r="AA230" s="33">
        <v>8.0504004063961077E-2</v>
      </c>
      <c r="AB230" s="33">
        <v>-3.3026145025919558E-2</v>
      </c>
      <c r="AC230" s="33">
        <v>2.10173296459709E-2</v>
      </c>
      <c r="AD230" s="33">
        <v>-0.17471939800056024</v>
      </c>
      <c r="AE230" s="33">
        <v>-0.10173536227278372</v>
      </c>
      <c r="AF230" s="33">
        <v>-0.11558904299129975</v>
      </c>
      <c r="AG230" s="33">
        <v>-9.2576602404557465E-2</v>
      </c>
      <c r="AH230" s="33">
        <v>-0.33476988097188748</v>
      </c>
      <c r="AI230" s="33">
        <v>-7.0077771271953526E-2</v>
      </c>
      <c r="AJ230" s="33">
        <v>-0.21406258309841367</v>
      </c>
      <c r="AK230" s="33">
        <v>-0.12705540923073827</v>
      </c>
      <c r="AL230" s="33">
        <v>-0.33545956947328592</v>
      </c>
      <c r="AM230" s="33">
        <v>-0.44236278601899942</v>
      </c>
      <c r="AN230" s="33">
        <v>-0.28975613294511104</v>
      </c>
      <c r="AO230" s="33">
        <v>0.33252507954960964</v>
      </c>
      <c r="AP230" s="33">
        <v>0.15693656565770231</v>
      </c>
      <c r="AQ230" s="33">
        <v>-0.18005674460844437</v>
      </c>
      <c r="AR230" s="33">
        <v>-9.350397172176636E-2</v>
      </c>
      <c r="AS230" s="33">
        <v>-0.19456125922300596</v>
      </c>
      <c r="AT230" s="33">
        <v>-0.17796162070570978</v>
      </c>
      <c r="AU230" s="33">
        <v>6.9707103798247155E-2</v>
      </c>
      <c r="AV230" s="33">
        <v>-5.5131494223867192E-2</v>
      </c>
      <c r="AW230" s="33">
        <v>-7.2059688236464844E-2</v>
      </c>
      <c r="AX230" s="33">
        <v>-2.8182520798027407E-2</v>
      </c>
      <c r="AY230" s="33">
        <v>-0.19796539762389087</v>
      </c>
      <c r="AZ230" s="33">
        <v>-0.11944827283639681</v>
      </c>
      <c r="BA230" s="33">
        <v>-0.30993601423036399</v>
      </c>
      <c r="BB230" s="33">
        <v>2.3599411498303156E-4</v>
      </c>
      <c r="BC230" s="33">
        <v>-0.19523000679910013</v>
      </c>
      <c r="BD230" s="33">
        <v>-4.4903015587685863E-2</v>
      </c>
      <c r="BE230" s="33">
        <v>-0.23382354533257205</v>
      </c>
      <c r="BF230" s="33">
        <v>-0.10097073326009577</v>
      </c>
      <c r="BG230" s="33">
        <v>-0.32318523531396981</v>
      </c>
      <c r="BH230" s="33">
        <v>-0.29911458124736889</v>
      </c>
      <c r="BI230" s="33">
        <v>-0.32321135715132326</v>
      </c>
      <c r="BJ230" s="33">
        <v>-5.9351735943958248E-2</v>
      </c>
      <c r="BK230" s="33">
        <v>-0.2323422695158808</v>
      </c>
      <c r="BL230" s="33">
        <v>0.23758879760384666</v>
      </c>
      <c r="BM230" s="33">
        <v>-0.24826756938140881</v>
      </c>
      <c r="BN230" s="33">
        <v>-0.15500430794564896</v>
      </c>
      <c r="BO230" s="33">
        <v>-0.27856409736891269</v>
      </c>
      <c r="BP230" s="33">
        <v>-0.13706595535614538</v>
      </c>
      <c r="BQ230" s="33">
        <v>7.4615556031318392E-2</v>
      </c>
      <c r="BR230" s="33">
        <v>5.8153096084369992E-2</v>
      </c>
      <c r="BS230" s="60"/>
      <c r="BT230" s="60"/>
      <c r="BU230" s="60"/>
      <c r="BV230" s="60"/>
    </row>
    <row r="231" spans="2:74" outlineLevel="1">
      <c r="B231" s="2">
        <v>217</v>
      </c>
      <c r="E231" t="s">
        <v>227</v>
      </c>
      <c r="F231" s="33"/>
      <c r="G231" s="33">
        <f t="shared" si="80"/>
        <v>4.8552817380565719E-3</v>
      </c>
      <c r="H231" s="33">
        <f t="shared" si="81"/>
        <v>4.4287375589448265E-3</v>
      </c>
      <c r="I231" s="33">
        <f t="shared" si="81"/>
        <v>4.4287375589448265E-3</v>
      </c>
      <c r="J231" s="33">
        <f t="shared" si="81"/>
        <v>4.4287375589448265E-3</v>
      </c>
      <c r="K231" s="33">
        <f t="shared" si="81"/>
        <v>4.4287375589448265E-3</v>
      </c>
      <c r="L231" s="33">
        <f t="shared" ref="L231:M231" si="87">L167*L210</f>
        <v>4.428737558944823E-3</v>
      </c>
      <c r="M231" s="33">
        <f t="shared" si="87"/>
        <v>4.428737558944823E-3</v>
      </c>
      <c r="N231" s="178"/>
      <c r="O231" s="180">
        <v>229</v>
      </c>
      <c r="Q231" s="33">
        <v>4.7156645354497709E-3</v>
      </c>
      <c r="R231" s="33">
        <v>1.3540111282347192E-4</v>
      </c>
      <c r="S231" s="33">
        <v>7.0063333846785692E-4</v>
      </c>
      <c r="T231" s="33">
        <v>2.2882849972696191E-3</v>
      </c>
      <c r="U231" s="33">
        <v>3.4940497737073993E-3</v>
      </c>
      <c r="V231" s="33">
        <v>7.551413216119469E-4</v>
      </c>
      <c r="W231" s="33">
        <v>1.8271273673248066E-3</v>
      </c>
      <c r="X231" s="33">
        <v>8.6614437764624208E-4</v>
      </c>
      <c r="Y231" s="33">
        <v>5.0289138009265285E-3</v>
      </c>
      <c r="Z231" s="33">
        <v>5.8645206442774715E-3</v>
      </c>
      <c r="AA231" s="33">
        <v>4.9411571787692588E-3</v>
      </c>
      <c r="AB231" s="33">
        <v>1.3542457952466357E-3</v>
      </c>
      <c r="AC231" s="33">
        <v>5.5579716784427283E-3</v>
      </c>
      <c r="AD231" s="33">
        <v>3.3346815630947156E-4</v>
      </c>
      <c r="AE231" s="33">
        <v>1.3601420658045796E-3</v>
      </c>
      <c r="AF231" s="33">
        <v>5.5460294884203277E-3</v>
      </c>
      <c r="AG231" s="33">
        <v>8.6627397349805526E-4</v>
      </c>
      <c r="AH231" s="33">
        <v>7.0045592854269163E-4</v>
      </c>
      <c r="AI231" s="33">
        <v>9.3095108642663046E-4</v>
      </c>
      <c r="AJ231" s="33">
        <v>3.5877835796269387E-3</v>
      </c>
      <c r="AK231" s="33">
        <v>4.4003029926773926E-3</v>
      </c>
      <c r="AL231" s="33">
        <v>8.721147403936572E-4</v>
      </c>
      <c r="AM231" s="33">
        <v>4.6620883458448363E-5</v>
      </c>
      <c r="AN231" s="33">
        <v>5.0216739640116307E-5</v>
      </c>
      <c r="AO231" s="33">
        <v>3.112188330469274E-3</v>
      </c>
      <c r="AP231" s="33">
        <v>4.5382733559793491E-3</v>
      </c>
      <c r="AQ231" s="33">
        <v>2.8754262950161026E-3</v>
      </c>
      <c r="AR231" s="33">
        <v>3.3995211702423495E-4</v>
      </c>
      <c r="AS231" s="33">
        <v>1.002670729000133E-3</v>
      </c>
      <c r="AT231" s="33">
        <v>1.1604694234960764E-3</v>
      </c>
      <c r="AU231" s="33">
        <v>1.4013438319339252E-3</v>
      </c>
      <c r="AV231" s="33">
        <v>3.7336735945750735E-3</v>
      </c>
      <c r="AW231" s="33">
        <v>3.940364609793549E-3</v>
      </c>
      <c r="AX231" s="33">
        <v>7.180237568843238E-4</v>
      </c>
      <c r="AY231" s="33">
        <v>6.5476679221106583E-4</v>
      </c>
      <c r="AZ231" s="33">
        <v>1.4849040287336952E-4</v>
      </c>
      <c r="BA231" s="33">
        <v>1.3545157459521312E-3</v>
      </c>
      <c r="BB231" s="33">
        <v>4.2828269995723919E-3</v>
      </c>
      <c r="BC231" s="33">
        <v>3.8792370022601272E-3</v>
      </c>
      <c r="BD231" s="33">
        <v>4.8552817380565719E-3</v>
      </c>
      <c r="BE231" s="33">
        <v>6.9269048085207884E-5</v>
      </c>
      <c r="BF231" s="33">
        <v>1.5550117647539062E-4</v>
      </c>
      <c r="BG231" s="33">
        <v>6.2443228687299361E-5</v>
      </c>
      <c r="BH231" s="33">
        <v>7.7475552127796829E-4</v>
      </c>
      <c r="BI231" s="33">
        <v>7.0165853246034163E-4</v>
      </c>
      <c r="BJ231" s="33">
        <v>8.1005690300734487E-4</v>
      </c>
      <c r="BK231" s="33">
        <v>1.9400326430274977E-3</v>
      </c>
      <c r="BL231" s="33">
        <v>4.8303611009918087E-3</v>
      </c>
      <c r="BM231" s="33">
        <v>2.7922567295207128E-3</v>
      </c>
      <c r="BN231" s="33">
        <v>7.2079671302084929E-4</v>
      </c>
      <c r="BO231" s="33">
        <v>8.7928518797363887E-4</v>
      </c>
      <c r="BP231" s="33">
        <v>2.0399197517299577E-5</v>
      </c>
      <c r="BQ231" s="33">
        <v>3.1571181287275618E-4</v>
      </c>
      <c r="BR231" s="33">
        <v>2.6743820667193357E-3</v>
      </c>
      <c r="BS231" s="60"/>
      <c r="BT231" s="60"/>
      <c r="BU231" s="60"/>
      <c r="BV231" s="60"/>
    </row>
    <row r="232" spans="2:74" outlineLevel="1">
      <c r="B232" s="2">
        <v>218</v>
      </c>
      <c r="E232" t="s">
        <v>228</v>
      </c>
      <c r="F232" s="33"/>
      <c r="G232" s="33">
        <f t="shared" si="80"/>
        <v>-8.4025928053886991E-5</v>
      </c>
      <c r="H232" s="33">
        <f t="shared" si="81"/>
        <v>-8.4025928053886991E-5</v>
      </c>
      <c r="I232" s="33">
        <f t="shared" si="81"/>
        <v>-1.4970060270285149E-5</v>
      </c>
      <c r="J232" s="33">
        <f t="shared" si="81"/>
        <v>-2.4436461889016737E-5</v>
      </c>
      <c r="K232" s="33">
        <f t="shared" si="81"/>
        <v>-1.1515216214857886E-4</v>
      </c>
      <c r="L232" s="33">
        <f t="shared" ref="L232:M232" si="88">L168*L211</f>
        <v>-1.1515216214857886E-4</v>
      </c>
      <c r="M232" s="33">
        <f t="shared" si="88"/>
        <v>-1.1515216214857886E-4</v>
      </c>
      <c r="N232" s="178"/>
      <c r="O232" s="180">
        <v>230</v>
      </c>
      <c r="Q232" s="33">
        <v>-1.498575675120311</v>
      </c>
      <c r="R232" s="33">
        <v>-0.53168504546257256</v>
      </c>
      <c r="S232" s="33">
        <v>-2.3828650092982433</v>
      </c>
      <c r="T232" s="33">
        <v>-5.2280103041584564E-2</v>
      </c>
      <c r="U232" s="33">
        <v>-1.4017309076276411E-3</v>
      </c>
      <c r="V232" s="33">
        <v>-9.1532496539561303E-2</v>
      </c>
      <c r="W232" s="33">
        <v>-0.90147157366724695</v>
      </c>
      <c r="X232" s="33">
        <v>-3.2280266759962934</v>
      </c>
      <c r="Y232" s="33">
        <v>-1.700094562542837</v>
      </c>
      <c r="Z232" s="33">
        <v>-0.50820823276946514</v>
      </c>
      <c r="AA232" s="33">
        <v>-0.19613057979922638</v>
      </c>
      <c r="AB232" s="33">
        <v>-1.1908842573612125E-5</v>
      </c>
      <c r="AC232" s="33">
        <v>-3.0807357234571894E-2</v>
      </c>
      <c r="AD232" s="33">
        <v>-0.31169534530527021</v>
      </c>
      <c r="AE232" s="33">
        <v>-0.16748846160158257</v>
      </c>
      <c r="AF232" s="33">
        <v>-9.3661521518850627E-2</v>
      </c>
      <c r="AG232" s="33">
        <v>-0.19498550635252568</v>
      </c>
      <c r="AH232" s="33">
        <v>-1.4170057547099908</v>
      </c>
      <c r="AI232" s="33">
        <v>-1.4960653197665002E-2</v>
      </c>
      <c r="AJ232" s="33">
        <v>-0.54306331809788799</v>
      </c>
      <c r="AK232" s="33">
        <v>-0.16254908119974965</v>
      </c>
      <c r="AL232" s="33">
        <v>-1.1465559166772812</v>
      </c>
      <c r="AM232" s="33">
        <v>-3.3453421808072825</v>
      </c>
      <c r="AN232" s="33">
        <v>-1.0932578582239025</v>
      </c>
      <c r="AO232" s="33">
        <v>-1.9726783560753127</v>
      </c>
      <c r="AP232" s="33">
        <v>-0.57956431928832586</v>
      </c>
      <c r="AQ232" s="33">
        <v>-0.20656782178129582</v>
      </c>
      <c r="AR232" s="33">
        <v>-0.12225005446700069</v>
      </c>
      <c r="AS232" s="33">
        <v>-0.56948249062264777</v>
      </c>
      <c r="AT232" s="33">
        <v>-0.40762749900203271</v>
      </c>
      <c r="AU232" s="33">
        <v>-0.18276433514990081</v>
      </c>
      <c r="AV232" s="33">
        <v>-3.3713933443667701E-2</v>
      </c>
      <c r="AW232" s="33">
        <v>-1.9736336383203767E-2</v>
      </c>
      <c r="AX232" s="33">
        <v>-7.9074025042739904E-4</v>
      </c>
      <c r="AY232" s="33">
        <v>-0.63498907573280183</v>
      </c>
      <c r="AZ232" s="33">
        <v>-0.12003125052088433</v>
      </c>
      <c r="BA232" s="33">
        <v>-1.4489549222671829</v>
      </c>
      <c r="BB232" s="33">
        <v>-7.3735234872936584E-3</v>
      </c>
      <c r="BC232" s="33">
        <v>-0.47194680660309318</v>
      </c>
      <c r="BD232" s="33">
        <v>-8.4025928053886991E-5</v>
      </c>
      <c r="BE232" s="33">
        <v>-0.53081212204607831</v>
      </c>
      <c r="BF232" s="33">
        <v>-7.9231409045308662E-2</v>
      </c>
      <c r="BG232" s="33">
        <v>-0.90778827964734843</v>
      </c>
      <c r="BH232" s="33">
        <v>-1.1014304478916006</v>
      </c>
      <c r="BI232" s="33">
        <v>-1.5945586364878312</v>
      </c>
      <c r="BJ232" s="33">
        <v>-2.3412367035955087E-3</v>
      </c>
      <c r="BK232" s="33">
        <v>-0.7992131641203839</v>
      </c>
      <c r="BL232" s="33">
        <v>-1.1366447143432754</v>
      </c>
      <c r="BM232" s="33">
        <v>-0.24154163179742744</v>
      </c>
      <c r="BN232" s="33">
        <v>-0.15273180969851163</v>
      </c>
      <c r="BO232" s="33">
        <v>-1.4272688849712476</v>
      </c>
      <c r="BP232" s="33">
        <v>-0.17005066994113543</v>
      </c>
      <c r="BQ232" s="33">
        <v>-0.15309681554610444</v>
      </c>
      <c r="BR232" s="33">
        <v>-5.8404419963894956E-2</v>
      </c>
      <c r="BS232" s="60"/>
      <c r="BT232" s="60"/>
      <c r="BU232" s="60"/>
      <c r="BV232" s="60"/>
    </row>
    <row r="233" spans="2:74" outlineLevel="1">
      <c r="B233" s="2">
        <v>219</v>
      </c>
      <c r="E233" t="s">
        <v>229</v>
      </c>
      <c r="F233" s="33"/>
      <c r="G233" s="33">
        <f t="shared" si="80"/>
        <v>1.1170759007492479E-2</v>
      </c>
      <c r="H233" s="33">
        <f t="shared" si="81"/>
        <v>1.3357184961600673E-2</v>
      </c>
      <c r="I233" s="33">
        <f t="shared" si="81"/>
        <v>1.3357184961600673E-2</v>
      </c>
      <c r="J233" s="33">
        <f t="shared" si="81"/>
        <v>1.3357184961600673E-2</v>
      </c>
      <c r="K233" s="33">
        <f t="shared" si="81"/>
        <v>1.3357184961600673E-2</v>
      </c>
      <c r="L233" s="33">
        <f t="shared" ref="L233:M233" si="89">L169*L212</f>
        <v>1.3357184961600673E-2</v>
      </c>
      <c r="M233" s="33">
        <f t="shared" si="89"/>
        <v>1.3357184961600673E-2</v>
      </c>
      <c r="N233" s="178"/>
      <c r="O233" s="180">
        <v>231</v>
      </c>
      <c r="Q233" s="33">
        <v>1.0368552230516903</v>
      </c>
      <c r="R233" s="33">
        <v>0.41227158527212704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1.1931318830775903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0.82972225142802958</v>
      </c>
      <c r="AP233" s="33">
        <v>0.20935647228681306</v>
      </c>
      <c r="AQ233" s="33">
        <v>0.24323282954458325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8.3503648683026929E-4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0.76196510442866361</v>
      </c>
      <c r="BN233" s="33">
        <v>0.1307061003957907</v>
      </c>
      <c r="BO233" s="33">
        <v>0.81218045368514946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>
      <c r="B234" s="2">
        <v>220</v>
      </c>
      <c r="E234" t="s">
        <v>230</v>
      </c>
      <c r="F234" s="33"/>
      <c r="G234" s="33">
        <f t="shared" si="80"/>
        <v>1.4336108842675221E-2</v>
      </c>
      <c r="H234" s="33">
        <f t="shared" si="81"/>
        <v>1.4336108892536208E-2</v>
      </c>
      <c r="I234" s="33">
        <f t="shared" si="81"/>
        <v>1.231131854794704E-2</v>
      </c>
      <c r="J234" s="33">
        <f t="shared" si="81"/>
        <v>1.1871846906377645E-2</v>
      </c>
      <c r="K234" s="33">
        <f t="shared" si="81"/>
        <v>1.1653418152611436E-2</v>
      </c>
      <c r="L234" s="33">
        <f t="shared" ref="L234:M234" si="90">L170*L213</f>
        <v>1.1653418152611436E-2</v>
      </c>
      <c r="M234" s="33">
        <f t="shared" si="90"/>
        <v>1.1653418152611436E-2</v>
      </c>
      <c r="N234" s="178"/>
      <c r="O234" s="180">
        <v>232</v>
      </c>
      <c r="Q234" s="33">
        <v>0.56887985885267189</v>
      </c>
      <c r="R234" s="33">
        <v>0.2904444376088362</v>
      </c>
      <c r="S234" s="33">
        <v>1.2485777422323405</v>
      </c>
      <c r="T234" s="33">
        <v>2.762041412173526E-2</v>
      </c>
      <c r="U234" s="33">
        <v>8.5348800289395429E-4</v>
      </c>
      <c r="V234" s="33">
        <v>0.12223486645043208</v>
      </c>
      <c r="W234" s="33">
        <v>0.52672502455602321</v>
      </c>
      <c r="X234" s="33">
        <v>1.6099691000627081</v>
      </c>
      <c r="Y234" s="33">
        <v>1.355001576036966</v>
      </c>
      <c r="Z234" s="33">
        <v>0.29858128357873476</v>
      </c>
      <c r="AA234" s="33">
        <v>4.943254796015413E-2</v>
      </c>
      <c r="AB234" s="33">
        <v>7.9926662310133983E-3</v>
      </c>
      <c r="AC234" s="33">
        <v>4.5789842696596049E-3</v>
      </c>
      <c r="AD234" s="33">
        <v>0.22903006216879987</v>
      </c>
      <c r="AE234" s="33">
        <v>6.6266746059088763E-2</v>
      </c>
      <c r="AF234" s="33">
        <v>0.10066321649116296</v>
      </c>
      <c r="AG234" s="33">
        <v>6.6940166057773379E-2</v>
      </c>
      <c r="AH234" s="33">
        <v>0.84040765575292298</v>
      </c>
      <c r="AI234" s="33">
        <v>3.701243875445797E-2</v>
      </c>
      <c r="AJ234" s="33">
        <v>0.37855310607592185</v>
      </c>
      <c r="AK234" s="33">
        <v>0.11113248540234527</v>
      </c>
      <c r="AL234" s="33">
        <v>0.86688330519121437</v>
      </c>
      <c r="AM234" s="33">
        <v>1.4448668225736054</v>
      </c>
      <c r="AN234" s="33">
        <v>0.63527150385227771</v>
      </c>
      <c r="AO234" s="33">
        <v>0.7697692805813382</v>
      </c>
      <c r="AP234" s="33">
        <v>0.18186035158949021</v>
      </c>
      <c r="AQ234" s="33">
        <v>0.25574458904121677</v>
      </c>
      <c r="AR234" s="33">
        <v>6.5754321835901908E-2</v>
      </c>
      <c r="AS234" s="33">
        <v>0.28642153731180542</v>
      </c>
      <c r="AT234" s="33">
        <v>0.24739516388039501</v>
      </c>
      <c r="AU234" s="33">
        <v>3.5958376096120834E-2</v>
      </c>
      <c r="AV234" s="33">
        <v>2.2139870220485438E-2</v>
      </c>
      <c r="AW234" s="33">
        <v>4.0395414352910851E-2</v>
      </c>
      <c r="AX234" s="33">
        <v>6.0485785928042508E-3</v>
      </c>
      <c r="AY234" s="33">
        <v>0.29336764259246595</v>
      </c>
      <c r="AZ234" s="33">
        <v>0.10615413228272023</v>
      </c>
      <c r="BA234" s="33">
        <v>0.63632302387905693</v>
      </c>
      <c r="BB234" s="33">
        <v>4.2613762010443882E-7</v>
      </c>
      <c r="BC234" s="33">
        <v>0.28715173199721788</v>
      </c>
      <c r="BD234" s="33">
        <v>1.4336108842675221E-2</v>
      </c>
      <c r="BE234" s="33">
        <v>0.39459687393566117</v>
      </c>
      <c r="BF234" s="33">
        <v>7.7630551464697092E-2</v>
      </c>
      <c r="BG234" s="33">
        <v>0.78641858686744404</v>
      </c>
      <c r="BH234" s="33">
        <v>0.6569384283953037</v>
      </c>
      <c r="BI234" s="33">
        <v>0.8041897889138484</v>
      </c>
      <c r="BJ234" s="33">
        <v>2.5772710904229661E-2</v>
      </c>
      <c r="BK234" s="33">
        <v>0.41343916101361611</v>
      </c>
      <c r="BL234" s="33">
        <v>0.51625599273459766</v>
      </c>
      <c r="BM234" s="33">
        <v>0.45865475622218244</v>
      </c>
      <c r="BN234" s="33">
        <v>0.18130965830781137</v>
      </c>
      <c r="BO234" s="33">
        <v>0.57828206420382089</v>
      </c>
      <c r="BP234" s="33">
        <v>0.13906965563880469</v>
      </c>
      <c r="BQ234" s="33">
        <v>3.9678295472465153E-2</v>
      </c>
      <c r="BR234" s="33">
        <v>2.4501763498704299E-2</v>
      </c>
      <c r="BS234" s="60"/>
      <c r="BT234" s="60"/>
      <c r="BU234" s="60"/>
      <c r="BV234" s="60"/>
    </row>
    <row r="235" spans="2:74" outlineLevel="1">
      <c r="B235" s="2">
        <v>221</v>
      </c>
      <c r="E235" t="s">
        <v>231</v>
      </c>
      <c r="F235" s="33"/>
      <c r="G235" s="33">
        <f t="shared" si="80"/>
        <v>3.0170119563124805E-4</v>
      </c>
      <c r="H235" s="33">
        <f t="shared" si="81"/>
        <v>2.8814413620590463E-4</v>
      </c>
      <c r="I235" s="33">
        <f t="shared" si="81"/>
        <v>1.2162277311013691E-4</v>
      </c>
      <c r="J235" s="33">
        <f t="shared" si="81"/>
        <v>-1.553897220257361E-4</v>
      </c>
      <c r="K235" s="33">
        <f t="shared" si="81"/>
        <v>-3.3731773502374012E-4</v>
      </c>
      <c r="L235" s="33">
        <f t="shared" ref="L235:M235" si="91">L171*L214</f>
        <v>-3.3731773502373996E-4</v>
      </c>
      <c r="M235" s="33">
        <f t="shared" si="91"/>
        <v>-3.3731773502373996E-4</v>
      </c>
      <c r="N235" s="178"/>
      <c r="O235" s="180">
        <v>233</v>
      </c>
      <c r="Q235" s="33">
        <v>-4.3509117781197565E-2</v>
      </c>
      <c r="R235" s="33">
        <v>3.750575340957997E-3</v>
      </c>
      <c r="S235" s="33">
        <v>2.0843737511513697E-2</v>
      </c>
      <c r="T235" s="33">
        <v>4.5281107850085236E-3</v>
      </c>
      <c r="U235" s="33">
        <v>-1.1198609985642231E-3</v>
      </c>
      <c r="V235" s="33">
        <v>4.1726113018946435E-3</v>
      </c>
      <c r="W235" s="33">
        <v>1.9543373369887561E-2</v>
      </c>
      <c r="X235" s="33">
        <v>2.4833631571343055E-2</v>
      </c>
      <c r="Y235" s="33">
        <v>4.3428401406888792E-2</v>
      </c>
      <c r="Z235" s="33">
        <v>2.6331365455951203E-2</v>
      </c>
      <c r="AA235" s="33">
        <v>-1.5693476324861035E-2</v>
      </c>
      <c r="AB235" s="33">
        <v>5.8116035394398096E-5</v>
      </c>
      <c r="AC235" s="33">
        <v>-5.8474888867037734E-3</v>
      </c>
      <c r="AD235" s="33">
        <v>4.7577746864329003E-3</v>
      </c>
      <c r="AE235" s="33">
        <v>7.1496395435299322E-3</v>
      </c>
      <c r="AF235" s="33">
        <v>1.1519070314747148E-2</v>
      </c>
      <c r="AG235" s="33">
        <v>7.5028240378618247E-3</v>
      </c>
      <c r="AH235" s="33">
        <v>1.6222780916153045E-2</v>
      </c>
      <c r="AI235" s="33">
        <v>1.8246372343080587E-3</v>
      </c>
      <c r="AJ235" s="33">
        <v>1.969385965165326E-2</v>
      </c>
      <c r="AK235" s="33">
        <v>1.0286669082607797E-2</v>
      </c>
      <c r="AL235" s="33">
        <v>1.9015041019093043E-2</v>
      </c>
      <c r="AM235" s="33">
        <v>5.5868096613470542E-3</v>
      </c>
      <c r="AN235" s="33">
        <v>3.1860402502832462E-3</v>
      </c>
      <c r="AO235" s="33">
        <v>-4.2289201260293646E-2</v>
      </c>
      <c r="AP235" s="33">
        <v>-2.5911479626246459E-2</v>
      </c>
      <c r="AQ235" s="33">
        <v>1.1411547341663469E-2</v>
      </c>
      <c r="AR235" s="33">
        <v>3.0887167071109874E-3</v>
      </c>
      <c r="AS235" s="33">
        <v>1.2127617295271152E-2</v>
      </c>
      <c r="AT235" s="33">
        <v>1.0509261255526373E-2</v>
      </c>
      <c r="AU235" s="33">
        <v>-7.8380327472874194E-3</v>
      </c>
      <c r="AV235" s="33">
        <v>5.1044689669991978E-3</v>
      </c>
      <c r="AW235" s="33">
        <v>4.0703052928870208E-3</v>
      </c>
      <c r="AX235" s="33">
        <v>4.2385198477613015E-4</v>
      </c>
      <c r="AY235" s="33">
        <v>1.1188880677594356E-2</v>
      </c>
      <c r="AZ235" s="33">
        <v>2.2153860934146447E-3</v>
      </c>
      <c r="BA235" s="33">
        <v>2.0077578050491412E-2</v>
      </c>
      <c r="BB235" s="33">
        <v>-2.7055559362015231E-3</v>
      </c>
      <c r="BC235" s="33">
        <v>2.1078033882194449E-2</v>
      </c>
      <c r="BD235" s="33">
        <v>3.0170119563124805E-4</v>
      </c>
      <c r="BE235" s="33">
        <v>-3.066346630290808E-3</v>
      </c>
      <c r="BF235" s="33">
        <v>1.5538755423606485E-3</v>
      </c>
      <c r="BG235" s="33">
        <v>-4.9298121314180687E-3</v>
      </c>
      <c r="BH235" s="33">
        <v>1.2001670752171378E-2</v>
      </c>
      <c r="BI235" s="33">
        <v>1.7716195154138071E-2</v>
      </c>
      <c r="BJ235" s="33">
        <v>6.450127381124874E-4</v>
      </c>
      <c r="BK235" s="33">
        <v>1.947752154682144E-2</v>
      </c>
      <c r="BL235" s="33">
        <v>-3.7692555682955972E-2</v>
      </c>
      <c r="BM235" s="33">
        <v>1.6209198786522352E-2</v>
      </c>
      <c r="BN235" s="33">
        <v>5.4559587532599435E-3</v>
      </c>
      <c r="BO235" s="33">
        <v>1.7421186341654984E-2</v>
      </c>
      <c r="BP235" s="33">
        <v>9.1423611498987875E-4</v>
      </c>
      <c r="BQ235" s="33">
        <v>-3.5056736443277005E-3</v>
      </c>
      <c r="BR235" s="33">
        <v>-6.7118474982178931E-3</v>
      </c>
      <c r="BS235" s="60"/>
      <c r="BT235" s="60"/>
      <c r="BU235" s="60"/>
      <c r="BV235" s="60"/>
    </row>
    <row r="236" spans="2:74" outlineLevel="1">
      <c r="B236" s="2">
        <v>222</v>
      </c>
      <c r="E236" t="s">
        <v>232</v>
      </c>
      <c r="F236" s="33"/>
      <c r="G236" s="33">
        <f t="shared" si="80"/>
        <v>9.7967111081304244E-4</v>
      </c>
      <c r="H236" s="33">
        <f t="shared" si="81"/>
        <v>1.0231261497959251E-3</v>
      </c>
      <c r="I236" s="33">
        <f t="shared" si="81"/>
        <v>1.0231261497959251E-3</v>
      </c>
      <c r="J236" s="33">
        <f t="shared" si="81"/>
        <v>1.0231261497959251E-3</v>
      </c>
      <c r="K236" s="33">
        <f t="shared" si="81"/>
        <v>1.0231261497959251E-3</v>
      </c>
      <c r="L236" s="33">
        <f t="shared" ref="L236:M236" si="92">L172*L215</f>
        <v>1.0231261497959246E-3</v>
      </c>
      <c r="M236" s="33">
        <f t="shared" si="92"/>
        <v>1.0231261497959246E-3</v>
      </c>
      <c r="N236" s="178"/>
      <c r="O236" s="180">
        <v>234</v>
      </c>
      <c r="Q236" s="33">
        <v>-6.5185331348458974E-3</v>
      </c>
      <c r="R236" s="33">
        <v>7.5456414739490097E-4</v>
      </c>
      <c r="S236" s="33">
        <v>3.8383770991557401E-3</v>
      </c>
      <c r="T236" s="33">
        <v>1.3789959177354365E-3</v>
      </c>
      <c r="U236" s="33">
        <v>-2.1442452852435444E-4</v>
      </c>
      <c r="V236" s="33">
        <v>1.2425601355090863E-3</v>
      </c>
      <c r="W236" s="33">
        <v>3.4155328277629248E-3</v>
      </c>
      <c r="X236" s="33">
        <v>4.5922785751618921E-3</v>
      </c>
      <c r="Y236" s="33">
        <v>1.4043186440057176E-2</v>
      </c>
      <c r="Z236" s="33">
        <v>4.80834050987508E-3</v>
      </c>
      <c r="AA236" s="33">
        <v>-2.0956054013376341E-3</v>
      </c>
      <c r="AB236" s="33">
        <v>1.3708784077634854E-4</v>
      </c>
      <c r="AC236" s="33">
        <v>-2.1138446125367966E-3</v>
      </c>
      <c r="AD236" s="33">
        <v>9.1020180901291582E-4</v>
      </c>
      <c r="AE236" s="33">
        <v>1.4980141098685403E-3</v>
      </c>
      <c r="AF236" s="33">
        <v>2.5106919678796486E-3</v>
      </c>
      <c r="AG236" s="33">
        <v>1.0699697228926345E-3</v>
      </c>
      <c r="AH236" s="33">
        <v>2.9843306319769962E-3</v>
      </c>
      <c r="AI236" s="33">
        <v>5.3720380280006881E-4</v>
      </c>
      <c r="AJ236" s="33">
        <v>4.3838388183696656E-3</v>
      </c>
      <c r="AK236" s="33">
        <v>3.1831981983726689E-3</v>
      </c>
      <c r="AL236" s="33">
        <v>3.8613933915710675E-3</v>
      </c>
      <c r="AM236" s="33">
        <v>1.1571182575841163E-3</v>
      </c>
      <c r="AN236" s="33">
        <v>7.6594139734528321E-4</v>
      </c>
      <c r="AO236" s="33">
        <v>-4.67528248462007E-3</v>
      </c>
      <c r="AP236" s="33">
        <v>-3.8072058720882919E-3</v>
      </c>
      <c r="AQ236" s="33">
        <v>3.805743809245169E-3</v>
      </c>
      <c r="AR236" s="33">
        <v>6.1531824294254174E-4</v>
      </c>
      <c r="AS236" s="33">
        <v>2.2194134904389142E-3</v>
      </c>
      <c r="AT236" s="33">
        <v>2.3850283554197487E-3</v>
      </c>
      <c r="AU236" s="33">
        <v>-1.0886693654451507E-3</v>
      </c>
      <c r="AV236" s="33">
        <v>1.3630222337429226E-3</v>
      </c>
      <c r="AW236" s="33">
        <v>1.3376122397718898E-3</v>
      </c>
      <c r="AX236" s="33">
        <v>2.4693133964535143E-4</v>
      </c>
      <c r="AY236" s="33">
        <v>1.6215845909624913E-3</v>
      </c>
      <c r="AZ236" s="33">
        <v>4.3421064414353114E-4</v>
      </c>
      <c r="BA236" s="33">
        <v>2.5771212907661836E-3</v>
      </c>
      <c r="BB236" s="33">
        <v>-2.1630963750702878E-4</v>
      </c>
      <c r="BC236" s="33">
        <v>4.6810507167543832E-3</v>
      </c>
      <c r="BD236" s="33">
        <v>9.7967111081304244E-4</v>
      </c>
      <c r="BE236" s="33">
        <v>-6.1914346949858265E-4</v>
      </c>
      <c r="BF236" s="33">
        <v>4.1695404835077394E-4</v>
      </c>
      <c r="BG236" s="33">
        <v>-8.5057847829864109E-4</v>
      </c>
      <c r="BH236" s="33">
        <v>4.3578978247206532E-3</v>
      </c>
      <c r="BI236" s="33">
        <v>2.7067098041018223E-3</v>
      </c>
      <c r="BJ236" s="33">
        <v>3.1098264213144319E-4</v>
      </c>
      <c r="BK236" s="33">
        <v>3.2959595000376274E-3</v>
      </c>
      <c r="BL236" s="33">
        <v>-9.7122745258577652E-3</v>
      </c>
      <c r="BM236" s="33">
        <v>4.6790415508468587E-3</v>
      </c>
      <c r="BN236" s="33">
        <v>1.133098293490435E-3</v>
      </c>
      <c r="BO236" s="33">
        <v>3.413643991276351E-3</v>
      </c>
      <c r="BP236" s="33">
        <v>2.2625741069858218E-4</v>
      </c>
      <c r="BQ236" s="33">
        <v>-5.2040246203748986E-4</v>
      </c>
      <c r="BR236" s="33">
        <v>-9.0667921917642752E-4</v>
      </c>
      <c r="BS236" s="60"/>
      <c r="BT236" s="60"/>
      <c r="BU236" s="60"/>
      <c r="BV236" s="60"/>
    </row>
    <row r="237" spans="2:74" outlineLevel="1">
      <c r="B237" s="2">
        <v>223</v>
      </c>
      <c r="E237" t="s">
        <v>233</v>
      </c>
      <c r="F237" s="33"/>
      <c r="G237" s="33">
        <f t="shared" si="80"/>
        <v>4.749605641876778E-6</v>
      </c>
      <c r="H237" s="33">
        <f t="shared" si="81"/>
        <v>4.5361802909456997E-6</v>
      </c>
      <c r="I237" s="33">
        <f t="shared" si="81"/>
        <v>4.2036538422985098E-6</v>
      </c>
      <c r="J237" s="33">
        <f t="shared" si="81"/>
        <v>4.1279440810877653E-6</v>
      </c>
      <c r="K237" s="33">
        <f t="shared" si="81"/>
        <v>4.0897929964626373E-6</v>
      </c>
      <c r="L237" s="33">
        <f t="shared" ref="L237:M237" si="93">L173*L216</f>
        <v>4.0897929964626356E-6</v>
      </c>
      <c r="M237" s="33">
        <f t="shared" si="93"/>
        <v>4.0897929964626356E-6</v>
      </c>
      <c r="N237" s="178"/>
      <c r="O237" s="180">
        <v>235</v>
      </c>
      <c r="Q237" s="33">
        <v>-3.1376841081450234E-4</v>
      </c>
      <c r="R237" s="33">
        <v>5.1601318512014757E-4</v>
      </c>
      <c r="S237" s="33">
        <v>-2.7844533793487506E-4</v>
      </c>
      <c r="T237" s="33">
        <v>1.7375959283962648E-4</v>
      </c>
      <c r="U237" s="33">
        <v>-6.1870788613287452E-6</v>
      </c>
      <c r="V237" s="33">
        <v>-3.005641705273707E-5</v>
      </c>
      <c r="W237" s="33">
        <v>3.5503304913405803E-4</v>
      </c>
      <c r="X237" s="33">
        <v>-4.8398556671531767E-4</v>
      </c>
      <c r="Y237" s="33">
        <v>7.3965098848357224E-4</v>
      </c>
      <c r="Z237" s="33">
        <v>2.034776734459129E-5</v>
      </c>
      <c r="AA237" s="33">
        <v>-2.3262385792614921E-5</v>
      </c>
      <c r="AB237" s="33">
        <v>9.3321558938266205E-5</v>
      </c>
      <c r="AC237" s="33">
        <v>2.3753572932270932E-5</v>
      </c>
      <c r="AD237" s="33">
        <v>7.3884270695925877E-6</v>
      </c>
      <c r="AE237" s="33">
        <v>1.6070791523849643E-4</v>
      </c>
      <c r="AF237" s="33">
        <v>-7.1721819867873041E-5</v>
      </c>
      <c r="AG237" s="33">
        <v>-2.9306220274798639E-4</v>
      </c>
      <c r="AH237" s="33">
        <v>-5.2832158340577009E-6</v>
      </c>
      <c r="AI237" s="33">
        <v>-3.1206925940890631E-5</v>
      </c>
      <c r="AJ237" s="33">
        <v>1.2146591338100361E-3</v>
      </c>
      <c r="AK237" s="33">
        <v>-4.3943722724318232E-4</v>
      </c>
      <c r="AL237" s="33">
        <v>3.3071962376698179E-4</v>
      </c>
      <c r="AM237" s="33">
        <v>-1.3661698737042652E-4</v>
      </c>
      <c r="AN237" s="33">
        <v>8.1667470803161419E-5</v>
      </c>
      <c r="AO237" s="33">
        <v>7.671399481283533E-4</v>
      </c>
      <c r="AP237" s="33">
        <v>3.7378112348745758E-5</v>
      </c>
      <c r="AQ237" s="33">
        <v>7.5849022530226232E-4</v>
      </c>
      <c r="AR237" s="33">
        <v>2.01443703808888E-5</v>
      </c>
      <c r="AS237" s="33">
        <v>-1.1005398234503469E-4</v>
      </c>
      <c r="AT237" s="33">
        <v>-7.027307400469065E-5</v>
      </c>
      <c r="AU237" s="33">
        <v>1.0004483514240449E-5</v>
      </c>
      <c r="AV237" s="33">
        <v>-2.9082104587414528E-4</v>
      </c>
      <c r="AW237" s="33">
        <v>4.4488173539647164E-4</v>
      </c>
      <c r="AX237" s="33">
        <v>9.6530040577836456E-6</v>
      </c>
      <c r="AY237" s="33">
        <v>2.8206852202278672E-4</v>
      </c>
      <c r="AZ237" s="33">
        <v>-1.3627992730235292E-5</v>
      </c>
      <c r="BA237" s="33">
        <v>-6.0980570901870458E-5</v>
      </c>
      <c r="BB237" s="33">
        <v>7.6527242462966494E-7</v>
      </c>
      <c r="BC237" s="33">
        <v>-8.4188664793301816E-5</v>
      </c>
      <c r="BD237" s="33">
        <v>4.749605641876778E-6</v>
      </c>
      <c r="BE237" s="33">
        <v>2.8082686660784202E-5</v>
      </c>
      <c r="BF237" s="33">
        <v>-7.9295959737686739E-6</v>
      </c>
      <c r="BG237" s="33">
        <v>3.2465580726553097E-5</v>
      </c>
      <c r="BH237" s="33">
        <v>-1.8042691226497402E-3</v>
      </c>
      <c r="BI237" s="33">
        <v>-1.3628127546058309E-4</v>
      </c>
      <c r="BJ237" s="33">
        <v>-2.2424898832916547E-5</v>
      </c>
      <c r="BK237" s="33">
        <v>-2.2408805564817251E-4</v>
      </c>
      <c r="BL237" s="33">
        <v>-6.3872950958848327E-4</v>
      </c>
      <c r="BM237" s="33">
        <v>8.8052636406295145E-6</v>
      </c>
      <c r="BN237" s="33">
        <v>-2.2007905933879075E-4</v>
      </c>
      <c r="BO237" s="33">
        <v>-2.2923546401393949E-4</v>
      </c>
      <c r="BP237" s="33">
        <v>-3.8613006059163839E-6</v>
      </c>
      <c r="BQ237" s="33">
        <v>2.4699953483613782E-5</v>
      </c>
      <c r="BR237" s="33">
        <v>6.5033995089616608E-5</v>
      </c>
      <c r="BS237" s="60"/>
      <c r="BT237" s="60"/>
      <c r="BU237" s="60"/>
      <c r="BV237" s="60"/>
    </row>
    <row r="238" spans="2:74" outlineLevel="1">
      <c r="B238" s="2">
        <v>224</v>
      </c>
      <c r="E238" t="s">
        <v>234</v>
      </c>
      <c r="F238" s="33"/>
      <c r="G238" s="33">
        <f t="shared" si="80"/>
        <v>1.0798955408441197E-3</v>
      </c>
      <c r="H238" s="33">
        <f t="shared" si="81"/>
        <v>1.1808585445930316E-3</v>
      </c>
      <c r="I238" s="33">
        <f t="shared" si="81"/>
        <v>4.9842864316203197E-4</v>
      </c>
      <c r="J238" s="33">
        <f t="shared" si="81"/>
        <v>-6.3681074136072023E-4</v>
      </c>
      <c r="K238" s="33">
        <f t="shared" si="81"/>
        <v>-1.3823794399928835E-3</v>
      </c>
      <c r="L238" s="33">
        <f t="shared" ref="L238:M238" si="94">L174*L217</f>
        <v>-1.3823794399928835E-3</v>
      </c>
      <c r="M238" s="33">
        <f t="shared" si="94"/>
        <v>-1.3823794399928835E-3</v>
      </c>
      <c r="N238" s="178"/>
      <c r="O238" s="180">
        <v>236</v>
      </c>
      <c r="Q238" s="33">
        <v>0.831322461497215</v>
      </c>
      <c r="R238" s="33">
        <v>0.43267616024588146</v>
      </c>
      <c r="S238" s="33">
        <v>1.5594572249524565</v>
      </c>
      <c r="T238" s="33">
        <v>3.7257524751434852E-2</v>
      </c>
      <c r="U238" s="33">
        <v>1.1762239816006928E-3</v>
      </c>
      <c r="V238" s="33">
        <v>9.2504663525620742E-2</v>
      </c>
      <c r="W238" s="33">
        <v>0.57394557496944509</v>
      </c>
      <c r="X238" s="33">
        <v>2.4546609822480749</v>
      </c>
      <c r="Y238" s="33">
        <v>1.3851871329394072</v>
      </c>
      <c r="Z238" s="33">
        <v>0.41311829906585606</v>
      </c>
      <c r="AA238" s="33">
        <v>0.11280857234656863</v>
      </c>
      <c r="AB238" s="33">
        <v>1.1142862394560775E-4</v>
      </c>
      <c r="AC238" s="33">
        <v>4.7779563839492334E-2</v>
      </c>
      <c r="AD238" s="33">
        <v>0.34114391385126264</v>
      </c>
      <c r="AE238" s="33">
        <v>0.14911818021000814</v>
      </c>
      <c r="AF238" s="33">
        <v>8.766876435155363E-2</v>
      </c>
      <c r="AG238" s="33">
        <v>0.11945681329944735</v>
      </c>
      <c r="AH238" s="33">
        <v>1.0350581175822235</v>
      </c>
      <c r="AI238" s="33">
        <v>2.1710238212138907E-2</v>
      </c>
      <c r="AJ238" s="33">
        <v>0.47436046622977623</v>
      </c>
      <c r="AK238" s="33">
        <v>3.0497044223753121E-2</v>
      </c>
      <c r="AL238" s="33">
        <v>0.49100782981245794</v>
      </c>
      <c r="AM238" s="33">
        <v>2.582903262496421</v>
      </c>
      <c r="AN238" s="33">
        <v>1.0773911074008211</v>
      </c>
      <c r="AO238" s="33">
        <v>1.3683420884998068</v>
      </c>
      <c r="AP238" s="33">
        <v>0.36573220810163787</v>
      </c>
      <c r="AQ238" s="33">
        <v>0.25399533043379124</v>
      </c>
      <c r="AR238" s="33">
        <v>9.6702470501789539E-2</v>
      </c>
      <c r="AS238" s="33">
        <v>0.45082125885247765</v>
      </c>
      <c r="AT238" s="33">
        <v>0.3546195758252767</v>
      </c>
      <c r="AU238" s="33">
        <v>0.11319034524911496</v>
      </c>
      <c r="AV238" s="33">
        <v>4.0209114726537189E-2</v>
      </c>
      <c r="AW238" s="33">
        <v>2.4019843081767928E-2</v>
      </c>
      <c r="AX238" s="33">
        <v>1.499779189636438E-3</v>
      </c>
      <c r="AY238" s="33">
        <v>0.50295411023961767</v>
      </c>
      <c r="AZ238" s="33">
        <v>9.3986203534706741E-2</v>
      </c>
      <c r="BA238" s="33">
        <v>1.4038594495039576</v>
      </c>
      <c r="BB238" s="33">
        <v>2.9923173626813558E-3</v>
      </c>
      <c r="BC238" s="33">
        <v>0.41974511130524822</v>
      </c>
      <c r="BD238" s="33">
        <v>1.0798955408441197E-3</v>
      </c>
      <c r="BE238" s="33">
        <v>0.3970635272543962</v>
      </c>
      <c r="BF238" s="33">
        <v>8.0984416943312584E-2</v>
      </c>
      <c r="BG238" s="33">
        <v>0.45800453107594324</v>
      </c>
      <c r="BH238" s="33">
        <v>0.82201021410000819</v>
      </c>
      <c r="BI238" s="33">
        <v>1.1547158193786247</v>
      </c>
      <c r="BJ238" s="33">
        <v>8.8567761084019734E-3</v>
      </c>
      <c r="BK238" s="33">
        <v>0.62435330274915901</v>
      </c>
      <c r="BL238" s="33">
        <v>0.76869958360577084</v>
      </c>
      <c r="BM238" s="33">
        <v>3.2258359067479245E-2</v>
      </c>
      <c r="BN238" s="33">
        <v>0.15492491329472119</v>
      </c>
      <c r="BO238" s="33">
        <v>1.1300136365067619</v>
      </c>
      <c r="BP238" s="33">
        <v>0.17080741904870123</v>
      </c>
      <c r="BQ238" s="33">
        <v>7.7867997546991766E-2</v>
      </c>
      <c r="BR238" s="33">
        <v>3.6140546037725346E-2</v>
      </c>
      <c r="BS238" s="60"/>
      <c r="BT238" s="60"/>
      <c r="BU238" s="60"/>
      <c r="BV238" s="60"/>
    </row>
    <row r="239" spans="2:74" outlineLevel="1">
      <c r="B239" s="2">
        <v>225</v>
      </c>
      <c r="E239" t="s">
        <v>235</v>
      </c>
      <c r="F239" s="33"/>
      <c r="G239" s="33">
        <f t="shared" si="80"/>
        <v>7.4923110429381821E-4</v>
      </c>
      <c r="H239" s="33">
        <f t="shared" si="81"/>
        <v>7.4923110559673117E-4</v>
      </c>
      <c r="I239" s="33">
        <f t="shared" si="81"/>
        <v>2.9306068052292348E-4</v>
      </c>
      <c r="J239" s="33">
        <f t="shared" si="81"/>
        <v>-3.6768151926538386E-4</v>
      </c>
      <c r="K239" s="33">
        <f t="shared" si="81"/>
        <v>-7.9078096832686806E-4</v>
      </c>
      <c r="L239" s="33">
        <f t="shared" ref="L239:M239" si="95">L175*L218</f>
        <v>-7.9078096832686806E-4</v>
      </c>
      <c r="M239" s="33">
        <f t="shared" si="95"/>
        <v>-7.9078096832686806E-4</v>
      </c>
      <c r="N239" s="178"/>
      <c r="O239" s="180">
        <v>237</v>
      </c>
      <c r="Q239" s="33">
        <v>0.7223616001087404</v>
      </c>
      <c r="R239" s="33">
        <v>0.30402022701797166</v>
      </c>
      <c r="S239" s="33">
        <v>1.0352317195474452</v>
      </c>
      <c r="T239" s="33">
        <v>1.5275604061971149E-2</v>
      </c>
      <c r="U239" s="33">
        <v>-5.1907893895728982E-4</v>
      </c>
      <c r="V239" s="33">
        <v>5.4255295454835283E-2</v>
      </c>
      <c r="W239" s="33">
        <v>0.54830856631121172</v>
      </c>
      <c r="X239" s="33">
        <v>1.2048267048408994</v>
      </c>
      <c r="Y239" s="33">
        <v>0.64075330974225264</v>
      </c>
      <c r="Z239" s="33">
        <v>0.20857687075744447</v>
      </c>
      <c r="AA239" s="33">
        <v>4.9377938245968651E-2</v>
      </c>
      <c r="AB239" s="33">
        <v>1.0228536610232852E-4</v>
      </c>
      <c r="AC239" s="33">
        <v>7.8165612910993925E-3</v>
      </c>
      <c r="AD239" s="33">
        <v>0.15680517315285192</v>
      </c>
      <c r="AE239" s="33">
        <v>3.360062376843409E-2</v>
      </c>
      <c r="AF239" s="33">
        <v>5.2561470093171261E-2</v>
      </c>
      <c r="AG239" s="33">
        <v>9.2583976044898111E-2</v>
      </c>
      <c r="AH239" s="33">
        <v>0.51976591402622618</v>
      </c>
      <c r="AI239" s="33">
        <v>1.2790244675808046E-2</v>
      </c>
      <c r="AJ239" s="33">
        <v>0.11990863753812528</v>
      </c>
      <c r="AK239" s="33">
        <v>0.10214497374238481</v>
      </c>
      <c r="AL239" s="33">
        <v>0.2238290425445546</v>
      </c>
      <c r="AM239" s="33">
        <v>1.7205737997694286</v>
      </c>
      <c r="AN239" s="33">
        <v>0.1350123703931117</v>
      </c>
      <c r="AO239" s="33">
        <v>0.64439815784951082</v>
      </c>
      <c r="AP239" s="33">
        <v>0.18125869835801292</v>
      </c>
      <c r="AQ239" s="33">
        <v>0.11092134190683724</v>
      </c>
      <c r="AR239" s="33">
        <v>4.5323372427215243E-2</v>
      </c>
      <c r="AS239" s="33">
        <v>0.24664011293834459</v>
      </c>
      <c r="AT239" s="33">
        <v>0.13988055132825675</v>
      </c>
      <c r="AU239" s="33">
        <v>4.097731456974036E-2</v>
      </c>
      <c r="AV239" s="33">
        <v>2.1945064974490593E-2</v>
      </c>
      <c r="AW239" s="33">
        <v>1.414967315617089E-2</v>
      </c>
      <c r="AX239" s="33">
        <v>1.3505385433551387E-3</v>
      </c>
      <c r="AY239" s="33">
        <v>0.19681413869174871</v>
      </c>
      <c r="AZ239" s="33">
        <v>5.6003718554009256E-2</v>
      </c>
      <c r="BA239" s="33">
        <v>0.68692934065109545</v>
      </c>
      <c r="BB239" s="33">
        <v>3.5267265629334744E-5</v>
      </c>
      <c r="BC239" s="33">
        <v>0.18580940353471129</v>
      </c>
      <c r="BD239" s="33">
        <v>7.4923110429381821E-4</v>
      </c>
      <c r="BE239" s="33">
        <v>0.31347913380249487</v>
      </c>
      <c r="BF239" s="33">
        <v>4.5288423870631186E-2</v>
      </c>
      <c r="BG239" s="33">
        <v>0.2674034420744214</v>
      </c>
      <c r="BH239" s="33">
        <v>0.44668481863222892</v>
      </c>
      <c r="BI239" s="33">
        <v>0.33176454243037523</v>
      </c>
      <c r="BJ239" s="33">
        <v>4.3745552847197378E-3</v>
      </c>
      <c r="BK239" s="33">
        <v>0.28860668453559979</v>
      </c>
      <c r="BL239" s="33">
        <v>0.56192403735517027</v>
      </c>
      <c r="BM239" s="33">
        <v>0.2186870409781006</v>
      </c>
      <c r="BN239" s="33">
        <v>8.4382951188720454E-2</v>
      </c>
      <c r="BO239" s="33">
        <v>0.55487864314203306</v>
      </c>
      <c r="BP239" s="33">
        <v>9.1092798648249082E-2</v>
      </c>
      <c r="BQ239" s="33">
        <v>4.6213728923829571E-2</v>
      </c>
      <c r="BR239" s="33">
        <v>1.8287179762735077E-2</v>
      </c>
      <c r="BS239" s="60"/>
      <c r="BT239" s="60"/>
      <c r="BU239" s="60"/>
      <c r="BV239" s="60"/>
    </row>
    <row r="240" spans="2:74" outlineLevel="1">
      <c r="B240" s="2">
        <v>226</v>
      </c>
      <c r="E240" t="s">
        <v>236</v>
      </c>
      <c r="F240" s="33"/>
      <c r="G240" s="33">
        <f t="shared" si="80"/>
        <v>-3.0931249988341049E-2</v>
      </c>
      <c r="H240" s="33">
        <f t="shared" si="81"/>
        <v>-3.3823114852981617E-2</v>
      </c>
      <c r="I240" s="33">
        <f t="shared" si="81"/>
        <v>-3.1343698352121321E-2</v>
      </c>
      <c r="J240" s="33">
        <f t="shared" si="81"/>
        <v>-3.0779183763926035E-2</v>
      </c>
      <c r="K240" s="33">
        <f t="shared" si="81"/>
        <v>-3.049471788420402E-2</v>
      </c>
      <c r="L240" s="33">
        <f t="shared" ref="L240:M240" si="96">L176*L219</f>
        <v>-3.049471788420402E-2</v>
      </c>
      <c r="M240" s="33">
        <f t="shared" si="96"/>
        <v>-3.049471788420402E-2</v>
      </c>
      <c r="N240" s="178"/>
      <c r="O240" s="180">
        <v>238</v>
      </c>
      <c r="Q240" s="33">
        <v>-1.6579716774732007</v>
      </c>
      <c r="R240" s="33">
        <v>-0.84789056574141108</v>
      </c>
      <c r="S240" s="33">
        <v>-2.8622118685535169</v>
      </c>
      <c r="T240" s="33">
        <v>-4.9659433837787523E-2</v>
      </c>
      <c r="U240" s="33">
        <v>1.8861586027303281E-3</v>
      </c>
      <c r="V240" s="33">
        <v>-0.25092322404259404</v>
      </c>
      <c r="W240" s="33">
        <v>-1.303963268310792</v>
      </c>
      <c r="X240" s="33">
        <v>-3.3428296699903659</v>
      </c>
      <c r="Y240" s="33">
        <v>-2.7956057320019996</v>
      </c>
      <c r="Z240" s="33">
        <v>-0.6118633660716265</v>
      </c>
      <c r="AA240" s="33">
        <v>-0.11693733029114184</v>
      </c>
      <c r="AB240" s="33">
        <v>-5.3495532033130677E-3</v>
      </c>
      <c r="AC240" s="33">
        <v>-3.4234963156632187E-2</v>
      </c>
      <c r="AD240" s="33">
        <v>-0.55513541238265485</v>
      </c>
      <c r="AE240" s="33">
        <v>-0.13434797861730427</v>
      </c>
      <c r="AF240" s="33">
        <v>-0.19297277940439217</v>
      </c>
      <c r="AG240" s="33">
        <v>-0.20643497534699279</v>
      </c>
      <c r="AH240" s="33">
        <v>-1.7696992773797184</v>
      </c>
      <c r="AI240" s="33">
        <v>-6.8686595278907928E-2</v>
      </c>
      <c r="AJ240" s="33">
        <v>-0.65232717027048104</v>
      </c>
      <c r="AK240" s="33">
        <v>-0.11745124826407009</v>
      </c>
      <c r="AL240" s="33">
        <v>-1.4676940487626993</v>
      </c>
      <c r="AM240" s="33">
        <v>-3.5834130718938995</v>
      </c>
      <c r="AN240" s="33">
        <v>-1.0656960342265502</v>
      </c>
      <c r="AO240" s="33">
        <v>-1.7539776040608186</v>
      </c>
      <c r="AP240" s="33">
        <v>-0.44109834027758926</v>
      </c>
      <c r="AQ240" s="33">
        <v>-0.56006990714955895</v>
      </c>
      <c r="AR240" s="33">
        <v>-0.14848247701690556</v>
      </c>
      <c r="AS240" s="33">
        <v>-0.71247585800528135</v>
      </c>
      <c r="AT240" s="33">
        <v>-0.52343302032088146</v>
      </c>
      <c r="AU240" s="33">
        <v>-9.5456941178460722E-2</v>
      </c>
      <c r="AV240" s="33">
        <v>-6.8378330106175056E-2</v>
      </c>
      <c r="AW240" s="33">
        <v>-7.1543978367783742E-2</v>
      </c>
      <c r="AX240" s="33">
        <v>-1.3360372943056075E-2</v>
      </c>
      <c r="AY240" s="33">
        <v>-0.69484989858183122</v>
      </c>
      <c r="AZ240" s="33">
        <v>-0.20285437149920182</v>
      </c>
      <c r="BA240" s="33">
        <v>-1.7371771931564235</v>
      </c>
      <c r="BB240" s="33">
        <v>-4.6790634188086531E-5</v>
      </c>
      <c r="BC240" s="33">
        <v>-0.68916114068159839</v>
      </c>
      <c r="BD240" s="33">
        <v>-3.0931249988341049E-2</v>
      </c>
      <c r="BE240" s="33">
        <v>-0.93068088007259941</v>
      </c>
      <c r="BF240" s="33">
        <v>-0.15494510356023988</v>
      </c>
      <c r="BG240" s="33">
        <v>-1.5285712268083813</v>
      </c>
      <c r="BH240" s="33">
        <v>-1.2345851491694841</v>
      </c>
      <c r="BI240" s="33">
        <v>-1.4905198712620584</v>
      </c>
      <c r="BJ240" s="33">
        <v>-5.1778549199874443E-2</v>
      </c>
      <c r="BK240" s="33">
        <v>-0.87476523186820443</v>
      </c>
      <c r="BL240" s="33">
        <v>-1.4402386502204911</v>
      </c>
      <c r="BM240" s="33">
        <v>-1.0065726047397481</v>
      </c>
      <c r="BN240" s="33">
        <v>-0.34552683006578289</v>
      </c>
      <c r="BO240" s="33">
        <v>-1.5879815420705876</v>
      </c>
      <c r="BP240" s="33">
        <v>-0.34160449411482069</v>
      </c>
      <c r="BQ240" s="33">
        <v>-9.6397679848881798E-2</v>
      </c>
      <c r="BR240" s="33">
        <v>-5.3967561204885196E-2</v>
      </c>
      <c r="BS240" s="60"/>
      <c r="BT240" s="60"/>
      <c r="BU240" s="60"/>
      <c r="BV240" s="60"/>
    </row>
    <row r="241" spans="1:79" outlineLevel="1">
      <c r="B241" s="2">
        <v>227</v>
      </c>
      <c r="E241" t="s">
        <v>223</v>
      </c>
      <c r="F241" s="33"/>
      <c r="G241" s="33">
        <f t="shared" si="80"/>
        <v>-0.22609269506965352</v>
      </c>
      <c r="H241" s="33">
        <f t="shared" si="81"/>
        <v>-0.20882567147645217</v>
      </c>
      <c r="I241" s="33">
        <f t="shared" si="81"/>
        <v>-0.19453114600168667</v>
      </c>
      <c r="J241" s="33">
        <f t="shared" si="81"/>
        <v>-0.18248817199175982</v>
      </c>
      <c r="K241" s="33">
        <f t="shared" si="81"/>
        <v>-0.17219496309697296</v>
      </c>
      <c r="L241" s="33">
        <f t="shared" ref="L241:M241" si="97">L177*L220</f>
        <v>-0.16280389460595307</v>
      </c>
      <c r="M241" s="33">
        <f t="shared" si="97"/>
        <v>-0.15421029696574448</v>
      </c>
      <c r="N241" s="178"/>
      <c r="O241" s="180">
        <v>239</v>
      </c>
      <c r="Q241" s="33">
        <v>0.65902410147094415</v>
      </c>
      <c r="R241" s="33">
        <v>-9.564794989176241E-2</v>
      </c>
      <c r="S241" s="33">
        <v>-0.98214360349484831</v>
      </c>
      <c r="T241" s="33">
        <v>-0.32896450959131585</v>
      </c>
      <c r="U241" s="33">
        <v>-0.16446869000766873</v>
      </c>
      <c r="V241" s="33">
        <v>-0.25352089968786251</v>
      </c>
      <c r="W241" s="33">
        <v>-0.8217047020516266</v>
      </c>
      <c r="X241" s="33">
        <v>-1.2612459318263955</v>
      </c>
      <c r="Y241" s="33">
        <v>-1.2568544470897434</v>
      </c>
      <c r="Z241" s="33">
        <v>-0.81028783653197678</v>
      </c>
      <c r="AA241" s="33">
        <v>6.4173230378731405E-2</v>
      </c>
      <c r="AB241" s="33">
        <v>-0.14597712227851561</v>
      </c>
      <c r="AC241" s="33">
        <v>-5.0328054972044185E-2</v>
      </c>
      <c r="AD241" s="33">
        <v>-0.58634836874697416</v>
      </c>
      <c r="AE241" s="33">
        <v>-0.53994449733029048</v>
      </c>
      <c r="AF241" s="33">
        <v>-0.37478211338391054</v>
      </c>
      <c r="AG241" s="33">
        <v>-0.68899586928682177</v>
      </c>
      <c r="AH241" s="33">
        <v>-0.99042061461513387</v>
      </c>
      <c r="AI241" s="33">
        <v>-0.26299390730292732</v>
      </c>
      <c r="AJ241" s="33">
        <v>-0.56185025500084262</v>
      </c>
      <c r="AK241" s="33">
        <v>-0.17245542152408166</v>
      </c>
      <c r="AL241" s="33">
        <v>-1.0243656755016475</v>
      </c>
      <c r="AM241" s="33">
        <v>-1.407097216332915</v>
      </c>
      <c r="AN241" s="33">
        <v>-1.0013052237134601</v>
      </c>
      <c r="AO241" s="33">
        <v>1.0722405083280582</v>
      </c>
      <c r="AP241" s="33">
        <v>0.20389534262042669</v>
      </c>
      <c r="AQ241" s="33">
        <v>-0.31562231801215762</v>
      </c>
      <c r="AR241" s="33">
        <v>-0.55976097526576674</v>
      </c>
      <c r="AS241" s="33">
        <v>-0.80060530314222056</v>
      </c>
      <c r="AT241" s="33">
        <v>-0.5090503741393152</v>
      </c>
      <c r="AU241" s="33">
        <v>9.3577309055232778E-3</v>
      </c>
      <c r="AV241" s="33">
        <v>-0.14626544143758452</v>
      </c>
      <c r="AW241" s="33">
        <v>-0.26912735830041901</v>
      </c>
      <c r="AX241" s="33">
        <v>-2.426532263114833E-2</v>
      </c>
      <c r="AY241" s="33">
        <v>-0.5811109930759738</v>
      </c>
      <c r="AZ241" s="33">
        <v>-0.38296160422641984</v>
      </c>
      <c r="BA241" s="33">
        <v>-0.61486776733400983</v>
      </c>
      <c r="BB241" s="33">
        <v>-0.14152644850349697</v>
      </c>
      <c r="BC241" s="33">
        <v>-0.75327823686828521</v>
      </c>
      <c r="BD241" s="33">
        <v>-0.22609269506965352</v>
      </c>
      <c r="BE241" s="33">
        <v>-0.66300516422789157</v>
      </c>
      <c r="BF241" s="33">
        <v>-0.36989788154218078</v>
      </c>
      <c r="BG241" s="33">
        <v>-1.074323521289362</v>
      </c>
      <c r="BH241" s="33">
        <v>-0.9322788287834014</v>
      </c>
      <c r="BI241" s="33">
        <v>-0.55269392045402199</v>
      </c>
      <c r="BJ241" s="33">
        <v>-0.22224162789377253</v>
      </c>
      <c r="BK241" s="33">
        <v>-0.83236496581931019</v>
      </c>
      <c r="BL241" s="33">
        <v>0.5548197438556226</v>
      </c>
      <c r="BM241" s="33">
        <v>-0.67494762164784516</v>
      </c>
      <c r="BN241" s="33">
        <v>-0.50916579114171134</v>
      </c>
      <c r="BO241" s="33">
        <v>-0.88935842649573349</v>
      </c>
      <c r="BP241" s="33">
        <v>-0.4800250148961816</v>
      </c>
      <c r="BQ241" s="33">
        <v>6.4101996662812591E-2</v>
      </c>
      <c r="BR241" s="33">
        <v>-8.1579204675843606E-2</v>
      </c>
      <c r="BS241" s="60"/>
      <c r="BT241" s="60"/>
      <c r="BU241" s="60"/>
      <c r="BV241" s="60"/>
    </row>
    <row r="242" spans="1:79" outlineLevel="1">
      <c r="B242" s="2">
        <v>228</v>
      </c>
      <c r="E242" t="s">
        <v>224</v>
      </c>
      <c r="F242" s="33"/>
      <c r="G242" s="33">
        <f t="shared" si="80"/>
        <v>1.8809540507802001E-2</v>
      </c>
      <c r="H242" s="33">
        <f t="shared" ref="H242:K243" si="98">H178*H221</f>
        <v>1.8812189661599619E-2</v>
      </c>
      <c r="I242" s="33">
        <f t="shared" si="98"/>
        <v>1.8489017575057051E-2</v>
      </c>
      <c r="J242" s="33">
        <f t="shared" si="98"/>
        <v>1.8139768565136948E-2</v>
      </c>
      <c r="K242" s="33">
        <f t="shared" si="98"/>
        <v>1.7792404364690963E-2</v>
      </c>
      <c r="L242" s="33">
        <f t="shared" ref="L242:M242" si="99">L178*L221</f>
        <v>1.7792404364690963E-2</v>
      </c>
      <c r="M242" s="33">
        <f t="shared" si="99"/>
        <v>1.7792404364690963E-2</v>
      </c>
      <c r="N242" s="178"/>
      <c r="O242" s="180">
        <v>240</v>
      </c>
      <c r="Q242" s="33">
        <v>1.3370278863752401E-2</v>
      </c>
      <c r="R242" s="33">
        <v>8.6544367979532431E-3</v>
      </c>
      <c r="S242" s="33">
        <v>-3.7062849261558528E-3</v>
      </c>
      <c r="T242" s="33">
        <v>5.545571486871805E-3</v>
      </c>
      <c r="U242" s="33">
        <v>4.7147614926570684E-3</v>
      </c>
      <c r="V242" s="33">
        <v>9.5176966300645083E-3</v>
      </c>
      <c r="W242" s="33">
        <v>1.5602467612698219E-2</v>
      </c>
      <c r="X242" s="33">
        <v>-2.2494738835752747E-3</v>
      </c>
      <c r="Y242" s="33">
        <v>4.4585232554207682E-2</v>
      </c>
      <c r="Z242" s="33">
        <v>1.3418712934045993E-2</v>
      </c>
      <c r="AA242" s="33">
        <v>1.5421423528853897E-2</v>
      </c>
      <c r="AB242" s="33">
        <v>1.170771087808687E-2</v>
      </c>
      <c r="AC242" s="33">
        <v>8.5877781318564952E-3</v>
      </c>
      <c r="AD242" s="33">
        <v>2.2483880524912028E-2</v>
      </c>
      <c r="AE242" s="33">
        <v>1.5784001957090926E-2</v>
      </c>
      <c r="AF242" s="33">
        <v>1.3008414513973507E-2</v>
      </c>
      <c r="AG242" s="33">
        <v>1.4560765517849152E-2</v>
      </c>
      <c r="AH242" s="33">
        <v>2.0938168918459609E-3</v>
      </c>
      <c r="AI242" s="33">
        <v>2.7188745542797619E-3</v>
      </c>
      <c r="AJ242" s="33">
        <v>1.6391984340528933E-2</v>
      </c>
      <c r="AK242" s="33">
        <v>8.749836857892667E-3</v>
      </c>
      <c r="AL242" s="33">
        <v>-4.6103322446111213E-3</v>
      </c>
      <c r="AM242" s="33">
        <v>5.8496316115610094E-3</v>
      </c>
      <c r="AN242" s="33">
        <v>2.8167565498996554E-3</v>
      </c>
      <c r="AO242" s="33">
        <v>1.2136860902013994E-2</v>
      </c>
      <c r="AP242" s="33">
        <v>1.9906229992256941E-2</v>
      </c>
      <c r="AQ242" s="33">
        <v>5.9191590949319035E-2</v>
      </c>
      <c r="AR242" s="33">
        <v>5.0889389452101084E-3</v>
      </c>
      <c r="AS242" s="33">
        <v>1.641010768385498E-2</v>
      </c>
      <c r="AT242" s="33">
        <v>1.2912438958296692E-2</v>
      </c>
      <c r="AU242" s="33">
        <v>1.4796136028633592E-2</v>
      </c>
      <c r="AV242" s="33">
        <v>1.7944430825166804E-2</v>
      </c>
      <c r="AW242" s="33">
        <v>1.3268901596320503E-2</v>
      </c>
      <c r="AX242" s="33">
        <v>2.2804741435154062E-2</v>
      </c>
      <c r="AY242" s="33">
        <v>2.029608879174712E-2</v>
      </c>
      <c r="AZ242" s="33">
        <v>2.1897181182387354E-3</v>
      </c>
      <c r="BA242" s="33">
        <v>-1.7851077942082024E-3</v>
      </c>
      <c r="BB242" s="33">
        <v>2.3983189128768175E-2</v>
      </c>
      <c r="BC242" s="33">
        <v>1.6134246601874191E-2</v>
      </c>
      <c r="BD242" s="33">
        <v>1.8809540507802001E-2</v>
      </c>
      <c r="BE242" s="33">
        <v>1.1747893604877791E-2</v>
      </c>
      <c r="BF242" s="33">
        <v>2.9125888229219808E-3</v>
      </c>
      <c r="BG242" s="33">
        <v>5.2998664495991377E-3</v>
      </c>
      <c r="BH242" s="33">
        <v>6.7914650453793175E-3</v>
      </c>
      <c r="BI242" s="33">
        <v>7.9494451622090182E-3</v>
      </c>
      <c r="BJ242" s="33">
        <v>3.628089635457125E-3</v>
      </c>
      <c r="BK242" s="33">
        <v>2.9606990794471311E-2</v>
      </c>
      <c r="BL242" s="33">
        <v>1.1714649612205211E-2</v>
      </c>
      <c r="BM242" s="33">
        <v>2.5418212504283035E-2</v>
      </c>
      <c r="BN242" s="33">
        <v>1.9348455841784535E-2</v>
      </c>
      <c r="BO242" s="33">
        <v>1.8690459212974464E-2</v>
      </c>
      <c r="BP242" s="33">
        <v>1.0948353742358946E-2</v>
      </c>
      <c r="BQ242" s="33">
        <v>1.7400084198944642E-2</v>
      </c>
      <c r="BR242" s="33">
        <v>1.5336588743202817E-2</v>
      </c>
      <c r="BS242" s="60"/>
      <c r="BT242" s="60"/>
      <c r="BU242" s="60"/>
      <c r="BV242" s="60"/>
    </row>
    <row r="243" spans="1:79" outlineLevel="1">
      <c r="B243" s="2">
        <v>229</v>
      </c>
      <c r="E243" t="s">
        <v>225</v>
      </c>
      <c r="F243" s="33"/>
      <c r="G243" s="33">
        <f t="shared" si="80"/>
        <v>0.28819989064416618</v>
      </c>
      <c r="H243" s="33">
        <f t="shared" si="98"/>
        <v>0.3051528253879407</v>
      </c>
      <c r="I243" s="33">
        <f t="shared" si="98"/>
        <v>0.32210576013171516</v>
      </c>
      <c r="J243" s="33">
        <f t="shared" si="98"/>
        <v>0.33905869487548967</v>
      </c>
      <c r="K243" s="33">
        <f t="shared" si="98"/>
        <v>0.35601162961926414</v>
      </c>
      <c r="L243" s="33">
        <f t="shared" ref="L243:M243" si="100">L179*L222</f>
        <v>0.3729645643630386</v>
      </c>
      <c r="M243" s="33">
        <f t="shared" si="100"/>
        <v>0.38991749910681311</v>
      </c>
      <c r="N243" s="178"/>
      <c r="O243" s="180">
        <v>241</v>
      </c>
      <c r="Q243" s="33">
        <v>0.28537478514765191</v>
      </c>
      <c r="R243" s="33">
        <v>0.28470793459185112</v>
      </c>
      <c r="S243" s="33">
        <v>0.28916884501305501</v>
      </c>
      <c r="T243" s="33">
        <v>0.28824385553488191</v>
      </c>
      <c r="U243" s="33">
        <v>0.29047899425127172</v>
      </c>
      <c r="V243" s="33">
        <v>0.28742241917649708</v>
      </c>
      <c r="W243" s="33">
        <v>0.29186447053972031</v>
      </c>
      <c r="X243" s="33">
        <v>0.29627968045376163</v>
      </c>
      <c r="Y243" s="33">
        <v>0.29603904197408148</v>
      </c>
      <c r="Z243" s="33">
        <v>0.29250577381402221</v>
      </c>
      <c r="AA243" s="33">
        <v>0.28861170284500953</v>
      </c>
      <c r="AB243" s="33">
        <v>0.29432521042182175</v>
      </c>
      <c r="AC243" s="33">
        <v>0.28825243304845516</v>
      </c>
      <c r="AD243" s="33">
        <v>0.28815707813785663</v>
      </c>
      <c r="AE243" s="33">
        <v>0.29099333723898768</v>
      </c>
      <c r="AF243" s="33">
        <v>0.2901804127867198</v>
      </c>
      <c r="AG243" s="33">
        <v>0.28797002638743419</v>
      </c>
      <c r="AH243" s="33">
        <v>0.29228886516734198</v>
      </c>
      <c r="AI243" s="33">
        <v>0.29174481512692341</v>
      </c>
      <c r="AJ243" s="33">
        <v>0.28663362620241251</v>
      </c>
      <c r="AK243" s="33">
        <v>0.29333634204590575</v>
      </c>
      <c r="AL243" s="33">
        <v>0.28904674992073104</v>
      </c>
      <c r="AM243" s="33">
        <v>0.28599236799718497</v>
      </c>
      <c r="AN243" s="33">
        <v>0.29548550427150494</v>
      </c>
      <c r="AO243" s="33">
        <v>0.28863677673639665</v>
      </c>
      <c r="AP243" s="33">
        <v>0.28744524056407528</v>
      </c>
      <c r="AQ243" s="33">
        <v>0.28577902157075469</v>
      </c>
      <c r="AR243" s="33">
        <v>0.29112130016298898</v>
      </c>
      <c r="AS243" s="33">
        <v>0.2876960583883903</v>
      </c>
      <c r="AT243" s="33">
        <v>0.28695068347328234</v>
      </c>
      <c r="AU243" s="33">
        <v>0.28842647758518847</v>
      </c>
      <c r="AV243" s="33">
        <v>0.29325782601598271</v>
      </c>
      <c r="AW243" s="33">
        <v>0.29441009610101637</v>
      </c>
      <c r="AX243" s="33">
        <v>0.27921605625032098</v>
      </c>
      <c r="AY243" s="33">
        <v>0.28728136464441362</v>
      </c>
      <c r="AZ243" s="33">
        <v>0.29011585471567797</v>
      </c>
      <c r="BA243" s="33">
        <v>0.29980157570043792</v>
      </c>
      <c r="BB243" s="33">
        <v>0.29162944536741542</v>
      </c>
      <c r="BC243" s="33">
        <v>0.29223842475252204</v>
      </c>
      <c r="BD243" s="33">
        <v>0.28819989064416618</v>
      </c>
      <c r="BE243" s="33">
        <v>0.29184147472577149</v>
      </c>
      <c r="BF243" s="33">
        <v>0.29021164632049251</v>
      </c>
      <c r="BG243" s="33">
        <v>0.28992065472265266</v>
      </c>
      <c r="BH243" s="33">
        <v>0.2871709899403026</v>
      </c>
      <c r="BI243" s="33">
        <v>0.28687521175937652</v>
      </c>
      <c r="BJ243" s="33">
        <v>0.29370233126472828</v>
      </c>
      <c r="BK243" s="33">
        <v>0.28769079660725411</v>
      </c>
      <c r="BL243" s="33">
        <v>0.28680315261351602</v>
      </c>
      <c r="BM243" s="33">
        <v>0.28496318904831147</v>
      </c>
      <c r="BN243" s="33">
        <v>0.28803389324254219</v>
      </c>
      <c r="BO243" s="33">
        <v>0.2862245137084527</v>
      </c>
      <c r="BP243" s="33">
        <v>0.28822846732286589</v>
      </c>
      <c r="BQ243" s="33">
        <v>0.29223175434134169</v>
      </c>
      <c r="BR243" s="33">
        <v>0.28893734480452776</v>
      </c>
      <c r="BS243" s="60"/>
      <c r="BT243" s="60"/>
      <c r="BU243" s="60"/>
      <c r="BV243" s="60"/>
    </row>
    <row r="244" spans="1:79" outlineLevel="1">
      <c r="B244" s="2">
        <v>230</v>
      </c>
      <c r="E244"/>
      <c r="O244" s="180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>
      <c r="B245" s="2">
        <v>231</v>
      </c>
      <c r="E245" t="s">
        <v>241</v>
      </c>
      <c r="F245" s="27"/>
      <c r="G245" s="27">
        <f>HLOOKUP($E$3,$P$3:$BX$269,O245,FALSE)</f>
        <v>12.621657470608161</v>
      </c>
      <c r="H245" s="27">
        <f t="shared" ref="H245:K245" si="101">SUM(H226:H243)</f>
        <v>12.657834878750972</v>
      </c>
      <c r="I245" s="27">
        <f t="shared" si="101"/>
        <v>12.696640263073268</v>
      </c>
      <c r="J245" s="27">
        <f t="shared" si="101"/>
        <v>12.733014055860426</v>
      </c>
      <c r="K245" s="27">
        <f t="shared" si="101"/>
        <v>12.764783359865218</v>
      </c>
      <c r="L245" s="27">
        <f t="shared" ref="L245:M245" si="102">SUM(L226:L243)</f>
        <v>12.791127363100014</v>
      </c>
      <c r="M245" s="27">
        <f t="shared" si="102"/>
        <v>12.816673895483994</v>
      </c>
      <c r="N245" s="174"/>
      <c r="O245" s="180">
        <v>243</v>
      </c>
      <c r="Q245" s="27">
        <v>15.573168899617528</v>
      </c>
      <c r="R245" s="27">
        <v>11.792581640333957</v>
      </c>
      <c r="S245" s="27">
        <v>9.4933732319350188</v>
      </c>
      <c r="T245" s="27">
        <v>12.300937407179841</v>
      </c>
      <c r="U245" s="27">
        <v>12.845920613870634</v>
      </c>
      <c r="V245" s="27">
        <v>12.216122193097547</v>
      </c>
      <c r="W245" s="27">
        <v>10.68911662940774</v>
      </c>
      <c r="X245" s="27">
        <v>8.9013022151752939</v>
      </c>
      <c r="Y245" s="27">
        <v>9.6855732711322187</v>
      </c>
      <c r="Z245" s="27">
        <v>10.995980426679662</v>
      </c>
      <c r="AA245" s="27">
        <v>13.607594707045591</v>
      </c>
      <c r="AB245" s="27">
        <v>12.846302829737825</v>
      </c>
      <c r="AC245" s="27">
        <v>13.196007598125441</v>
      </c>
      <c r="AD245" s="27">
        <v>11.601021240319598</v>
      </c>
      <c r="AE245" s="27">
        <v>11.819449738649478</v>
      </c>
      <c r="AF245" s="27">
        <v>12.028924190451599</v>
      </c>
      <c r="AG245" s="27">
        <v>11.635708512039837</v>
      </c>
      <c r="AH245" s="27">
        <v>10.037781981628427</v>
      </c>
      <c r="AI245" s="27">
        <v>12.511959623874512</v>
      </c>
      <c r="AJ245" s="27">
        <v>11.235981110192023</v>
      </c>
      <c r="AK245" s="27">
        <v>12.139937197637074</v>
      </c>
      <c r="AL245" s="27">
        <v>9.7046878171534594</v>
      </c>
      <c r="AM245" s="27">
        <v>8.968081961043243</v>
      </c>
      <c r="AN245" s="27">
        <v>10.31460189512881</v>
      </c>
      <c r="AO245" s="27">
        <v>16.065370599746306</v>
      </c>
      <c r="AP245" s="27">
        <v>14.220933261903157</v>
      </c>
      <c r="AQ245" s="27">
        <v>11.920609346841164</v>
      </c>
      <c r="AR245" s="27">
        <v>11.923491353838539</v>
      </c>
      <c r="AS245" s="27">
        <v>11.002348047812644</v>
      </c>
      <c r="AT245" s="27">
        <v>11.498175728367034</v>
      </c>
      <c r="AU245" s="27">
        <v>13.605482873950608</v>
      </c>
      <c r="AV245" s="27">
        <v>12.533237674697178</v>
      </c>
      <c r="AW245" s="27">
        <v>12.419384751567863</v>
      </c>
      <c r="AX245" s="27">
        <v>12.903003333446428</v>
      </c>
      <c r="AY245" s="27">
        <v>11.159437902267319</v>
      </c>
      <c r="AZ245" s="27">
        <v>12.082709066680231</v>
      </c>
      <c r="BA245" s="27">
        <v>10.83238060719165</v>
      </c>
      <c r="BB245" s="27">
        <v>12.923790284010753</v>
      </c>
      <c r="BC245" s="27">
        <v>11.113025206068428</v>
      </c>
      <c r="BD245" s="27">
        <v>12.621657470608161</v>
      </c>
      <c r="BE245" s="27">
        <v>11.261368594332998</v>
      </c>
      <c r="BF245" s="27">
        <v>12.216305453357592</v>
      </c>
      <c r="BG245" s="27">
        <v>10.168131595638407</v>
      </c>
      <c r="BH245" s="27">
        <v>10.442168747706742</v>
      </c>
      <c r="BI245" s="27">
        <v>10.237310037215614</v>
      </c>
      <c r="BJ245" s="27">
        <v>12.638617974946477</v>
      </c>
      <c r="BK245" s="27">
        <v>10.765508362860709</v>
      </c>
      <c r="BL245" s="27">
        <v>15.195493898161811</v>
      </c>
      <c r="BM245" s="27">
        <v>11.324255617802164</v>
      </c>
      <c r="BN245" s="27">
        <v>11.857322939917658</v>
      </c>
      <c r="BO245" s="27">
        <v>10.291177204664322</v>
      </c>
      <c r="BP245" s="27">
        <v>11.906863424614816</v>
      </c>
      <c r="BQ245" s="27">
        <v>13.722521677125545</v>
      </c>
      <c r="BR245" s="27">
        <v>13.294990147950845</v>
      </c>
      <c r="BS245" s="60"/>
      <c r="BT245" s="60"/>
      <c r="BU245" s="60"/>
      <c r="BV245" s="60"/>
    </row>
    <row r="246" spans="1:79" outlineLevel="1">
      <c r="B246" s="2">
        <v>232</v>
      </c>
      <c r="E246" t="s">
        <v>242</v>
      </c>
      <c r="F246" s="6"/>
      <c r="G246" s="6">
        <f>HLOOKUP($E$3,$P$3:$BX$269,O246,FALSE)</f>
        <v>303051.32834037789</v>
      </c>
      <c r="H246" s="6">
        <f t="shared" ref="H246:K246" si="103">EXP(H245)</f>
        <v>314215.67078502476</v>
      </c>
      <c r="I246" s="6">
        <f t="shared" si="103"/>
        <v>326648.60285703605</v>
      </c>
      <c r="J246" s="6">
        <f t="shared" si="103"/>
        <v>338748.78208902263</v>
      </c>
      <c r="K246" s="6">
        <f t="shared" si="103"/>
        <v>349683.36754931801</v>
      </c>
      <c r="L246" s="6">
        <f t="shared" ref="L246:M246" si="104">EXP(L245)</f>
        <v>359017.84117433603</v>
      </c>
      <c r="M246" s="6">
        <f t="shared" si="104"/>
        <v>368307.6581602415</v>
      </c>
      <c r="N246" s="63"/>
      <c r="O246" s="180">
        <v>244</v>
      </c>
      <c r="Q246" s="6">
        <v>5798842.5752859861</v>
      </c>
      <c r="R246" s="6">
        <v>132267.49659091546</v>
      </c>
      <c r="S246" s="6">
        <v>13271.487711546422</v>
      </c>
      <c r="T246" s="6">
        <v>219902.02982644207</v>
      </c>
      <c r="U246" s="6">
        <v>379238.51521714975</v>
      </c>
      <c r="V246" s="6">
        <v>202020.04277054197</v>
      </c>
      <c r="W246" s="6">
        <v>43875.731342656516</v>
      </c>
      <c r="X246" s="6">
        <v>7341.527565712604</v>
      </c>
      <c r="Y246" s="6">
        <v>16083.887462496235</v>
      </c>
      <c r="Z246" s="6">
        <v>59633.956257499114</v>
      </c>
      <c r="AA246" s="6">
        <v>812275.38606364443</v>
      </c>
      <c r="AB246" s="6">
        <v>379383.49389992718</v>
      </c>
      <c r="AC246" s="6">
        <v>538211.88404494245</v>
      </c>
      <c r="AD246" s="6">
        <v>109209.27125806108</v>
      </c>
      <c r="AE246" s="6">
        <v>135869.44475901927</v>
      </c>
      <c r="AF246" s="6">
        <v>167531.08421813487</v>
      </c>
      <c r="AG246" s="6">
        <v>113063.90988710651</v>
      </c>
      <c r="AH246" s="6">
        <v>22874.590346380788</v>
      </c>
      <c r="AI246" s="6">
        <v>271565.76676245639</v>
      </c>
      <c r="AJ246" s="6">
        <v>75809.668039477081</v>
      </c>
      <c r="AK246" s="6">
        <v>187200.81518503756</v>
      </c>
      <c r="AL246" s="6">
        <v>16394.2807322839</v>
      </c>
      <c r="AM246" s="6">
        <v>7848.533366618587</v>
      </c>
      <c r="AN246" s="6">
        <v>30169.956645008115</v>
      </c>
      <c r="AO246" s="6">
        <v>9486408.0426783003</v>
      </c>
      <c r="AP246" s="6">
        <v>1499936.3950946445</v>
      </c>
      <c r="AQ246" s="6">
        <v>150333.18555941625</v>
      </c>
      <c r="AR246" s="6">
        <v>150767.07178338265</v>
      </c>
      <c r="AS246" s="6">
        <v>60014.894244852912</v>
      </c>
      <c r="AT246" s="6">
        <v>98535.850791552628</v>
      </c>
      <c r="AU246" s="6">
        <v>810561.80605545919</v>
      </c>
      <c r="AV246" s="6">
        <v>277406.07175168599</v>
      </c>
      <c r="AW246" s="6">
        <v>247554.18134747967</v>
      </c>
      <c r="AX246" s="6">
        <v>401516.26954223344</v>
      </c>
      <c r="AY246" s="6">
        <v>70223.472643567409</v>
      </c>
      <c r="AZ246" s="6">
        <v>176788.44428669583</v>
      </c>
      <c r="BA246" s="6">
        <v>50634.103334257656</v>
      </c>
      <c r="BB246" s="6">
        <v>409949.91964424454</v>
      </c>
      <c r="BC246" s="6">
        <v>67038.690782755526</v>
      </c>
      <c r="BD246" s="6">
        <v>303051.32834037789</v>
      </c>
      <c r="BE246" s="6">
        <v>77758.923435701567</v>
      </c>
      <c r="BF246" s="6">
        <v>202057.06840867471</v>
      </c>
      <c r="BG246" s="6">
        <v>26059.341861957098</v>
      </c>
      <c r="BH246" s="6">
        <v>34274.905513422898</v>
      </c>
      <c r="BI246" s="6">
        <v>27925.905155463548</v>
      </c>
      <c r="BJ246" s="6">
        <v>308235.06685753405</v>
      </c>
      <c r="BK246" s="6">
        <v>47358.820433511253</v>
      </c>
      <c r="BL246" s="6">
        <v>3974835.4069704344</v>
      </c>
      <c r="BM246" s="6">
        <v>82805.984787385634</v>
      </c>
      <c r="BN246" s="6">
        <v>141113.94166175107</v>
      </c>
      <c r="BO246" s="6">
        <v>29471.447865208931</v>
      </c>
      <c r="BP246" s="6">
        <v>148280.85518514589</v>
      </c>
      <c r="BQ246" s="6">
        <v>911203.63205994794</v>
      </c>
      <c r="BR246" s="6">
        <v>594211.23401586164</v>
      </c>
      <c r="BS246" s="60"/>
      <c r="BT246" s="60"/>
      <c r="BU246" s="60"/>
      <c r="BV246" s="60"/>
    </row>
    <row r="247" spans="1:79" outlineLevel="1">
      <c r="B247" s="2">
        <v>233</v>
      </c>
      <c r="E247" t="s">
        <v>243</v>
      </c>
      <c r="F247" s="15"/>
      <c r="G247" s="15">
        <f>HLOOKUP($E$3,$P$3:$BX$269,O247,FALSE)</f>
        <v>179.18668522499516</v>
      </c>
      <c r="H247" s="15">
        <f t="shared" ref="H247:K247" si="105">H137</f>
        <v>182.80649638149254</v>
      </c>
      <c r="I247" s="15">
        <f t="shared" si="105"/>
        <v>186.49943257399497</v>
      </c>
      <c r="J247" s="15">
        <f t="shared" si="105"/>
        <v>190.26697102621924</v>
      </c>
      <c r="K247" s="15">
        <f t="shared" si="105"/>
        <v>194.1106188037808</v>
      </c>
      <c r="L247" s="15">
        <f t="shared" ref="L247:M247" si="106">L137</f>
        <v>198.03191341703993</v>
      </c>
      <c r="M247" s="15">
        <f t="shared" si="106"/>
        <v>202.03242343612661</v>
      </c>
      <c r="N247" s="170"/>
      <c r="O247" s="180">
        <v>245</v>
      </c>
      <c r="Q247" s="15">
        <v>179.18668522499516</v>
      </c>
      <c r="R247" s="15">
        <v>142.11431616146714</v>
      </c>
      <c r="S247" s="15">
        <v>150.87480525091394</v>
      </c>
      <c r="T247" s="15">
        <v>163.35104849991151</v>
      </c>
      <c r="U247" s="15">
        <v>172.13652489185196</v>
      </c>
      <c r="V247" s="15">
        <v>151.10014583784704</v>
      </c>
      <c r="W247" s="15">
        <v>160.9168754236251</v>
      </c>
      <c r="X247" s="15">
        <v>152.85456962719172</v>
      </c>
      <c r="Y247" s="15">
        <v>177.80984500725421</v>
      </c>
      <c r="Z247" s="15">
        <v>183.4049474915854</v>
      </c>
      <c r="AA247" s="15">
        <v>180.04037606657184</v>
      </c>
      <c r="AB247" s="15">
        <v>156.06790785353886</v>
      </c>
      <c r="AC247" s="15">
        <v>183.4049474915854</v>
      </c>
      <c r="AD247" s="15">
        <v>145.76887817905907</v>
      </c>
      <c r="AE247" s="15">
        <v>157.01020185533594</v>
      </c>
      <c r="AF247" s="15">
        <v>183.4049474915854</v>
      </c>
      <c r="AG247" s="15">
        <v>153.38454595307815</v>
      </c>
      <c r="AH247" s="15">
        <v>150.87480525091394</v>
      </c>
      <c r="AI247" s="15">
        <v>152.85456962719172</v>
      </c>
      <c r="AJ247" s="15">
        <v>172.13652489185196</v>
      </c>
      <c r="AK247" s="15">
        <v>175.66160505842271</v>
      </c>
      <c r="AL247" s="15">
        <v>152.85456962719172</v>
      </c>
      <c r="AM247" s="15">
        <v>139.35579327106967</v>
      </c>
      <c r="AN247" s="15">
        <v>139.35579327106967</v>
      </c>
      <c r="AO247" s="15">
        <v>169.58747391485505</v>
      </c>
      <c r="AP247" s="15">
        <v>177.80984500725421</v>
      </c>
      <c r="AQ247" s="15">
        <v>168.11606278332857</v>
      </c>
      <c r="AR247" s="15">
        <v>145.66217372203593</v>
      </c>
      <c r="AS247" s="15">
        <v>153.92788337274288</v>
      </c>
      <c r="AT247" s="15">
        <v>155.31378975024552</v>
      </c>
      <c r="AU247" s="15">
        <v>157.01020185533594</v>
      </c>
      <c r="AV247" s="15">
        <v>172.13652489185196</v>
      </c>
      <c r="AW247" s="15">
        <v>173.65137400416219</v>
      </c>
      <c r="AX247" s="15">
        <v>151.10014583784704</v>
      </c>
      <c r="AY247" s="15">
        <v>151.10014583784704</v>
      </c>
      <c r="AZ247" s="15">
        <v>142.51151671716252</v>
      </c>
      <c r="BA247" s="15">
        <v>158.52744668556986</v>
      </c>
      <c r="BB247" s="15">
        <v>175.66160505842271</v>
      </c>
      <c r="BC247" s="15">
        <v>173.65137400416219</v>
      </c>
      <c r="BD247" s="15">
        <v>179.18668522499516</v>
      </c>
      <c r="BE247" s="15">
        <v>131.14978148452332</v>
      </c>
      <c r="BF247" s="15">
        <v>142.11431616146714</v>
      </c>
      <c r="BG247" s="15">
        <v>131.14978148452332</v>
      </c>
      <c r="BH247" s="15">
        <v>151.64346593207466</v>
      </c>
      <c r="BI247" s="15">
        <v>150.87480525091394</v>
      </c>
      <c r="BJ247" s="15">
        <v>150.87480525091394</v>
      </c>
      <c r="BK247" s="15">
        <v>161.71107921614202</v>
      </c>
      <c r="BL247" s="15">
        <v>179.18668522499516</v>
      </c>
      <c r="BM247" s="15">
        <v>168.11606278332857</v>
      </c>
      <c r="BN247" s="15">
        <v>151.10014583784704</v>
      </c>
      <c r="BO247" s="15">
        <v>152.64519948844227</v>
      </c>
      <c r="BP247" s="15">
        <v>138.07208974753485</v>
      </c>
      <c r="BQ247" s="15">
        <v>145.66217372203593</v>
      </c>
      <c r="BR247" s="15">
        <v>167.21830922934981</v>
      </c>
      <c r="BS247" s="60"/>
      <c r="BT247" s="60"/>
      <c r="BU247" s="60"/>
      <c r="BV247" s="60"/>
    </row>
    <row r="248" spans="1:79">
      <c r="B248" s="2">
        <v>234</v>
      </c>
      <c r="E248" s="8" t="s">
        <v>244</v>
      </c>
      <c r="F248" s="6"/>
      <c r="G248" s="6">
        <f>HLOOKUP($E$3,$P$3:$BX$269,O248,FALSE)</f>
        <v>54302762.978343949</v>
      </c>
      <c r="H248" s="6">
        <f t="shared" ref="H248:K248" si="107">H246*H247</f>
        <v>57440665.884370878</v>
      </c>
      <c r="I248" s="6">
        <f t="shared" si="107"/>
        <v>60919779.083925456</v>
      </c>
      <c r="J248" s="6">
        <f t="shared" si="107"/>
        <v>64452704.706899121</v>
      </c>
      <c r="K248" s="6">
        <f t="shared" si="107"/>
        <v>67877254.860388041</v>
      </c>
      <c r="L248" s="6">
        <f t="shared" ref="L248:M248" si="108">L246*L247</f>
        <v>71096990.0386087</v>
      </c>
      <c r="M248" s="6">
        <f t="shared" si="108"/>
        <v>74410088.748198077</v>
      </c>
      <c r="N248" s="63"/>
      <c r="O248" s="180">
        <v>246</v>
      </c>
      <c r="Q248" s="141">
        <v>1039075379.2070702</v>
      </c>
      <c r="R248" s="141">
        <v>18797104.828407139</v>
      </c>
      <c r="S248" s="141">
        <v>2002333.123869464</v>
      </c>
      <c r="T248" s="141">
        <v>35921227.139408126</v>
      </c>
      <c r="U248" s="141">
        <v>65280800.114625879</v>
      </c>
      <c r="V248" s="141">
        <v>30525257.924796987</v>
      </c>
      <c r="W248" s="141">
        <v>7060345.5945867021</v>
      </c>
      <c r="X248" s="141">
        <v>1122186.0364631645</v>
      </c>
      <c r="Y248" s="141">
        <v>2859873.5368205747</v>
      </c>
      <c r="Z248" s="141">
        <v>10937162.616122127</v>
      </c>
      <c r="AA248" s="141">
        <v>146242365.97651836</v>
      </c>
      <c r="AB248" s="141">
        <v>59209588.167127453</v>
      </c>
      <c r="AC248" s="141">
        <v>98710722.332609922</v>
      </c>
      <c r="AD248" s="141">
        <v>15919312.958040124</v>
      </c>
      <c r="AE248" s="141">
        <v>21332888.94758603</v>
      </c>
      <c r="AF248" s="141">
        <v>30726029.704235397</v>
      </c>
      <c r="AG248" s="141">
        <v>17342256.481713574</v>
      </c>
      <c r="AH248" s="141">
        <v>3451199.3637046372</v>
      </c>
      <c r="AI248" s="141">
        <v>41510068.403953597</v>
      </c>
      <c r="AJ248" s="141">
        <v>13049612.809520481</v>
      </c>
      <c r="AK248" s="141">
        <v>32883995.663648847</v>
      </c>
      <c r="AL248" s="141">
        <v>2505940.7256806171</v>
      </c>
      <c r="AM248" s="141">
        <v>1093738.5933195923</v>
      </c>
      <c r="AN248" s="141">
        <v>4204358.2412188854</v>
      </c>
      <c r="AO248" s="141">
        <v>1608775976.4833775</v>
      </c>
      <c r="AP248" s="141">
        <v>266703457.93251836</v>
      </c>
      <c r="AQ248" s="141">
        <v>25273423.261924606</v>
      </c>
      <c r="AR248" s="141">
        <v>21961059.401673745</v>
      </c>
      <c r="AS248" s="141">
        <v>9237965.6419492178</v>
      </c>
      <c r="AT248" s="141">
        <v>15303976.412700769</v>
      </c>
      <c r="AU248" s="141">
        <v>127266472.78499331</v>
      </c>
      <c r="AV248" s="141">
        <v>47751717.175234966</v>
      </c>
      <c r="AW248" s="141">
        <v>42988123.731465384</v>
      </c>
      <c r="AX248" s="141">
        <v>60669166.884099774</v>
      </c>
      <c r="AY248" s="141">
        <v>10610776.957683098</v>
      </c>
      <c r="AZ248" s="141">
        <v>25194389.333364606</v>
      </c>
      <c r="BA248" s="141">
        <v>8026895.116793165</v>
      </c>
      <c r="BB248" s="141">
        <v>72012460.878279403</v>
      </c>
      <c r="BC248" s="141">
        <v>11641360.765865661</v>
      </c>
      <c r="BD248" s="141">
        <v>54302762.978343949</v>
      </c>
      <c r="BE248" s="141">
        <v>10198065.817064039</v>
      </c>
      <c r="BF248" s="141">
        <v>28715202.102489591</v>
      </c>
      <c r="BG248" s="141">
        <v>3417676.9908261644</v>
      </c>
      <c r="BH248" s="141">
        <v>5197565.4665498231</v>
      </c>
      <c r="BI248" s="141">
        <v>4213315.501786056</v>
      </c>
      <c r="BJ248" s="141">
        <v>46504905.683632888</v>
      </c>
      <c r="BK248" s="141">
        <v>7658445.9627065836</v>
      </c>
      <c r="BL248" s="141">
        <v>712237580.88997674</v>
      </c>
      <c r="BM248" s="141">
        <v>13921016.137351474</v>
      </c>
      <c r="BN248" s="141">
        <v>21322337.164844025</v>
      </c>
      <c r="BO248" s="141">
        <v>4498675.0385980438</v>
      </c>
      <c r="BP248" s="141">
        <v>20473447.544964682</v>
      </c>
      <c r="BQ248" s="141">
        <v>132727901.74926625</v>
      </c>
      <c r="BR248" s="141">
        <v>99362997.877217904</v>
      </c>
      <c r="BS248" s="60"/>
      <c r="BT248" s="60"/>
      <c r="BU248" s="60"/>
      <c r="BV248" s="60"/>
    </row>
    <row r="249" spans="1:79">
      <c r="B249" s="2">
        <v>235</v>
      </c>
      <c r="O249" s="180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>
      <c r="B250" s="2">
        <v>236</v>
      </c>
      <c r="E250"/>
      <c r="O250" s="180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>
      <c r="E251"/>
      <c r="O251" s="180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>
      <c r="E252"/>
      <c r="O252" s="180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>
      <c r="A253" s="205" t="s">
        <v>245</v>
      </c>
      <c r="B253" s="205"/>
      <c r="C253" s="205"/>
      <c r="D253" s="205"/>
      <c r="E253" s="205"/>
      <c r="F253" s="205"/>
      <c r="G253" s="205"/>
      <c r="H253" s="205"/>
      <c r="I253" s="205"/>
      <c r="J253" s="205"/>
      <c r="K253" s="205"/>
      <c r="L253" s="205"/>
      <c r="M253" s="189"/>
      <c r="N253" s="63"/>
      <c r="O253" s="180">
        <v>251</v>
      </c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3"/>
      <c r="O254" s="180">
        <v>252</v>
      </c>
      <c r="Q254" s="2"/>
      <c r="R254" s="2"/>
      <c r="S254" s="2"/>
      <c r="T254" s="2"/>
      <c r="U254" s="2"/>
      <c r="V254" s="2"/>
      <c r="W254" s="2"/>
      <c r="X254" s="2"/>
      <c r="Y254" s="2"/>
      <c r="Z254" s="63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3"/>
      <c r="O255" s="180">
        <v>253</v>
      </c>
      <c r="Q255" s="2"/>
      <c r="R255" s="2"/>
      <c r="S255" s="2"/>
      <c r="T255" s="2"/>
      <c r="U255" s="2"/>
      <c r="V255" s="2"/>
      <c r="W255" s="2"/>
      <c r="X255" s="2"/>
      <c r="Y255" s="2"/>
      <c r="Z255" s="63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>
      <c r="A256" s="2"/>
      <c r="B256" s="2">
        <v>237</v>
      </c>
      <c r="C256" s="9" t="s">
        <v>188</v>
      </c>
      <c r="D256" s="2"/>
      <c r="F256" s="39"/>
      <c r="G256" s="39">
        <f t="shared" ref="G256" si="109">G121</f>
        <v>44969380.798029631</v>
      </c>
      <c r="H256" s="39">
        <f t="shared" ref="H256:K256" si="110">H121</f>
        <v>48734900.83187288</v>
      </c>
      <c r="I256" s="39">
        <f t="shared" si="110"/>
        <v>50992031.28091599</v>
      </c>
      <c r="J256" s="39">
        <f t="shared" si="110"/>
        <v>55156804.026950568</v>
      </c>
      <c r="K256" s="39">
        <f t="shared" si="110"/>
        <v>56499351.828177586</v>
      </c>
      <c r="L256" s="39">
        <f t="shared" ref="L256" si="111">L121</f>
        <v>57806153.083916277</v>
      </c>
      <c r="M256" s="39">
        <f>M121</f>
        <v>59078159.578165129</v>
      </c>
      <c r="N256" s="39"/>
      <c r="O256" s="180">
        <v>254</v>
      </c>
      <c r="Q256" s="39">
        <v>942774254.74934721</v>
      </c>
      <c r="R256" s="39">
        <v>34849262.717678107</v>
      </c>
      <c r="S256" s="39">
        <v>1886192.2331783064</v>
      </c>
      <c r="T256" s="39">
        <v>32316692.736713663</v>
      </c>
      <c r="U256" s="39">
        <v>59075630.546990201</v>
      </c>
      <c r="V256" s="39">
        <v>34826573.444174223</v>
      </c>
      <c r="W256" s="39">
        <v>5841776.4865211239</v>
      </c>
      <c r="X256" s="39">
        <v>1228068.5485824021</v>
      </c>
      <c r="Y256" s="39">
        <v>1449490.6883933246</v>
      </c>
      <c r="Z256" s="39">
        <v>7512635.4957289165</v>
      </c>
      <c r="AA256" s="39">
        <v>140395907.91342083</v>
      </c>
      <c r="AB256" s="39">
        <v>44845620.877491511</v>
      </c>
      <c r="AC256" s="39">
        <v>74717237.210414425</v>
      </c>
      <c r="AD256" s="39">
        <v>13050566.508055799</v>
      </c>
      <c r="AE256" s="39">
        <v>19985358.015843671</v>
      </c>
      <c r="AF256" s="39">
        <v>22373958.545218233</v>
      </c>
      <c r="AG256" s="39">
        <v>16981017.605630182</v>
      </c>
      <c r="AH256" s="39">
        <v>3085096.3192978613</v>
      </c>
      <c r="AI256" s="39">
        <v>38745397.051607169</v>
      </c>
      <c r="AJ256" s="39">
        <v>8770641.7316436116</v>
      </c>
      <c r="AK256" s="39">
        <v>22924338.124420032</v>
      </c>
      <c r="AL256" s="39">
        <v>1792430.2079579541</v>
      </c>
      <c r="AM256" s="39">
        <v>891445.62446072162</v>
      </c>
      <c r="AN256" s="39">
        <v>2226046.9499321971</v>
      </c>
      <c r="AO256" s="39">
        <v>1995441067.6038175</v>
      </c>
      <c r="AP256" s="39">
        <v>340549989.88967997</v>
      </c>
      <c r="AQ256" s="39">
        <v>25063464.388185471</v>
      </c>
      <c r="AR256" s="39">
        <v>18900263.592492968</v>
      </c>
      <c r="AS256" s="39">
        <v>7201325.3251413777</v>
      </c>
      <c r="AT256" s="39">
        <v>13025657.25888228</v>
      </c>
      <c r="AU256" s="39">
        <v>117299000.72983153</v>
      </c>
      <c r="AV256" s="39">
        <v>35329065.775230423</v>
      </c>
      <c r="AW256" s="39">
        <v>35873459.462994486</v>
      </c>
      <c r="AX256" s="39">
        <v>53653685.17474746</v>
      </c>
      <c r="AY256" s="39">
        <v>9087123.7272574715</v>
      </c>
      <c r="AZ256" s="39">
        <v>23979184.545508981</v>
      </c>
      <c r="BA256" s="39">
        <v>5048793.2255450496</v>
      </c>
      <c r="BB256" s="39">
        <v>66810100.379345737</v>
      </c>
      <c r="BC256" s="39">
        <v>8573353.3770057186</v>
      </c>
      <c r="BD256" s="39">
        <v>44969380.798029631</v>
      </c>
      <c r="BE256" s="39">
        <v>7838695.4451108258</v>
      </c>
      <c r="BF256" s="39">
        <v>33365401.733821865</v>
      </c>
      <c r="BG256" s="39">
        <v>3227158.7873183205</v>
      </c>
      <c r="BH256" s="39">
        <v>4439026.08813057</v>
      </c>
      <c r="BI256" s="39">
        <v>2711036.3482559444</v>
      </c>
      <c r="BJ256" s="39">
        <v>47487983.618582785</v>
      </c>
      <c r="BK256" s="39">
        <v>6406481.0357295591</v>
      </c>
      <c r="BL256" s="39">
        <v>1208838640.5653903</v>
      </c>
      <c r="BM256" s="39">
        <v>8925723.9442799278</v>
      </c>
      <c r="BN256" s="39">
        <v>14452917.636029659</v>
      </c>
      <c r="BO256" s="39">
        <v>4267720.7692996068</v>
      </c>
      <c r="BP256" s="39">
        <v>17692210.368378326</v>
      </c>
      <c r="BQ256" s="39">
        <v>128684761.69249466</v>
      </c>
      <c r="BR256" s="39">
        <v>85273346.468917251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>
      <c r="A257" s="2"/>
      <c r="B257" s="2">
        <v>238</v>
      </c>
      <c r="C257" s="9" t="s">
        <v>203</v>
      </c>
      <c r="D257" s="2"/>
      <c r="F257" s="39"/>
      <c r="G257" s="39">
        <f t="shared" ref="G257" si="112">G248</f>
        <v>54302762.978343949</v>
      </c>
      <c r="H257" s="39">
        <f t="shared" ref="H257:K257" si="113">H248</f>
        <v>57440665.884370878</v>
      </c>
      <c r="I257" s="39">
        <f t="shared" si="113"/>
        <v>60919779.083925456</v>
      </c>
      <c r="J257" s="39">
        <f t="shared" si="113"/>
        <v>64452704.706899121</v>
      </c>
      <c r="K257" s="39">
        <f t="shared" si="113"/>
        <v>67877254.860388041</v>
      </c>
      <c r="L257" s="39">
        <f t="shared" ref="L257:M257" si="114">L248</f>
        <v>71096990.0386087</v>
      </c>
      <c r="M257" s="39">
        <f t="shared" si="114"/>
        <v>74410088.748198077</v>
      </c>
      <c r="N257" s="39"/>
      <c r="O257" s="180">
        <v>255</v>
      </c>
      <c r="Q257" s="39">
        <v>1039075379.2070702</v>
      </c>
      <c r="R257" s="39">
        <v>18797104.828407139</v>
      </c>
      <c r="S257" s="39">
        <v>2002333.123869464</v>
      </c>
      <c r="T257" s="39">
        <v>35921227.139408126</v>
      </c>
      <c r="U257" s="39">
        <v>65280800.114625879</v>
      </c>
      <c r="V257" s="39">
        <v>30525257.924796987</v>
      </c>
      <c r="W257" s="39">
        <v>7060345.5945867021</v>
      </c>
      <c r="X257" s="39">
        <v>1122186.0364631645</v>
      </c>
      <c r="Y257" s="39">
        <v>2859873.5368205747</v>
      </c>
      <c r="Z257" s="39">
        <v>10937162.616122127</v>
      </c>
      <c r="AA257" s="39">
        <v>146242365.97651836</v>
      </c>
      <c r="AB257" s="39">
        <v>59209588.167127453</v>
      </c>
      <c r="AC257" s="39">
        <v>98710722.332609922</v>
      </c>
      <c r="AD257" s="39">
        <v>15919312.958040124</v>
      </c>
      <c r="AE257" s="39">
        <v>21332888.94758603</v>
      </c>
      <c r="AF257" s="39">
        <v>30726029.704235397</v>
      </c>
      <c r="AG257" s="39">
        <v>17342256.481713574</v>
      </c>
      <c r="AH257" s="39">
        <v>3451199.3637046372</v>
      </c>
      <c r="AI257" s="39">
        <v>41510068.403953597</v>
      </c>
      <c r="AJ257" s="39">
        <v>13049612.809520481</v>
      </c>
      <c r="AK257" s="39">
        <v>32883995.663648847</v>
      </c>
      <c r="AL257" s="39">
        <v>2505940.7256806171</v>
      </c>
      <c r="AM257" s="39">
        <v>1093738.5933195923</v>
      </c>
      <c r="AN257" s="39">
        <v>4204358.2412188854</v>
      </c>
      <c r="AO257" s="39">
        <v>1608775976.4833775</v>
      </c>
      <c r="AP257" s="39">
        <v>266703457.93251836</v>
      </c>
      <c r="AQ257" s="39">
        <v>25273423.261924606</v>
      </c>
      <c r="AR257" s="39">
        <v>21961059.401673745</v>
      </c>
      <c r="AS257" s="39">
        <v>9237965.6419492178</v>
      </c>
      <c r="AT257" s="39">
        <v>15303976.412700769</v>
      </c>
      <c r="AU257" s="39">
        <v>127266472.78499331</v>
      </c>
      <c r="AV257" s="39">
        <v>47751717.175234966</v>
      </c>
      <c r="AW257" s="39">
        <v>42988123.731465384</v>
      </c>
      <c r="AX257" s="39">
        <v>60669166.884099774</v>
      </c>
      <c r="AY257" s="39">
        <v>10610776.957683098</v>
      </c>
      <c r="AZ257" s="39">
        <v>25194389.333364606</v>
      </c>
      <c r="BA257" s="39">
        <v>8026895.116793165</v>
      </c>
      <c r="BB257" s="39">
        <v>72012460.878279403</v>
      </c>
      <c r="BC257" s="39">
        <v>11641360.765865661</v>
      </c>
      <c r="BD257" s="39">
        <v>54302762.978343949</v>
      </c>
      <c r="BE257" s="39">
        <v>10198065.817064039</v>
      </c>
      <c r="BF257" s="39">
        <v>28715202.102489591</v>
      </c>
      <c r="BG257" s="39">
        <v>3417676.9908261644</v>
      </c>
      <c r="BH257" s="39">
        <v>5197565.4665498231</v>
      </c>
      <c r="BI257" s="39">
        <v>4213315.501786056</v>
      </c>
      <c r="BJ257" s="39">
        <v>46504905.683632888</v>
      </c>
      <c r="BK257" s="39">
        <v>7658445.9627065836</v>
      </c>
      <c r="BL257" s="39">
        <v>712237580.88997674</v>
      </c>
      <c r="BM257" s="39">
        <v>13921016.137351474</v>
      </c>
      <c r="BN257" s="39">
        <v>21322337.164844025</v>
      </c>
      <c r="BO257" s="39">
        <v>4498675.0385980438</v>
      </c>
      <c r="BP257" s="39">
        <v>20473447.544964682</v>
      </c>
      <c r="BQ257" s="39">
        <v>132727901.74926625</v>
      </c>
      <c r="BR257" s="39">
        <v>99362997.877217904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>
      <c r="A258" s="2"/>
      <c r="B258" s="2">
        <v>239</v>
      </c>
      <c r="C258" t="s">
        <v>246</v>
      </c>
      <c r="E258"/>
      <c r="F258" s="17"/>
      <c r="G258" s="17">
        <f t="shared" ref="G258" si="115">G256-G257</f>
        <v>-9333382.1803143173</v>
      </c>
      <c r="H258" s="17">
        <f t="shared" ref="H258:K258" si="116">H256-H257</f>
        <v>-8705765.0524979979</v>
      </c>
      <c r="I258" s="17">
        <f t="shared" si="116"/>
        <v>-9927747.8030094653</v>
      </c>
      <c r="J258" s="17">
        <f t="shared" si="116"/>
        <v>-9295900.6799485534</v>
      </c>
      <c r="K258" s="17">
        <f t="shared" si="116"/>
        <v>-11377903.032210454</v>
      </c>
      <c r="L258" s="17">
        <f t="shared" ref="L258:M258" si="117">L256-L257</f>
        <v>-13290836.954692423</v>
      </c>
      <c r="M258" s="17">
        <f t="shared" si="117"/>
        <v>-15331929.170032948</v>
      </c>
      <c r="N258" s="39"/>
      <c r="O258" s="180">
        <v>256</v>
      </c>
      <c r="Q258" s="17">
        <v>-96301124.457723022</v>
      </c>
      <c r="R258" s="17">
        <v>16052157.889270969</v>
      </c>
      <c r="S258" s="17">
        <v>-116140.89069115766</v>
      </c>
      <c r="T258" s="17">
        <v>-3604534.4026944637</v>
      </c>
      <c r="U258" s="17">
        <v>-6205169.5676356778</v>
      </c>
      <c r="V258" s="17">
        <v>4301315.5193772353</v>
      </c>
      <c r="W258" s="17">
        <v>-1218569.1080655782</v>
      </c>
      <c r="X258" s="17">
        <v>105882.51211923757</v>
      </c>
      <c r="Y258" s="17">
        <v>-1410382.8484272501</v>
      </c>
      <c r="Z258" s="17">
        <v>-3424527.1203932101</v>
      </c>
      <c r="AA258" s="17">
        <v>-5846458.0630975366</v>
      </c>
      <c r="AB258" s="17">
        <v>-14363967.289635941</v>
      </c>
      <c r="AC258" s="17">
        <v>-23993485.122195497</v>
      </c>
      <c r="AD258" s="17">
        <v>-2868746.4499843251</v>
      </c>
      <c r="AE258" s="17">
        <v>-1347530.931742359</v>
      </c>
      <c r="AF258" s="17">
        <v>-8352071.1590171643</v>
      </c>
      <c r="AG258" s="17">
        <v>-361238.87608339265</v>
      </c>
      <c r="AH258" s="17">
        <v>-366103.04440677585</v>
      </c>
      <c r="AI258" s="17">
        <v>-2764671.3523464277</v>
      </c>
      <c r="AJ258" s="17">
        <v>-4278971.0778768696</v>
      </c>
      <c r="AK258" s="17">
        <v>-9959657.5392288156</v>
      </c>
      <c r="AL258" s="17">
        <v>-713510.517722663</v>
      </c>
      <c r="AM258" s="17">
        <v>-202292.96885887068</v>
      </c>
      <c r="AN258" s="17">
        <v>-1978311.2912866883</v>
      </c>
      <c r="AO258" s="17">
        <v>386665091.12044001</v>
      </c>
      <c r="AP258" s="17">
        <v>73846531.957161605</v>
      </c>
      <c r="AQ258" s="17">
        <v>-209958.87373913452</v>
      </c>
      <c r="AR258" s="17">
        <v>-3060795.8091807775</v>
      </c>
      <c r="AS258" s="17">
        <v>-2036640.31680784</v>
      </c>
      <c r="AT258" s="17">
        <v>-2278319.1538184881</v>
      </c>
      <c r="AU258" s="17">
        <v>-9967472.0551617742</v>
      </c>
      <c r="AV258" s="17">
        <v>-12422651.400004543</v>
      </c>
      <c r="AW258" s="17">
        <v>-7114664.2684708983</v>
      </c>
      <c r="AX258" s="17">
        <v>-7015481.7093523145</v>
      </c>
      <c r="AY258" s="17">
        <v>-1523653.230425626</v>
      </c>
      <c r="AZ258" s="17">
        <v>-1215204.7878556252</v>
      </c>
      <c r="BA258" s="17">
        <v>-2978101.8912481153</v>
      </c>
      <c r="BB258" s="17">
        <v>-5202360.4989336655</v>
      </c>
      <c r="BC258" s="17">
        <v>-3068007.3888599426</v>
      </c>
      <c r="BD258" s="17">
        <v>-9333382.1803143173</v>
      </c>
      <c r="BE258" s="17">
        <v>-2359370.3719532136</v>
      </c>
      <c r="BF258" s="17">
        <v>4650199.6313322745</v>
      </c>
      <c r="BG258" s="17">
        <v>-190518.20350784389</v>
      </c>
      <c r="BH258" s="17">
        <v>-758539.37841925304</v>
      </c>
      <c r="BI258" s="17">
        <v>-1502279.1535301115</v>
      </c>
      <c r="BJ258" s="17">
        <v>983077.93494989723</v>
      </c>
      <c r="BK258" s="17">
        <v>-1251964.9269770244</v>
      </c>
      <c r="BL258" s="17">
        <v>496601059.67541361</v>
      </c>
      <c r="BM258" s="17">
        <v>-4995292.193071546</v>
      </c>
      <c r="BN258" s="17">
        <v>-6869419.5288143661</v>
      </c>
      <c r="BO258" s="17">
        <v>-230954.26929843705</v>
      </c>
      <c r="BP258" s="17">
        <v>-2781237.176586356</v>
      </c>
      <c r="BQ258" s="17">
        <v>-4043140.0567715913</v>
      </c>
      <c r="BR258" s="17">
        <v>-14089651.408300653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>
      <c r="A259" s="2"/>
      <c r="B259" s="2">
        <v>240</v>
      </c>
      <c r="C259" t="s">
        <v>247</v>
      </c>
      <c r="E259"/>
      <c r="F259" s="40"/>
      <c r="G259" s="40">
        <f>G258/G257</f>
        <v>-0.17187674564619279</v>
      </c>
      <c r="H259" s="40">
        <f t="shared" ref="H259:K259" si="118">H258/H257</f>
        <v>-0.15156100505559708</v>
      </c>
      <c r="I259" s="40">
        <f t="shared" si="118"/>
        <v>-0.16296427781414988</v>
      </c>
      <c r="J259" s="40">
        <f t="shared" si="118"/>
        <v>-0.14422824801879114</v>
      </c>
      <c r="K259" s="40">
        <f t="shared" si="118"/>
        <v>-0.16762467862928257</v>
      </c>
      <c r="L259" s="40">
        <f t="shared" ref="L259:M259" si="119">L258/L257</f>
        <v>-0.18693951667257547</v>
      </c>
      <c r="M259" s="40">
        <f t="shared" si="119"/>
        <v>-0.20604637661320124</v>
      </c>
      <c r="N259" s="40"/>
      <c r="O259" s="180">
        <v>257</v>
      </c>
      <c r="Q259" s="40">
        <v>-9.2679632666507278E-2</v>
      </c>
      <c r="R259" s="40">
        <v>0.85396969564228498</v>
      </c>
      <c r="S259" s="40">
        <v>-5.8002781508562362E-2</v>
      </c>
      <c r="T259" s="40">
        <v>-0.10034552518780837</v>
      </c>
      <c r="U259" s="40">
        <v>-9.5053515838348868E-2</v>
      </c>
      <c r="V259" s="40">
        <v>0.14091004668901064</v>
      </c>
      <c r="W259" s="40">
        <v>-0.17259340803371973</v>
      </c>
      <c r="X259" s="40">
        <v>9.4353795786794342E-2</v>
      </c>
      <c r="Y259" s="40">
        <v>-0.49316266270823428</v>
      </c>
      <c r="Z259" s="40">
        <v>-0.31310928076951355</v>
      </c>
      <c r="AA259" s="40">
        <v>-3.9977868410828926E-2</v>
      </c>
      <c r="AB259" s="40">
        <v>-0.24259529130808355</v>
      </c>
      <c r="AC259" s="40">
        <v>-0.24306868144828728</v>
      </c>
      <c r="AD259" s="40">
        <v>-0.18020541825804431</v>
      </c>
      <c r="AE259" s="40">
        <v>-6.3166828227212132E-2</v>
      </c>
      <c r="AF259" s="40">
        <v>-0.27182396292046418</v>
      </c>
      <c r="AG259" s="40">
        <v>-2.0829981177149497E-2</v>
      </c>
      <c r="AH259" s="40">
        <v>-0.10607994665767095</v>
      </c>
      <c r="AI259" s="40">
        <v>-6.6602428245652046E-2</v>
      </c>
      <c r="AJ259" s="40">
        <v>-0.32790023277587987</v>
      </c>
      <c r="AK259" s="40">
        <v>-0.30287248669840267</v>
      </c>
      <c r="AL259" s="40">
        <v>-0.28472761163529614</v>
      </c>
      <c r="AM259" s="40">
        <v>-0.18495550042254047</v>
      </c>
      <c r="AN259" s="40">
        <v>-0.47053823146934221</v>
      </c>
      <c r="AO259" s="40">
        <v>0.24034738010300913</v>
      </c>
      <c r="AP259" s="40">
        <v>0.27688629359971156</v>
      </c>
      <c r="AQ259" s="40">
        <v>-8.3074964385788496E-3</v>
      </c>
      <c r="AR259" s="40">
        <v>-0.13937377761236333</v>
      </c>
      <c r="AS259" s="40">
        <v>-0.22046415799161895</v>
      </c>
      <c r="AT259" s="40">
        <v>-0.14887105758525029</v>
      </c>
      <c r="AU259" s="40">
        <v>-7.8319700680327911E-2</v>
      </c>
      <c r="AV259" s="40">
        <v>-0.2601508832534129</v>
      </c>
      <c r="AW259" s="40">
        <v>-0.16550301922722163</v>
      </c>
      <c r="AX259" s="40">
        <v>-0.11563504280113887</v>
      </c>
      <c r="AY259" s="40">
        <v>-0.14359487872585736</v>
      </c>
      <c r="AZ259" s="40">
        <v>-4.8233151110606401E-2</v>
      </c>
      <c r="BA259" s="40">
        <v>-0.37101542351258487</v>
      </c>
      <c r="BB259" s="40">
        <v>-7.2242504081718104E-2</v>
      </c>
      <c r="BC259" s="40">
        <v>-0.26354370855474496</v>
      </c>
      <c r="BD259" s="40">
        <v>-0.17187674564619279</v>
      </c>
      <c r="BE259" s="40">
        <v>-0.2313546915931223</v>
      </c>
      <c r="BF259" s="40">
        <v>0.1619420826200316</v>
      </c>
      <c r="BG259" s="40">
        <v>-5.5744941379550737E-2</v>
      </c>
      <c r="BH259" s="40">
        <v>-0.14594128410714879</v>
      </c>
      <c r="BI259" s="40">
        <v>-0.35655510556787978</v>
      </c>
      <c r="BJ259" s="40">
        <v>2.1139230807985174E-2</v>
      </c>
      <c r="BK259" s="40">
        <v>-0.16347506179106935</v>
      </c>
      <c r="BL259" s="40">
        <v>0.69724074241475098</v>
      </c>
      <c r="BM259" s="40">
        <v>-0.35883100369869403</v>
      </c>
      <c r="BN259" s="40">
        <v>-0.3221701015093491</v>
      </c>
      <c r="BO259" s="40">
        <v>-5.1338286788194215E-2</v>
      </c>
      <c r="BP259" s="40">
        <v>-0.13584605965742122</v>
      </c>
      <c r="BQ259" s="40">
        <v>-3.0461869761260973E-2</v>
      </c>
      <c r="BR259" s="40">
        <v>-0.14179978170255217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>
      <c r="B260" s="2">
        <v>241</v>
      </c>
      <c r="O260" s="180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33" customFormat="1" ht="13.5" thickBot="1">
      <c r="A261" s="19"/>
      <c r="B261" s="2">
        <v>242</v>
      </c>
      <c r="C261" s="131" t="s">
        <v>248</v>
      </c>
      <c r="D261" s="132"/>
      <c r="E261" s="132"/>
      <c r="F261" s="41"/>
      <c r="G261" s="41">
        <f>LN(G256/G257)</f>
        <v>-0.18859327775989138</v>
      </c>
      <c r="H261" s="41">
        <f t="shared" ref="H261:K261" si="120">LN(H256/H257)</f>
        <v>-0.16435709442424815</v>
      </c>
      <c r="I261" s="41">
        <f t="shared" si="120"/>
        <v>-0.17788853056723625</v>
      </c>
      <c r="J261" s="41">
        <f t="shared" si="120"/>
        <v>-0.15575158327822741</v>
      </c>
      <c r="K261" s="41">
        <f t="shared" si="120"/>
        <v>-0.18347183246256199</v>
      </c>
      <c r="L261" s="41">
        <f t="shared" ref="L261:M261" si="121">LN(L256/L257)</f>
        <v>-0.2069497769648303</v>
      </c>
      <c r="M261" s="41">
        <f t="shared" si="121"/>
        <v>-0.23073022827361078</v>
      </c>
      <c r="N261" s="191"/>
      <c r="O261" s="181">
        <v>259</v>
      </c>
      <c r="P261" s="134"/>
      <c r="Q261" s="41">
        <v>-9.7259674768539639E-2</v>
      </c>
      <c r="R261" s="41">
        <v>0.61732912161756515</v>
      </c>
      <c r="S261" s="41">
        <v>-5.9752957179307967E-2</v>
      </c>
      <c r="T261" s="41">
        <v>-0.10574450624812007</v>
      </c>
      <c r="U261" s="41">
        <v>-9.9879470553704053E-2</v>
      </c>
      <c r="V261" s="41">
        <v>0.13182623051445916</v>
      </c>
      <c r="W261" s="41">
        <v>-0.18945905790138012</v>
      </c>
      <c r="X261" s="41">
        <v>9.0164048232845392E-2</v>
      </c>
      <c r="Y261" s="41">
        <v>-0.6795651606131623</v>
      </c>
      <c r="Z261" s="41">
        <v>-0.37558006894618629</v>
      </c>
      <c r="AA261" s="41">
        <v>-4.0798941047268639E-2</v>
      </c>
      <c r="AB261" s="41">
        <v>-0.2778575466181134</v>
      </c>
      <c r="AC261" s="41">
        <v>-0.27848275812613738</v>
      </c>
      <c r="AD261" s="41">
        <v>-0.19870148017751299</v>
      </c>
      <c r="AE261" s="41">
        <v>-6.5250057662014263E-2</v>
      </c>
      <c r="AF261" s="41">
        <v>-0.31721245084139099</v>
      </c>
      <c r="AG261" s="41">
        <v>-2.1049985725036618E-2</v>
      </c>
      <c r="AH261" s="41">
        <v>-0.11213893359892566</v>
      </c>
      <c r="AI261" s="41">
        <v>-6.8924046975753994E-2</v>
      </c>
      <c r="AJ261" s="41">
        <v>-0.39734848634741637</v>
      </c>
      <c r="AK261" s="41">
        <v>-0.36078693904083686</v>
      </c>
      <c r="AL261" s="41">
        <v>-0.33509184608817466</v>
      </c>
      <c r="AM261" s="41">
        <v>-0.20451256652329949</v>
      </c>
      <c r="AN261" s="41">
        <v>-0.6358943195112543</v>
      </c>
      <c r="AO261" s="41">
        <v>0.21539148562795593</v>
      </c>
      <c r="AP261" s="41">
        <v>0.24442453126896047</v>
      </c>
      <c r="AQ261" s="41">
        <v>-8.3421959983993616E-3</v>
      </c>
      <c r="AR261" s="41">
        <v>-0.15009498915148381</v>
      </c>
      <c r="AS261" s="41">
        <v>-0.24905661077374172</v>
      </c>
      <c r="AT261" s="41">
        <v>-0.16119164318532847</v>
      </c>
      <c r="AU261" s="41">
        <v>-8.1556862497951826E-2</v>
      </c>
      <c r="AV261" s="41">
        <v>-0.30130900986199172</v>
      </c>
      <c r="AW261" s="41">
        <v>-0.18092615389424785</v>
      </c>
      <c r="AX261" s="41">
        <v>-0.1228854540325546</v>
      </c>
      <c r="AY261" s="41">
        <v>-0.15501174228198747</v>
      </c>
      <c r="AZ261" s="41">
        <v>-4.9435180814085766E-2</v>
      </c>
      <c r="BA261" s="41">
        <v>-0.46364854327006783</v>
      </c>
      <c r="BB261" s="41">
        <v>-7.4984899399285307E-2</v>
      </c>
      <c r="BC261" s="41">
        <v>-0.30590539114702431</v>
      </c>
      <c r="BD261" s="41">
        <v>-0.18859327775989138</v>
      </c>
      <c r="BE261" s="41">
        <v>-0.26312565332149301</v>
      </c>
      <c r="BF261" s="41">
        <v>0.15009281434761984</v>
      </c>
      <c r="BG261" s="41">
        <v>-5.7358960114591698E-2</v>
      </c>
      <c r="BH261" s="41">
        <v>-0.15775533358411956</v>
      </c>
      <c r="BI261" s="41">
        <v>-0.44091888975088706</v>
      </c>
      <c r="BJ261" s="41">
        <v>2.0918896984288997E-2</v>
      </c>
      <c r="BK261" s="41">
        <v>-0.17849894643666661</v>
      </c>
      <c r="BL261" s="41">
        <v>0.52900383972296783</v>
      </c>
      <c r="BM261" s="41">
        <v>-0.44446221203381525</v>
      </c>
      <c r="BN261" s="41">
        <v>-0.3888589097011263</v>
      </c>
      <c r="BO261" s="41">
        <v>-5.2703010505501538E-2</v>
      </c>
      <c r="BP261" s="41">
        <v>-0.14600435435597289</v>
      </c>
      <c r="BQ261" s="41">
        <v>-3.0935475275262015E-2</v>
      </c>
      <c r="BR261" s="41">
        <v>-0.15291785205810809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7"/>
    </row>
    <row r="262" spans="1:143" hidden="1">
      <c r="A262" s="8"/>
      <c r="B262" s="2">
        <v>243</v>
      </c>
      <c r="D262" s="21">
        <v>186</v>
      </c>
      <c r="E262"/>
      <c r="O262" s="69">
        <v>260</v>
      </c>
      <c r="P262" s="69">
        <v>0</v>
      </c>
      <c r="Q262" s="153"/>
      <c r="R262" s="154"/>
      <c r="S262" s="154"/>
      <c r="T262" s="154"/>
      <c r="U262" s="154"/>
      <c r="V262" s="154"/>
      <c r="W262" s="155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4"/>
      <c r="BN262" s="154"/>
      <c r="BO262" s="154"/>
      <c r="BP262" s="154"/>
      <c r="BQ262" s="154"/>
      <c r="BR262" s="154"/>
      <c r="BS262" s="60"/>
      <c r="BT262" s="60"/>
      <c r="BU262" s="60"/>
      <c r="BV262" s="60"/>
      <c r="BW262" s="19"/>
      <c r="BX262" s="19"/>
    </row>
    <row r="263" spans="1:143" hidden="1">
      <c r="B263" s="2">
        <v>244</v>
      </c>
      <c r="E263"/>
      <c r="O263" s="69">
        <v>261</v>
      </c>
      <c r="P263" s="69">
        <v>0</v>
      </c>
      <c r="Q263" s="142"/>
      <c r="R263" s="107"/>
      <c r="S263" s="107"/>
      <c r="T263" s="107"/>
      <c r="U263" s="107"/>
      <c r="V263" s="107"/>
      <c r="W263" s="130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60"/>
      <c r="BT263" s="60"/>
      <c r="BU263" s="60"/>
      <c r="BV263" s="60"/>
      <c r="BW263" s="19"/>
      <c r="BX263" s="19"/>
    </row>
    <row r="264" spans="1:143" hidden="1">
      <c r="B264" s="2">
        <v>245</v>
      </c>
      <c r="E264"/>
      <c r="O264" s="69">
        <v>262</v>
      </c>
      <c r="P264" s="69">
        <v>0</v>
      </c>
      <c r="Q264" s="20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:143" hidden="1">
      <c r="B265" s="2">
        <v>246</v>
      </c>
      <c r="C265" t="s">
        <v>249</v>
      </c>
      <c r="E265"/>
      <c r="O265" s="69">
        <v>263</v>
      </c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:143" hidden="1">
      <c r="B266" s="2">
        <v>247</v>
      </c>
      <c r="E266" t="s">
        <v>250</v>
      </c>
      <c r="F266" s="42"/>
      <c r="G266" s="42"/>
      <c r="H266" s="42"/>
      <c r="I266" s="42"/>
      <c r="J266" s="42"/>
      <c r="K266" s="42"/>
      <c r="L266" s="42"/>
      <c r="M266" s="42"/>
      <c r="N266" s="59"/>
      <c r="O266" s="69">
        <v>264</v>
      </c>
      <c r="Q266" s="43">
        <v>-9.0756938878942414E-2</v>
      </c>
      <c r="R266" s="76">
        <v>0.61058609815218623</v>
      </c>
      <c r="S266" s="76">
        <v>-1.9368626237443336E-2</v>
      </c>
      <c r="T266" s="76">
        <v>-8.0257273861388659E-2</v>
      </c>
      <c r="U266" s="76">
        <v>-0.13514695948311675</v>
      </c>
      <c r="V266" s="76">
        <v>9.7021783071910922E-2</v>
      </c>
      <c r="W266" s="76">
        <v>-0.16562928231816076</v>
      </c>
      <c r="X266" s="76">
        <v>5.5239601996190234E-2</v>
      </c>
      <c r="Y266" s="76">
        <v>-0.72756072024404317</v>
      </c>
      <c r="Z266" s="76">
        <v>-0.32394197633345218</v>
      </c>
      <c r="AA266" s="76">
        <v>-3.6385635410743591E-2</v>
      </c>
      <c r="AB266" s="76">
        <v>-0.26923419033017326</v>
      </c>
      <c r="AC266" s="76">
        <v>-0.26756326013888898</v>
      </c>
      <c r="AD266" s="76">
        <v>-0.1595648504793766</v>
      </c>
      <c r="AE266" s="76">
        <v>-6.5146641194770746E-2</v>
      </c>
      <c r="AF266" s="76">
        <v>-0.31560867903336498</v>
      </c>
      <c r="AG266" s="76">
        <v>-2.3507570966023791E-2</v>
      </c>
      <c r="AH266" s="76">
        <v>-0.11030749668883201</v>
      </c>
      <c r="AI266" s="69">
        <v>-3.7585128549713395E-2</v>
      </c>
      <c r="AJ266" s="69">
        <v>-0.38535403929622314</v>
      </c>
      <c r="AK266" s="69">
        <v>-0.37199743945966657</v>
      </c>
      <c r="AL266" s="69">
        <v>-0.33802616990873552</v>
      </c>
      <c r="AM266" s="69">
        <v>-0.14818939914385798</v>
      </c>
      <c r="AN266" s="69">
        <v>-0.71018918084406468</v>
      </c>
      <c r="AO266" s="69">
        <v>0.20290114104211893</v>
      </c>
      <c r="AP266" s="69">
        <v>0.23096127330827895</v>
      </c>
      <c r="AQ266" s="69">
        <v>-6.2351019974864468E-2</v>
      </c>
      <c r="AR266" s="69">
        <v>-0.10910210689776884</v>
      </c>
      <c r="AS266" s="69">
        <v>-0.3104789892253294</v>
      </c>
      <c r="AT266" s="69">
        <v>-0.16794969513191729</v>
      </c>
      <c r="AU266" s="69">
        <v>-6.4803722680290748E-2</v>
      </c>
      <c r="AV266" s="69">
        <v>-0.28102190333874749</v>
      </c>
      <c r="AW266" s="69">
        <v>-0.17545072600516379</v>
      </c>
      <c r="AX266" s="69">
        <v>-0.1023727751891189</v>
      </c>
      <c r="AY266" s="69">
        <v>-0.16178705708540764</v>
      </c>
      <c r="AZ266" s="69">
        <v>-3.4908230640770227E-2</v>
      </c>
      <c r="BA266" s="69">
        <v>-0.45054771007008193</v>
      </c>
      <c r="BB266" s="69">
        <v>-6.5655469325948776E-2</v>
      </c>
      <c r="BC266" s="69">
        <v>-0.28359811861420248</v>
      </c>
      <c r="BD266" s="69">
        <v>-0.18877124261632003</v>
      </c>
      <c r="BE266" s="69">
        <v>-0.25639425957997525</v>
      </c>
      <c r="BF266" s="69">
        <v>-2.9777551596526106E-2</v>
      </c>
      <c r="BG266" s="69">
        <v>-8.3631143314061809E-2</v>
      </c>
      <c r="BH266" s="69">
        <v>-0.11306951714622093</v>
      </c>
      <c r="BI266" s="69">
        <v>-0.41859810579451223</v>
      </c>
      <c r="BJ266" s="69">
        <v>5.0221929625873039E-2</v>
      </c>
      <c r="BK266" s="69">
        <v>-0.15091012516373697</v>
      </c>
      <c r="BL266" s="69">
        <v>0.52752778872269857</v>
      </c>
      <c r="BM266" s="69">
        <v>-0.45806780347551374</v>
      </c>
      <c r="BN266" s="69">
        <v>-0.35700759942092775</v>
      </c>
      <c r="BO266" s="69">
        <v>-9.7955171553366707E-2</v>
      </c>
      <c r="BP266" s="69">
        <v>-6.2395485927992725E-2</v>
      </c>
      <c r="BQ266" s="69">
        <v>-1.2948692410426748E-2</v>
      </c>
      <c r="BR266" s="69">
        <v>-0.13935008995646347</v>
      </c>
    </row>
    <row r="267" spans="1:143" hidden="1">
      <c r="B267" s="2">
        <v>248</v>
      </c>
      <c r="D267">
        <v>193</v>
      </c>
      <c r="E267" t="s">
        <v>251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9">
        <v>265</v>
      </c>
      <c r="Q267" s="40">
        <v>-6.8662126347978747E-2</v>
      </c>
      <c r="R267" s="76">
        <v>0.63664585541814989</v>
      </c>
      <c r="S267" s="76">
        <v>-9.1402420276958905E-3</v>
      </c>
      <c r="T267" s="76">
        <v>-7.6456720304829279E-2</v>
      </c>
      <c r="U267" s="76">
        <v>-0.11723967091172523</v>
      </c>
      <c r="V267" s="76">
        <v>0.11842140821015779</v>
      </c>
      <c r="W267" s="76">
        <v>-0.16737611850458131</v>
      </c>
      <c r="X267" s="76">
        <v>3.9897215801159541E-2</v>
      </c>
      <c r="Y267" s="76">
        <v>-0.6244146639224275</v>
      </c>
      <c r="Z267" s="76">
        <v>-0.49101877459470156</v>
      </c>
      <c r="AA267" s="76">
        <v>-2.9353017721054808E-2</v>
      </c>
      <c r="AB267" s="76">
        <v>-0.28732014700972269</v>
      </c>
      <c r="AC267" s="76">
        <v>-0.22441071207516392</v>
      </c>
      <c r="AD267" s="76">
        <v>-0.16510421087123689</v>
      </c>
      <c r="AE267" s="76">
        <v>-4.8073748939978025E-2</v>
      </c>
      <c r="AF267" s="76">
        <v>-0.31587010923778852</v>
      </c>
      <c r="AG267" s="76">
        <v>-3.4190536052036015E-2</v>
      </c>
      <c r="AH267" s="76">
        <v>-0.12830530577356622</v>
      </c>
      <c r="AI267" s="69">
        <v>1.3795986202366295E-2</v>
      </c>
      <c r="AJ267" s="69">
        <v>-0.38458739320093172</v>
      </c>
      <c r="AK267" s="69">
        <v>-0.35691211361235392</v>
      </c>
      <c r="AL267" s="69">
        <v>-0.30536068153256279</v>
      </c>
      <c r="AM267" s="69">
        <v>-0.16794100465195003</v>
      </c>
      <c r="AN267" s="69">
        <v>-0.65297368110128073</v>
      </c>
      <c r="AO267" s="69">
        <v>0.18094299849795439</v>
      </c>
      <c r="AP267" s="69">
        <v>0.19533132034498665</v>
      </c>
      <c r="AQ267" s="69">
        <v>-5.2172734945073136E-2</v>
      </c>
      <c r="AR267" s="69">
        <v>-0.1284934086436971</v>
      </c>
      <c r="AS267" s="69">
        <v>-0.26972097510524901</v>
      </c>
      <c r="AT267" s="69">
        <v>-0.19580267402366511</v>
      </c>
      <c r="AU267" s="69">
        <v>-5.6820077047134231E-2</v>
      </c>
      <c r="AV267" s="69">
        <v>-0.26770200137072869</v>
      </c>
      <c r="AW267" s="69">
        <v>-0.1763786327946418</v>
      </c>
      <c r="AX267" s="69">
        <v>-7.7966673461766042E-2</v>
      </c>
      <c r="AY267" s="69">
        <v>-0.13081873942836905</v>
      </c>
      <c r="AZ267" s="69">
        <v>-3.5944236761878946E-2</v>
      </c>
      <c r="BA267" s="69">
        <v>-0.45727483380177764</v>
      </c>
      <c r="BB267" s="69">
        <v>-6.4397388875578748E-2</v>
      </c>
      <c r="BC267" s="69">
        <v>-0.29604512304250763</v>
      </c>
      <c r="BD267" s="69">
        <v>-0.16773319702586817</v>
      </c>
      <c r="BE267" s="69">
        <v>-0.28770358575935362</v>
      </c>
      <c r="BF267" s="69">
        <v>1.7651043597591381E-2</v>
      </c>
      <c r="BG267" s="69">
        <v>-3.1265736257430211E-2</v>
      </c>
      <c r="BH267" s="69">
        <v>-0.15414724742574568</v>
      </c>
      <c r="BI267" s="69">
        <v>-0.35078161018564735</v>
      </c>
      <c r="BJ267" s="69">
        <v>-7.8364439388274986E-3</v>
      </c>
      <c r="BK267" s="69">
        <v>-9.8428840799558048E-2</v>
      </c>
      <c r="BL267" s="69">
        <v>0.53184993607575715</v>
      </c>
      <c r="BM267" s="69">
        <v>-0.5669509938017735</v>
      </c>
      <c r="BN267" s="69">
        <v>-0.32591050393681736</v>
      </c>
      <c r="BO267" s="69">
        <v>-4.03227588753097E-2</v>
      </c>
      <c r="BP267" s="69">
        <v>-0.10253957999648468</v>
      </c>
      <c r="BQ267" s="69">
        <v>-8.3584115782743607E-2</v>
      </c>
      <c r="BR267" s="69">
        <v>-0.11557495626651496</v>
      </c>
    </row>
    <row r="268" spans="1:143" hidden="1">
      <c r="B268" s="2">
        <v>249</v>
      </c>
      <c r="D268">
        <v>192</v>
      </c>
      <c r="E268" t="s">
        <v>252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9">
        <v>266</v>
      </c>
      <c r="Q268" s="40">
        <v>-4.4102078076602547E-2</v>
      </c>
      <c r="R268" s="76">
        <v>0.61917199742021156</v>
      </c>
      <c r="S268" s="76">
        <v>2.8047685050207927E-2</v>
      </c>
      <c r="T268" s="76">
        <v>-4.5441641854622634E-2</v>
      </c>
      <c r="U268" s="76">
        <v>-0.13012145082346863</v>
      </c>
      <c r="V268" s="76">
        <v>0.10988194852726137</v>
      </c>
      <c r="W268" s="76">
        <v>-0.11185159879780419</v>
      </c>
      <c r="X268" s="76">
        <v>0.18853219261563978</v>
      </c>
      <c r="Y268" s="76">
        <v>-0.54748730468156581</v>
      </c>
      <c r="Z268" s="76">
        <v>-0.59012108829970589</v>
      </c>
      <c r="AA268" s="76">
        <v>-4.2521136308402062E-2</v>
      </c>
      <c r="AB268" s="76">
        <v>-0.25398302007146839</v>
      </c>
      <c r="AC268" s="76">
        <v>-0.15316822129751145</v>
      </c>
      <c r="AD268" s="76">
        <v>-9.7808232125186523E-2</v>
      </c>
      <c r="AE268" s="76">
        <v>-1.5187714077746148E-2</v>
      </c>
      <c r="AF268" s="76">
        <v>-0.23766048391453037</v>
      </c>
      <c r="AG268" s="76">
        <v>1.6390218011704445E-2</v>
      </c>
      <c r="AH268" s="76">
        <v>-0.11354513201969003</v>
      </c>
      <c r="AI268" s="69">
        <v>3.0242139773718618E-2</v>
      </c>
      <c r="AJ268" s="69">
        <v>-0.34539224029061172</v>
      </c>
      <c r="AK268" s="69">
        <v>-0.33801726669905835</v>
      </c>
      <c r="AL268" s="69">
        <v>-0.31638304316666244</v>
      </c>
      <c r="AM268" s="69">
        <v>-0.17953858606282372</v>
      </c>
      <c r="AN268" s="69">
        <v>-0.66364634974203562</v>
      </c>
      <c r="AO268" s="69">
        <v>0.16986920089750937</v>
      </c>
      <c r="AP268" s="69">
        <v>0.19818062445872181</v>
      </c>
      <c r="AQ268" s="69">
        <v>-6.820148094629308E-2</v>
      </c>
      <c r="AR268" s="69">
        <v>-6.8103932151016539E-2</v>
      </c>
      <c r="AS268" s="69">
        <v>-0.27179818183827964</v>
      </c>
      <c r="AT268" s="69">
        <v>-0.16857704241157284</v>
      </c>
      <c r="AU268" s="69">
        <v>-6.3072313185265474E-2</v>
      </c>
      <c r="AV268" s="69">
        <v>-0.23684973295436651</v>
      </c>
      <c r="AW268" s="69">
        <v>-0.15870631591477194</v>
      </c>
      <c r="AX268" s="69">
        <v>-2.8411802084296358E-2</v>
      </c>
      <c r="AY268" s="69">
        <v>-0.1268567944138263</v>
      </c>
      <c r="AZ268" s="69">
        <v>-2.2424918315503722E-2</v>
      </c>
      <c r="BA268" s="69">
        <v>-0.42083421619196193</v>
      </c>
      <c r="BB268" s="69">
        <v>-3.8255858758730582E-2</v>
      </c>
      <c r="BC268" s="69">
        <v>-0.28762271475198842</v>
      </c>
      <c r="BD268" s="69">
        <v>-0.1661709324078994</v>
      </c>
      <c r="BE268" s="69">
        <v>-0.24280239582567409</v>
      </c>
      <c r="BF268" s="69">
        <v>1.1004099635633324E-2</v>
      </c>
      <c r="BG268" s="69">
        <v>-2.4824445113850246E-2</v>
      </c>
      <c r="BH268" s="69">
        <v>-0.153911123606575</v>
      </c>
      <c r="BI268" s="69">
        <v>-0.25849890503516093</v>
      </c>
      <c r="BJ268" s="69">
        <v>4.8018103990591565E-3</v>
      </c>
      <c r="BK268" s="69">
        <v>-5.5167936282187538E-2</v>
      </c>
      <c r="BL268" s="69">
        <v>0.52863268155633625</v>
      </c>
      <c r="BM268" s="69">
        <v>-0.46635347670964911</v>
      </c>
      <c r="BN268" s="69">
        <v>-0.30331369179944884</v>
      </c>
      <c r="BO268" s="69">
        <v>2.8865725808569453E-2</v>
      </c>
      <c r="BP268" s="69">
        <v>-0.11060315570304359</v>
      </c>
      <c r="BQ268" s="69">
        <v>-0.10734388363826314</v>
      </c>
      <c r="BR268" s="69">
        <v>-0.11152644125748798</v>
      </c>
    </row>
    <row r="269" spans="1:143" ht="13.5" hidden="1" thickBot="1">
      <c r="B269" s="2">
        <v>250</v>
      </c>
      <c r="E269" s="44" t="s">
        <v>253</v>
      </c>
      <c r="F269" s="45"/>
      <c r="G269" s="45"/>
      <c r="H269" s="45"/>
      <c r="I269" s="45"/>
      <c r="J269" s="45"/>
      <c r="K269" s="45"/>
      <c r="L269" s="45"/>
      <c r="M269" s="190"/>
      <c r="N269" s="43"/>
      <c r="O269" s="69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9.4556336804329844E-2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>
      <c r="B270" s="2"/>
      <c r="E270"/>
      <c r="Q270" s="45"/>
    </row>
    <row r="271" spans="1:143" hidden="1">
      <c r="B271" s="2">
        <v>252</v>
      </c>
      <c r="D271">
        <v>197</v>
      </c>
      <c r="E271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:143" hidden="1">
      <c r="A272" s="8"/>
      <c r="B272" s="2">
        <v>253</v>
      </c>
      <c r="C272" s="8"/>
      <c r="D272" s="8"/>
      <c r="E272"/>
      <c r="Q272" s="40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</row>
    <row r="273" spans="5:143" s="145" customFormat="1" hidden="1">
      <c r="E273" s="143"/>
      <c r="F273" s="144"/>
      <c r="G273" s="144"/>
      <c r="N273" s="192"/>
      <c r="O273" s="146"/>
      <c r="P273" s="146"/>
      <c r="Q273" s="147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146"/>
      <c r="BR273" s="146"/>
      <c r="BS273" s="144"/>
      <c r="BT273" s="144"/>
      <c r="BU273" s="144"/>
      <c r="BV273" s="144"/>
      <c r="BW273" s="144"/>
      <c r="BX273" s="144"/>
      <c r="BY273" s="144"/>
      <c r="BZ273" s="144"/>
      <c r="CA273" s="144"/>
      <c r="CB273" s="144"/>
      <c r="CC273" s="144"/>
      <c r="CD273" s="144"/>
      <c r="CE273" s="144"/>
      <c r="CF273" s="144"/>
      <c r="CG273" s="144"/>
      <c r="CH273" s="144"/>
      <c r="CI273" s="144"/>
      <c r="CJ273" s="144"/>
      <c r="CK273" s="144"/>
      <c r="CL273" s="144"/>
      <c r="CM273" s="144"/>
      <c r="CN273" s="144"/>
      <c r="CO273" s="144"/>
      <c r="CP273" s="144"/>
      <c r="CQ273" s="144"/>
      <c r="CR273" s="144"/>
      <c r="CS273" s="144"/>
      <c r="CT273" s="144"/>
      <c r="CU273" s="144"/>
      <c r="CV273" s="144"/>
      <c r="CW273" s="144"/>
      <c r="CX273" s="144"/>
      <c r="CY273" s="144"/>
      <c r="CZ273" s="144"/>
      <c r="DA273" s="144"/>
      <c r="DB273" s="144"/>
      <c r="DC273" s="144"/>
      <c r="DD273" s="144"/>
      <c r="DE273" s="144"/>
      <c r="DF273" s="144"/>
      <c r="DG273" s="144"/>
      <c r="DH273" s="144"/>
      <c r="DI273" s="144"/>
      <c r="DJ273" s="144"/>
      <c r="DK273" s="144"/>
      <c r="DL273" s="144"/>
      <c r="DM273" s="144"/>
      <c r="DN273" s="144"/>
      <c r="DO273" s="144"/>
      <c r="DP273" s="144"/>
      <c r="DQ273" s="144"/>
      <c r="DR273" s="144"/>
      <c r="DS273" s="144"/>
      <c r="DT273" s="144"/>
      <c r="DU273" s="144"/>
      <c r="DV273" s="144"/>
      <c r="DW273" s="144"/>
      <c r="DX273" s="144"/>
      <c r="DY273" s="144"/>
      <c r="DZ273" s="144"/>
      <c r="EA273" s="144"/>
      <c r="EB273" s="144"/>
      <c r="EC273" s="144"/>
      <c r="ED273" s="144"/>
      <c r="EE273" s="144"/>
      <c r="EF273" s="144"/>
      <c r="EG273" s="144"/>
      <c r="EH273" s="144"/>
      <c r="EI273" s="144"/>
      <c r="EM273" s="148"/>
    </row>
    <row r="274" spans="5:143" s="47" customFormat="1" hidden="1">
      <c r="E274" s="46"/>
      <c r="F274"/>
      <c r="N274" s="2"/>
      <c r="O274" s="69"/>
      <c r="P274" s="69"/>
      <c r="Q274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>
      <c r="O275"/>
      <c r="P275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182"/>
      <c r="AT275" s="182"/>
      <c r="AU275" s="182"/>
      <c r="AV275" s="182"/>
      <c r="AW275" s="182"/>
      <c r="AX275" s="182"/>
      <c r="AY275" s="182"/>
      <c r="AZ275" s="182"/>
      <c r="BA275" s="182"/>
      <c r="BB275" s="182"/>
      <c r="BC275" s="182"/>
      <c r="BD275" s="182"/>
      <c r="BE275" s="182"/>
      <c r="BF275" s="182"/>
      <c r="BG275" s="182"/>
      <c r="BH275" s="182"/>
      <c r="BI275" s="182"/>
      <c r="BJ275" s="182"/>
      <c r="BK275" s="182"/>
      <c r="BL275" s="182"/>
      <c r="BM275" s="182"/>
      <c r="BN275" s="182"/>
      <c r="BO275" s="182"/>
      <c r="BP275" s="182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>
      <c r="G276" s="25"/>
      <c r="O276"/>
      <c r="P276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  <c r="BA276" s="133"/>
      <c r="BB276" s="133"/>
      <c r="BC276" s="133"/>
      <c r="BD276" s="133"/>
      <c r="BE276" s="133"/>
      <c r="BF276" s="133"/>
      <c r="BG276" s="133"/>
      <c r="BH276" s="133"/>
      <c r="BI276" s="133"/>
      <c r="BJ276" s="133"/>
      <c r="BK276" s="133"/>
      <c r="BL276" s="133"/>
      <c r="BM276" s="133"/>
      <c r="BN276" s="133"/>
      <c r="BO276" s="133"/>
      <c r="BP276" s="133"/>
      <c r="BQ276" s="133"/>
      <c r="BR276" s="133"/>
      <c r="BT276" s="133"/>
      <c r="BU276" s="133"/>
      <c r="BV276" s="133"/>
      <c r="CA276" s="133"/>
      <c r="CG276" s="133"/>
      <c r="CJ276" s="133"/>
      <c r="CL276" s="133"/>
      <c r="CM276" s="133"/>
      <c r="EM276"/>
    </row>
    <row r="277" spans="5:143">
      <c r="G277" s="183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5:14" customFormat="1">
      <c r="E289" s="2"/>
      <c r="N289" s="2"/>
    </row>
    <row r="290" spans="5:14" customFormat="1">
      <c r="E290" s="2"/>
      <c r="N290" s="2"/>
    </row>
    <row r="291" spans="5:14" customFormat="1">
      <c r="E291" s="2"/>
      <c r="N291" s="2"/>
    </row>
    <row r="292" spans="5:14" customFormat="1">
      <c r="E292" s="2"/>
      <c r="N292" s="2"/>
    </row>
    <row r="293" spans="5:14" customFormat="1">
      <c r="E293" s="2"/>
      <c r="N293" s="2"/>
    </row>
    <row r="294" spans="5:14" customFormat="1">
      <c r="E294" s="2"/>
      <c r="N294" s="2"/>
    </row>
    <row r="295" spans="5:14" customFormat="1">
      <c r="E295" s="2"/>
      <c r="N295" s="2"/>
    </row>
    <row r="296" spans="5:14" customFormat="1">
      <c r="E296" s="2"/>
      <c r="N296" s="2"/>
    </row>
    <row r="297" spans="5:14" customFormat="1">
      <c r="E297" s="2"/>
      <c r="N297" s="2"/>
    </row>
    <row r="298" spans="5:14" customFormat="1">
      <c r="E298" s="2"/>
      <c r="N298" s="2"/>
    </row>
    <row r="299" spans="5:14" customFormat="1">
      <c r="E299" s="2"/>
      <c r="N299" s="2"/>
    </row>
    <row r="300" spans="5:14" customFormat="1">
      <c r="E300" s="2"/>
      <c r="N300" s="2"/>
    </row>
    <row r="301" spans="5:14" customFormat="1">
      <c r="E301" s="2"/>
      <c r="N301" s="2"/>
    </row>
    <row r="302" spans="5:14" customFormat="1">
      <c r="E302" s="2"/>
      <c r="N302" s="2"/>
    </row>
    <row r="303" spans="5:14" customFormat="1">
      <c r="E303" s="2"/>
      <c r="N303" s="2"/>
    </row>
    <row r="304" spans="5:14" customFormat="1">
      <c r="E304" s="2"/>
      <c r="N304" s="2"/>
    </row>
    <row r="305" spans="5:14" customFormat="1">
      <c r="E305" s="2"/>
      <c r="N305" s="2"/>
    </row>
    <row r="306" spans="5:14" customFormat="1">
      <c r="E306" s="2"/>
      <c r="N306" s="2"/>
    </row>
    <row r="307" spans="5:14" customFormat="1">
      <c r="E307" s="2"/>
      <c r="N307" s="2"/>
    </row>
    <row r="308" spans="5:14" customFormat="1">
      <c r="E308" s="2"/>
      <c r="N308" s="2"/>
    </row>
    <row r="309" spans="5:14" customFormat="1">
      <c r="E309" s="2"/>
      <c r="N309" s="2"/>
    </row>
    <row r="310" spans="5:14" customFormat="1">
      <c r="E310" s="2"/>
      <c r="N310" s="2"/>
    </row>
    <row r="311" spans="5:14" customFormat="1">
      <c r="E311" s="2"/>
      <c r="N311" s="2"/>
    </row>
    <row r="312" spans="5:14" customFormat="1">
      <c r="E312" s="2"/>
      <c r="N312" s="2"/>
    </row>
    <row r="313" spans="5:14" customFormat="1">
      <c r="E313" s="2"/>
      <c r="N313" s="2"/>
    </row>
    <row r="314" spans="5:14" customFormat="1">
      <c r="E314" s="2"/>
      <c r="N314" s="2"/>
    </row>
    <row r="315" spans="5:14" customFormat="1">
      <c r="E315" s="2"/>
      <c r="N315" s="2"/>
    </row>
    <row r="316" spans="5:14" customFormat="1">
      <c r="E316" s="2"/>
      <c r="N316" s="2"/>
    </row>
    <row r="317" spans="5:14" customFormat="1">
      <c r="E317" s="2"/>
      <c r="N317" s="2"/>
    </row>
    <row r="318" spans="5:14" customFormat="1">
      <c r="E318" s="2"/>
      <c r="N318" s="2"/>
    </row>
    <row r="319" spans="5:14" customFormat="1">
      <c r="E319" s="2"/>
      <c r="N319" s="2"/>
    </row>
    <row r="320" spans="5:14" customFormat="1">
      <c r="E320" s="2"/>
      <c r="N320" s="2"/>
    </row>
    <row r="321" spans="5:14" customFormat="1">
      <c r="E321" s="2"/>
      <c r="N321" s="2"/>
    </row>
    <row r="322" spans="5:14" customFormat="1">
      <c r="E322" s="2"/>
      <c r="N322" s="2"/>
    </row>
    <row r="323" spans="5:14" customFormat="1">
      <c r="E323" s="2"/>
      <c r="N323" s="2"/>
    </row>
    <row r="324" spans="5:14" customFormat="1">
      <c r="E324" s="2"/>
      <c r="N324" s="2"/>
    </row>
    <row r="325" spans="5:14" customFormat="1">
      <c r="E325" s="2"/>
      <c r="N325" s="2"/>
    </row>
    <row r="326" spans="5:14" customFormat="1">
      <c r="E326" s="2"/>
      <c r="N326" s="2"/>
    </row>
    <row r="327" spans="5:14" customFormat="1">
      <c r="E327" s="2"/>
      <c r="N327" s="2"/>
    </row>
    <row r="328" spans="5:14" customFormat="1">
      <c r="E328" s="2"/>
      <c r="N328" s="2"/>
    </row>
    <row r="329" spans="5:14" customFormat="1">
      <c r="E329" s="2"/>
      <c r="N329" s="2"/>
    </row>
    <row r="330" spans="5:14" customFormat="1">
      <c r="E330" s="2"/>
      <c r="N330" s="2"/>
    </row>
    <row r="331" spans="5:14" customFormat="1">
      <c r="E331" s="2"/>
      <c r="N331" s="2"/>
    </row>
    <row r="332" spans="5:14" customFormat="1">
      <c r="E332" s="2"/>
      <c r="N332" s="2"/>
    </row>
    <row r="333" spans="5:14" customFormat="1">
      <c r="E333" s="2"/>
      <c r="N333" s="2"/>
    </row>
    <row r="334" spans="5:14" customFormat="1">
      <c r="E334" s="2"/>
      <c r="N334" s="2"/>
    </row>
    <row r="335" spans="5:14" customFormat="1">
      <c r="E335" s="2"/>
      <c r="N335" s="2"/>
    </row>
    <row r="336" spans="5:14" customFormat="1">
      <c r="E336" s="2"/>
      <c r="N336" s="2"/>
    </row>
    <row r="337" spans="5:14" customFormat="1">
      <c r="E337" s="2"/>
      <c r="N337" s="2"/>
    </row>
    <row r="338" spans="5:14" customFormat="1">
      <c r="E338" s="2"/>
      <c r="N338" s="2"/>
    </row>
    <row r="339" spans="5:14" customFormat="1">
      <c r="E339" s="2"/>
      <c r="N339" s="2"/>
    </row>
    <row r="340" spans="5:14" customFormat="1">
      <c r="E340" s="2"/>
      <c r="N340" s="2"/>
    </row>
    <row r="341" spans="5:14" customFormat="1">
      <c r="E341" s="2"/>
      <c r="N341" s="2"/>
    </row>
    <row r="342" spans="5:14" customFormat="1">
      <c r="E342" s="2"/>
      <c r="N342" s="2"/>
    </row>
    <row r="343" spans="5:14" customFormat="1">
      <c r="E343" s="2"/>
      <c r="N343" s="2"/>
    </row>
    <row r="344" spans="5:14" customFormat="1">
      <c r="E344" s="2"/>
      <c r="N344" s="2"/>
    </row>
    <row r="345" spans="5:14" customFormat="1">
      <c r="E345" s="2"/>
      <c r="N345" s="2"/>
    </row>
    <row r="346" spans="5:14" customFormat="1">
      <c r="E346" s="2"/>
      <c r="N346" s="2"/>
    </row>
    <row r="347" spans="5:14" customFormat="1">
      <c r="E347" s="2"/>
      <c r="N347" s="2"/>
    </row>
    <row r="348" spans="5:14" customFormat="1">
      <c r="E348" s="2"/>
      <c r="N348" s="2"/>
    </row>
    <row r="349" spans="5:14" customFormat="1">
      <c r="E349" s="2"/>
      <c r="N349" s="2"/>
    </row>
    <row r="350" spans="5:14" customFormat="1">
      <c r="E350" s="2"/>
      <c r="N350" s="2"/>
    </row>
    <row r="351" spans="5:14" customFormat="1">
      <c r="E351" s="2"/>
      <c r="N351" s="2"/>
    </row>
    <row r="352" spans="5:14" customFormat="1">
      <c r="E352" s="2"/>
      <c r="N352" s="2"/>
    </row>
    <row r="353" spans="5:14" customFormat="1">
      <c r="E353" s="2"/>
      <c r="N353" s="2"/>
    </row>
    <row r="354" spans="5:14" customFormat="1">
      <c r="E354" s="2"/>
      <c r="N354" s="2"/>
    </row>
    <row r="355" spans="5:14" customFormat="1">
      <c r="E355" s="2"/>
      <c r="N355" s="2"/>
    </row>
    <row r="356" spans="5:14" customFormat="1">
      <c r="E356" s="2"/>
      <c r="N356" s="2"/>
    </row>
    <row r="357" spans="5:14" customFormat="1">
      <c r="E357" s="2"/>
      <c r="N357" s="2"/>
    </row>
    <row r="358" spans="5:14" customFormat="1">
      <c r="E358" s="2"/>
      <c r="N358" s="2"/>
    </row>
    <row r="359" spans="5:14" customFormat="1">
      <c r="E359" s="2"/>
      <c r="N359" s="2"/>
    </row>
    <row r="360" spans="5:14" customFormat="1">
      <c r="E360" s="2"/>
      <c r="N360" s="2"/>
    </row>
    <row r="361" spans="5:14" customFormat="1">
      <c r="E361" s="2"/>
      <c r="N361" s="2"/>
    </row>
    <row r="362" spans="5:14" customFormat="1">
      <c r="E362" s="2"/>
      <c r="N362" s="2"/>
    </row>
    <row r="363" spans="5:14" customFormat="1">
      <c r="E363" s="2"/>
      <c r="N363" s="2"/>
    </row>
    <row r="364" spans="5:14" customFormat="1">
      <c r="E364" s="2"/>
      <c r="N364" s="2"/>
    </row>
    <row r="365" spans="5:14" customFormat="1">
      <c r="E365" s="2"/>
      <c r="N365" s="2"/>
    </row>
    <row r="366" spans="5:14" customFormat="1">
      <c r="E366" s="2"/>
      <c r="N366" s="2"/>
    </row>
    <row r="367" spans="5:14" customFormat="1">
      <c r="E367" s="2"/>
      <c r="N367" s="2"/>
    </row>
    <row r="368" spans="5:14" customFormat="1">
      <c r="E368" s="2"/>
      <c r="N368" s="2"/>
    </row>
    <row r="369" spans="5:14" customFormat="1">
      <c r="E369" s="2"/>
      <c r="N369" s="2"/>
    </row>
    <row r="370" spans="5:14" customFormat="1">
      <c r="E370" s="2"/>
      <c r="N370" s="2"/>
    </row>
    <row r="371" spans="5:14" customFormat="1">
      <c r="E371" s="2"/>
      <c r="N371" s="2"/>
    </row>
    <row r="372" spans="5:14" customFormat="1">
      <c r="E372" s="2"/>
      <c r="N372" s="2"/>
    </row>
    <row r="373" spans="5:14" customFormat="1">
      <c r="E373" s="2"/>
      <c r="N373" s="2"/>
    </row>
    <row r="374" spans="5:14" customFormat="1">
      <c r="E374" s="2"/>
      <c r="N374" s="2"/>
    </row>
    <row r="375" spans="5:14" customFormat="1">
      <c r="E375" s="2"/>
      <c r="N375" s="2"/>
    </row>
    <row r="376" spans="5:14" customFormat="1">
      <c r="E376" s="2"/>
      <c r="N376" s="2"/>
    </row>
    <row r="377" spans="5:14" customFormat="1">
      <c r="E377" s="2"/>
      <c r="N377" s="2"/>
    </row>
    <row r="378" spans="5:14" customFormat="1">
      <c r="E378" s="2"/>
      <c r="N378" s="2"/>
    </row>
    <row r="379" spans="5:14" customFormat="1">
      <c r="E379" s="2"/>
      <c r="N379" s="2"/>
    </row>
    <row r="380" spans="5:14" customFormat="1">
      <c r="E380" s="2"/>
      <c r="N380" s="2"/>
    </row>
    <row r="381" spans="5:14" customFormat="1">
      <c r="E381" s="2"/>
      <c r="N381" s="2"/>
    </row>
    <row r="382" spans="5:14" customFormat="1">
      <c r="E382" s="2"/>
      <c r="N382" s="2"/>
    </row>
    <row r="383" spans="5:14" customFormat="1">
      <c r="E383" s="2"/>
      <c r="N383" s="2"/>
    </row>
    <row r="384" spans="5:14" customFormat="1">
      <c r="E384" s="2"/>
      <c r="N384" s="2"/>
    </row>
    <row r="385" spans="5:14" customFormat="1">
      <c r="E385" s="2"/>
      <c r="N385" s="2"/>
    </row>
    <row r="386" spans="5:14" customFormat="1">
      <c r="E386" s="2"/>
      <c r="N386" s="2"/>
    </row>
    <row r="387" spans="5:14" customFormat="1">
      <c r="E387" s="2"/>
      <c r="N387" s="2"/>
    </row>
    <row r="388" spans="5:14" customFormat="1">
      <c r="E388" s="2"/>
      <c r="N388" s="2"/>
    </row>
    <row r="389" spans="5:14" customFormat="1">
      <c r="E389" s="2"/>
      <c r="N389" s="2"/>
    </row>
    <row r="390" spans="5:14" customFormat="1">
      <c r="E390" s="2"/>
      <c r="N390" s="2"/>
    </row>
    <row r="391" spans="5:14" customFormat="1">
      <c r="E391" s="2"/>
      <c r="N391" s="2"/>
    </row>
    <row r="392" spans="5:14" customFormat="1">
      <c r="E392" s="2"/>
      <c r="N392" s="2"/>
    </row>
    <row r="393" spans="5:14" customFormat="1">
      <c r="E393" s="2"/>
      <c r="N393" s="2"/>
    </row>
    <row r="394" spans="5:14" customFormat="1">
      <c r="E394" s="2"/>
      <c r="N394" s="2"/>
    </row>
    <row r="395" spans="5:14" customFormat="1">
      <c r="E395" s="2"/>
      <c r="N395" s="2"/>
    </row>
    <row r="396" spans="5:14" customFormat="1">
      <c r="E396" s="2"/>
      <c r="N396" s="2"/>
    </row>
    <row r="397" spans="5:14" customFormat="1">
      <c r="E397" s="2"/>
      <c r="N397" s="2"/>
    </row>
    <row r="398" spans="5:14" customFormat="1">
      <c r="E398" s="2"/>
      <c r="N398" s="2"/>
    </row>
    <row r="399" spans="5:14" customFormat="1">
      <c r="E399" s="2"/>
      <c r="N399" s="2"/>
    </row>
    <row r="400" spans="5:14" customFormat="1">
      <c r="E400" s="2"/>
      <c r="N400" s="2"/>
    </row>
    <row r="401" spans="5:14" customFormat="1">
      <c r="E401" s="2"/>
      <c r="N401" s="2"/>
    </row>
    <row r="402" spans="5:14" customFormat="1">
      <c r="E402" s="2"/>
      <c r="N402" s="2"/>
    </row>
    <row r="403" spans="5:14" customFormat="1">
      <c r="E403" s="2"/>
      <c r="N403" s="2"/>
    </row>
    <row r="404" spans="5:14" customFormat="1">
      <c r="E404" s="2"/>
      <c r="N404" s="2"/>
    </row>
    <row r="405" spans="5:14" customFormat="1">
      <c r="E405" s="2"/>
      <c r="N405" s="2"/>
    </row>
    <row r="406" spans="5:14" customFormat="1">
      <c r="E406" s="2"/>
      <c r="N406" s="2"/>
    </row>
    <row r="407" spans="5:14" customFormat="1">
      <c r="E407" s="2"/>
      <c r="N407" s="2"/>
    </row>
    <row r="408" spans="5:14" customFormat="1">
      <c r="E408" s="2"/>
      <c r="N408" s="2"/>
    </row>
    <row r="409" spans="5:14" customFormat="1">
      <c r="E409" s="2"/>
      <c r="N409" s="2"/>
    </row>
    <row r="410" spans="5:14" customFormat="1">
      <c r="E410" s="2"/>
      <c r="N410" s="2"/>
    </row>
    <row r="411" spans="5:14" customFormat="1">
      <c r="E411" s="2"/>
      <c r="N411" s="2"/>
    </row>
    <row r="412" spans="5:14" customFormat="1">
      <c r="E412" s="2"/>
      <c r="N412" s="2"/>
    </row>
    <row r="413" spans="5:14" customFormat="1">
      <c r="E413" s="2"/>
      <c r="N413" s="2"/>
    </row>
    <row r="414" spans="5:14" customFormat="1">
      <c r="E414" s="2"/>
      <c r="N414" s="2"/>
    </row>
    <row r="415" spans="5:14" customFormat="1">
      <c r="E415" s="2"/>
      <c r="N415" s="2"/>
    </row>
    <row r="416" spans="5:14" customFormat="1">
      <c r="E416" s="2"/>
      <c r="N416" s="2"/>
    </row>
    <row r="417" spans="5:14" customFormat="1">
      <c r="E417" s="2"/>
      <c r="N417" s="2"/>
    </row>
    <row r="418" spans="5:14" customFormat="1">
      <c r="E418" s="2"/>
      <c r="N418" s="2"/>
    </row>
    <row r="419" spans="5:14" customFormat="1">
      <c r="E419" s="2"/>
      <c r="N419" s="2"/>
    </row>
    <row r="420" spans="5:14" customFormat="1">
      <c r="E420" s="2"/>
      <c r="N420" s="2"/>
    </row>
    <row r="421" spans="5:14" customFormat="1">
      <c r="E421" s="2"/>
      <c r="N421" s="2"/>
    </row>
    <row r="422" spans="5:14" customFormat="1">
      <c r="E422" s="2"/>
      <c r="N422" s="2"/>
    </row>
    <row r="423" spans="5:14" customFormat="1">
      <c r="E423" s="2"/>
      <c r="N423" s="2"/>
    </row>
    <row r="424" spans="5:14" customFormat="1">
      <c r="E424" s="2"/>
      <c r="N424" s="2"/>
    </row>
    <row r="425" spans="5:14" customFormat="1">
      <c r="E425" s="2"/>
      <c r="N425" s="2"/>
    </row>
    <row r="426" spans="5:14" customFormat="1">
      <c r="E426" s="2"/>
      <c r="N426" s="2"/>
    </row>
    <row r="427" spans="5:14" customFormat="1">
      <c r="E427" s="2"/>
      <c r="N427" s="2"/>
    </row>
    <row r="428" spans="5:14" customFormat="1">
      <c r="E428" s="2"/>
      <c r="N428" s="2"/>
    </row>
    <row r="429" spans="5:14" customFormat="1">
      <c r="E429" s="2"/>
      <c r="N429" s="2"/>
    </row>
    <row r="430" spans="5:14" customFormat="1">
      <c r="E430" s="2"/>
      <c r="N430" s="2"/>
    </row>
    <row r="431" spans="5:14" customFormat="1">
      <c r="E431" s="2"/>
      <c r="N431" s="2"/>
    </row>
    <row r="432" spans="5:14" customFormat="1">
      <c r="E432" s="2"/>
      <c r="N432" s="2"/>
    </row>
    <row r="433" spans="5:14" customFormat="1">
      <c r="E433" s="2"/>
      <c r="N433" s="2"/>
    </row>
    <row r="434" spans="5:14" customFormat="1">
      <c r="E434" s="2"/>
      <c r="N434" s="2"/>
    </row>
    <row r="435" spans="5:14" customFormat="1">
      <c r="E435" s="2"/>
      <c r="N435" s="2"/>
    </row>
    <row r="436" spans="5:14" customFormat="1">
      <c r="E436" s="2"/>
      <c r="N436" s="2"/>
    </row>
    <row r="437" spans="5:14" customFormat="1">
      <c r="E437" s="2"/>
      <c r="N437" s="2"/>
    </row>
    <row r="438" spans="5:14" customFormat="1">
      <c r="E438" s="2"/>
      <c r="N438" s="2"/>
    </row>
    <row r="439" spans="5:14" customFormat="1">
      <c r="E439" s="2"/>
      <c r="N439" s="2"/>
    </row>
    <row r="440" spans="5:14" customFormat="1">
      <c r="E440" s="2"/>
      <c r="N440" s="2"/>
    </row>
    <row r="441" spans="5:14" customFormat="1">
      <c r="E441" s="2"/>
      <c r="N441" s="2"/>
    </row>
    <row r="442" spans="5:14" customFormat="1">
      <c r="E442" s="2"/>
      <c r="N442" s="2"/>
    </row>
    <row r="443" spans="5:14" customFormat="1">
      <c r="E443" s="2"/>
      <c r="N443" s="2"/>
    </row>
    <row r="444" spans="5:14" customFormat="1">
      <c r="E444" s="2"/>
      <c r="N444" s="2"/>
    </row>
    <row r="445" spans="5:14" customFormat="1">
      <c r="E445" s="2"/>
      <c r="N445" s="2"/>
    </row>
    <row r="446" spans="5:14" customFormat="1">
      <c r="E446" s="2"/>
      <c r="N446" s="2"/>
    </row>
    <row r="447" spans="5:14" customFormat="1">
      <c r="E447" s="2"/>
      <c r="N447" s="2"/>
    </row>
    <row r="448" spans="5:14" customFormat="1">
      <c r="E448" s="2"/>
      <c r="N448" s="2"/>
    </row>
    <row r="449" spans="5:14" customFormat="1">
      <c r="E449" s="2"/>
      <c r="N449" s="2"/>
    </row>
    <row r="450" spans="5:14" customFormat="1">
      <c r="E450" s="2"/>
      <c r="N450" s="2"/>
    </row>
    <row r="451" spans="5:14" customFormat="1">
      <c r="E451" s="2"/>
      <c r="N451" s="2"/>
    </row>
    <row r="452" spans="5:14" customFormat="1">
      <c r="E452" s="2"/>
      <c r="N452" s="2"/>
    </row>
    <row r="453" spans="5:14" customFormat="1">
      <c r="E453" s="2"/>
      <c r="N453" s="2"/>
    </row>
    <row r="454" spans="5:14" customFormat="1">
      <c r="E454" s="2"/>
      <c r="N454" s="2"/>
    </row>
    <row r="455" spans="5:14" customFormat="1">
      <c r="E455" s="2"/>
      <c r="N455" s="2"/>
    </row>
    <row r="456" spans="5:14" customFormat="1">
      <c r="E456" s="2"/>
      <c r="N456" s="2"/>
    </row>
    <row r="457" spans="5:14" customFormat="1">
      <c r="E457" s="2"/>
      <c r="N457" s="2"/>
    </row>
    <row r="458" spans="5:14" customFormat="1">
      <c r="E458" s="2"/>
      <c r="N458" s="2"/>
    </row>
    <row r="459" spans="5:14" customFormat="1">
      <c r="E459" s="2"/>
      <c r="N459" s="2"/>
    </row>
    <row r="460" spans="5:14" customFormat="1">
      <c r="E460" s="2"/>
      <c r="N460" s="2"/>
    </row>
    <row r="461" spans="5:14" customFormat="1">
      <c r="E461" s="2"/>
      <c r="N461" s="2"/>
    </row>
    <row r="462" spans="5:14" customFormat="1">
      <c r="E462" s="2"/>
      <c r="N462" s="2"/>
    </row>
    <row r="463" spans="5:14" customFormat="1">
      <c r="E463" s="2"/>
      <c r="N463" s="2"/>
    </row>
    <row r="464" spans="5:14" customFormat="1">
      <c r="E464" s="2"/>
      <c r="N464" s="2"/>
    </row>
    <row r="465" spans="5:14" customFormat="1">
      <c r="E465" s="2"/>
      <c r="N465" s="2"/>
    </row>
    <row r="466" spans="5:14" customFormat="1">
      <c r="E466" s="2"/>
      <c r="N466" s="2"/>
    </row>
    <row r="467" spans="5:14" customFormat="1">
      <c r="E467" s="2"/>
      <c r="N467" s="2"/>
    </row>
    <row r="468" spans="5:14" customFormat="1">
      <c r="E468" s="2"/>
      <c r="N468" s="2"/>
    </row>
    <row r="469" spans="5:14" customFormat="1">
      <c r="E469" s="2"/>
      <c r="N469" s="2"/>
    </row>
    <row r="470" spans="5:14" customFormat="1">
      <c r="E470" s="2"/>
      <c r="N470" s="2"/>
    </row>
    <row r="471" spans="5:14" customFormat="1">
      <c r="E471" s="2"/>
      <c r="N471" s="2"/>
    </row>
    <row r="472" spans="5:14" customFormat="1">
      <c r="E472" s="2"/>
      <c r="N472" s="2"/>
    </row>
    <row r="473" spans="5:14" customFormat="1">
      <c r="E473" s="2"/>
      <c r="N473" s="2"/>
    </row>
    <row r="474" spans="5:14" customFormat="1">
      <c r="E474" s="2"/>
      <c r="N474" s="2"/>
    </row>
    <row r="475" spans="5:14" customFormat="1">
      <c r="E475" s="2"/>
      <c r="N475" s="2"/>
    </row>
    <row r="476" spans="5:14" customFormat="1">
      <c r="E476" s="2"/>
      <c r="N476" s="2"/>
    </row>
    <row r="477" spans="5:14" customFormat="1">
      <c r="E477" s="2"/>
      <c r="N477" s="2"/>
    </row>
    <row r="478" spans="5:14" customFormat="1">
      <c r="E478" s="2"/>
      <c r="N478" s="2"/>
    </row>
    <row r="479" spans="5:14" customFormat="1">
      <c r="E479" s="2"/>
      <c r="N479" s="2"/>
    </row>
    <row r="480" spans="5:14" customFormat="1">
      <c r="E480" s="2"/>
      <c r="N480" s="2"/>
    </row>
    <row r="481" spans="5:14" customFormat="1">
      <c r="E481" s="2"/>
      <c r="N481" s="2"/>
    </row>
    <row r="482" spans="5:14" customFormat="1">
      <c r="E482" s="2"/>
      <c r="N482" s="2"/>
    </row>
    <row r="483" spans="5:14" customFormat="1">
      <c r="E483" s="2"/>
      <c r="N483" s="2"/>
    </row>
    <row r="484" spans="5:14" customFormat="1">
      <c r="E484" s="2"/>
      <c r="N484" s="2"/>
    </row>
    <row r="485" spans="5:14" customFormat="1">
      <c r="E485" s="2"/>
      <c r="N485" s="2"/>
    </row>
    <row r="486" spans="5:14" customFormat="1">
      <c r="E486" s="2"/>
      <c r="N486" s="2"/>
    </row>
    <row r="487" spans="5:14" customFormat="1">
      <c r="E487" s="2"/>
      <c r="N487" s="2"/>
    </row>
    <row r="488" spans="5:14" customFormat="1">
      <c r="E488" s="2"/>
      <c r="N488" s="2"/>
    </row>
    <row r="489" spans="5:14" customFormat="1">
      <c r="E489" s="2"/>
      <c r="N489" s="2"/>
    </row>
    <row r="490" spans="5:14" customFormat="1">
      <c r="E490" s="2"/>
      <c r="N490" s="2"/>
    </row>
    <row r="491" spans="5:14" customFormat="1">
      <c r="E491" s="2"/>
      <c r="N491" s="2"/>
    </row>
    <row r="492" spans="5:14" customFormat="1">
      <c r="E492" s="2"/>
      <c r="N492" s="2"/>
    </row>
    <row r="493" spans="5:14" customFormat="1">
      <c r="E493" s="2"/>
      <c r="N493" s="2"/>
    </row>
    <row r="494" spans="5:14" customFormat="1">
      <c r="E494" s="2"/>
      <c r="N494" s="2"/>
    </row>
    <row r="495" spans="5:14" customFormat="1">
      <c r="E495" s="2"/>
      <c r="N495" s="2"/>
    </row>
    <row r="496" spans="5:14" customFormat="1">
      <c r="E496" s="2"/>
      <c r="N496" s="2"/>
    </row>
    <row r="497" spans="5:14" customFormat="1">
      <c r="E497" s="2"/>
      <c r="N497" s="2"/>
    </row>
    <row r="498" spans="5:14" customFormat="1">
      <c r="E498" s="2"/>
      <c r="N498" s="2"/>
    </row>
    <row r="499" spans="5:14" customFormat="1">
      <c r="E499" s="2"/>
      <c r="N499" s="2"/>
    </row>
    <row r="500" spans="5:14" customFormat="1">
      <c r="E500" s="2"/>
      <c r="N500" s="2"/>
    </row>
    <row r="501" spans="5:14" customFormat="1">
      <c r="E501" s="2"/>
      <c r="N501" s="2"/>
    </row>
    <row r="502" spans="5:14" customFormat="1">
      <c r="E502" s="2"/>
      <c r="N502" s="2"/>
    </row>
    <row r="503" spans="5:14" customFormat="1">
      <c r="E503" s="2"/>
      <c r="N503" s="2"/>
    </row>
    <row r="504" spans="5:14" customFormat="1">
      <c r="E504" s="2"/>
      <c r="N504" s="2"/>
    </row>
    <row r="505" spans="5:14" customFormat="1">
      <c r="E505" s="2"/>
      <c r="N505" s="2"/>
    </row>
    <row r="506" spans="5:14" customFormat="1">
      <c r="E506" s="2"/>
      <c r="N506" s="2"/>
    </row>
    <row r="507" spans="5:14" customFormat="1">
      <c r="E507" s="2"/>
      <c r="N507" s="2"/>
    </row>
    <row r="508" spans="5:14" customFormat="1">
      <c r="E508" s="2"/>
      <c r="N508" s="2"/>
    </row>
    <row r="509" spans="5:14" customFormat="1">
      <c r="E509" s="2"/>
      <c r="N509" s="2"/>
    </row>
    <row r="510" spans="5:14" customFormat="1">
      <c r="E510" s="2"/>
      <c r="N510" s="2"/>
    </row>
    <row r="511" spans="5:14" customFormat="1">
      <c r="E511" s="2"/>
      <c r="N511" s="2"/>
    </row>
    <row r="512" spans="5:14" customFormat="1">
      <c r="E512" s="2"/>
      <c r="N512" s="2"/>
    </row>
    <row r="513" spans="5:14" customFormat="1">
      <c r="E513" s="2"/>
      <c r="N513" s="2"/>
    </row>
    <row r="514" spans="5:14" customFormat="1">
      <c r="E514" s="2"/>
      <c r="N514" s="2"/>
    </row>
    <row r="515" spans="5:14" customFormat="1">
      <c r="E515" s="2"/>
      <c r="N515" s="2"/>
    </row>
    <row r="516" spans="5:14" customFormat="1">
      <c r="E516" s="2"/>
      <c r="N516" s="2"/>
    </row>
    <row r="517" spans="5:14" customFormat="1">
      <c r="E517" s="2"/>
      <c r="N517" s="2"/>
    </row>
    <row r="518" spans="5:14" customFormat="1">
      <c r="E518" s="2"/>
      <c r="N518" s="2"/>
    </row>
    <row r="519" spans="5:14" customFormat="1">
      <c r="E519" s="2"/>
      <c r="N519" s="2"/>
    </row>
    <row r="520" spans="5:14" customFormat="1">
      <c r="E520" s="2"/>
      <c r="N520" s="2"/>
    </row>
    <row r="521" spans="5:14" customFormat="1">
      <c r="E521" s="2"/>
      <c r="N521" s="2"/>
    </row>
    <row r="522" spans="5:14" customFormat="1">
      <c r="E522" s="2"/>
      <c r="N522" s="2"/>
    </row>
    <row r="523" spans="5:14" customFormat="1">
      <c r="E523" s="2"/>
      <c r="N523" s="2"/>
    </row>
    <row r="524" spans="5:14" customFormat="1">
      <c r="E524" s="2"/>
      <c r="N524" s="2"/>
    </row>
    <row r="525" spans="5:14" customFormat="1">
      <c r="E525" s="2"/>
      <c r="N525" s="2"/>
    </row>
    <row r="526" spans="5:14" customFormat="1">
      <c r="E526" s="2"/>
      <c r="N526" s="2"/>
    </row>
    <row r="527" spans="5:14" customFormat="1">
      <c r="E527" s="2"/>
      <c r="N527" s="2"/>
    </row>
    <row r="528" spans="5:14" customFormat="1">
      <c r="E528" s="2"/>
      <c r="N528" s="2"/>
    </row>
    <row r="529" spans="5:14" customFormat="1">
      <c r="E529" s="2"/>
      <c r="N529" s="2"/>
    </row>
    <row r="530" spans="5:14" customFormat="1">
      <c r="E530" s="2"/>
      <c r="N530" s="2"/>
    </row>
    <row r="531" spans="5:14" customFormat="1">
      <c r="E531" s="2"/>
      <c r="N531" s="2"/>
    </row>
    <row r="532" spans="5:14" customFormat="1">
      <c r="E532" s="2"/>
      <c r="N532" s="2"/>
    </row>
    <row r="533" spans="5:14" customFormat="1">
      <c r="E533" s="2"/>
      <c r="N533" s="2"/>
    </row>
    <row r="534" spans="5:14" customFormat="1">
      <c r="E534" s="2"/>
      <c r="N534" s="2"/>
    </row>
    <row r="535" spans="5:14" customFormat="1">
      <c r="E535" s="2"/>
      <c r="N535" s="2"/>
    </row>
    <row r="536" spans="5:14" customFormat="1">
      <c r="E536" s="2"/>
      <c r="N536" s="2"/>
    </row>
    <row r="537" spans="5:14" customFormat="1">
      <c r="E537" s="2"/>
      <c r="N537" s="2"/>
    </row>
    <row r="538" spans="5:14" customFormat="1">
      <c r="E538" s="2"/>
      <c r="N538" s="2"/>
    </row>
    <row r="539" spans="5:14" customFormat="1">
      <c r="E539" s="2"/>
      <c r="N539" s="2"/>
    </row>
    <row r="540" spans="5:14" customFormat="1">
      <c r="E540" s="2"/>
      <c r="N540" s="2"/>
    </row>
    <row r="541" spans="5:14" customFormat="1">
      <c r="E541" s="2"/>
      <c r="N541" s="2"/>
    </row>
    <row r="542" spans="5:14" customFormat="1">
      <c r="E542" s="2"/>
      <c r="N542" s="2"/>
    </row>
    <row r="543" spans="5:14" customFormat="1">
      <c r="E543" s="2"/>
      <c r="N543" s="2"/>
    </row>
    <row r="544" spans="5:14" customFormat="1">
      <c r="E544" s="2"/>
      <c r="N544" s="2"/>
    </row>
    <row r="545" spans="5:14" customFormat="1">
      <c r="E545" s="2"/>
      <c r="N545" s="2"/>
    </row>
    <row r="546" spans="5:14" customFormat="1">
      <c r="E546" s="2"/>
      <c r="N546" s="2"/>
    </row>
    <row r="547" spans="5:14" customFormat="1">
      <c r="E547" s="2"/>
      <c r="N547" s="2"/>
    </row>
    <row r="548" spans="5:14" customFormat="1">
      <c r="E548" s="2"/>
      <c r="N548" s="2"/>
    </row>
    <row r="549" spans="5:14" customFormat="1">
      <c r="E549" s="2"/>
      <c r="N549" s="2"/>
    </row>
    <row r="550" spans="5:14" customFormat="1">
      <c r="E550" s="2"/>
      <c r="N550" s="2"/>
    </row>
    <row r="551" spans="5:14" customFormat="1">
      <c r="E551" s="2"/>
      <c r="N551" s="2"/>
    </row>
    <row r="552" spans="5:14" customFormat="1">
      <c r="E552" s="2"/>
      <c r="N552" s="2"/>
    </row>
    <row r="553" spans="5:14" customFormat="1">
      <c r="E553" s="2"/>
      <c r="N553" s="2"/>
    </row>
    <row r="554" spans="5:14" customFormat="1">
      <c r="E554" s="2"/>
      <c r="N554" s="2"/>
    </row>
    <row r="555" spans="5:14" customFormat="1">
      <c r="E555" s="2"/>
      <c r="N555" s="2"/>
    </row>
    <row r="556" spans="5:14" customFormat="1">
      <c r="E556" s="2"/>
      <c r="N556" s="2"/>
    </row>
    <row r="557" spans="5:14" customFormat="1">
      <c r="E557" s="2"/>
      <c r="N557" s="2"/>
    </row>
    <row r="558" spans="5:14" customFormat="1">
      <c r="E558" s="2"/>
      <c r="N558" s="2"/>
    </row>
    <row r="559" spans="5:14" customFormat="1">
      <c r="E559" s="2"/>
      <c r="N559" s="2"/>
    </row>
    <row r="560" spans="5:14" customFormat="1">
      <c r="E560" s="2"/>
      <c r="N560" s="2"/>
    </row>
    <row r="561" spans="5:14" customFormat="1">
      <c r="E561" s="2"/>
      <c r="N561" s="2"/>
    </row>
    <row r="562" spans="5:14" customFormat="1">
      <c r="E562" s="2"/>
      <c r="N562" s="2"/>
    </row>
    <row r="563" spans="5:14" customFormat="1">
      <c r="E563" s="2"/>
      <c r="N563" s="2"/>
    </row>
    <row r="564" spans="5:14" customFormat="1">
      <c r="E564" s="2"/>
      <c r="N564" s="2"/>
    </row>
    <row r="565" spans="5:14" customFormat="1">
      <c r="E565" s="2"/>
      <c r="N565" s="2"/>
    </row>
    <row r="566" spans="5:14" customFormat="1">
      <c r="E566" s="2"/>
      <c r="N566" s="2"/>
    </row>
    <row r="567" spans="5:14" customFormat="1">
      <c r="E567" s="2"/>
      <c r="N567" s="2"/>
    </row>
    <row r="568" spans="5:14" customFormat="1">
      <c r="E568" s="2"/>
      <c r="N568" s="2"/>
    </row>
    <row r="569" spans="5:14" customFormat="1">
      <c r="E569" s="2"/>
      <c r="N569" s="2"/>
    </row>
    <row r="570" spans="5:14" customFormat="1">
      <c r="E570" s="2"/>
      <c r="N570" s="2"/>
    </row>
    <row r="571" spans="5:14" customFormat="1">
      <c r="E571" s="2"/>
      <c r="N571" s="2"/>
    </row>
    <row r="572" spans="5:14" customFormat="1">
      <c r="E572" s="2"/>
      <c r="N572" s="2"/>
    </row>
    <row r="573" spans="5:14" customFormat="1">
      <c r="E573" s="2"/>
      <c r="N573" s="2"/>
    </row>
    <row r="574" spans="5:14" customFormat="1">
      <c r="E574" s="2"/>
      <c r="N574" s="2"/>
    </row>
    <row r="575" spans="5:14" customFormat="1">
      <c r="E575" s="2"/>
      <c r="N575" s="2"/>
    </row>
    <row r="576" spans="5:14" customFormat="1">
      <c r="E576" s="2"/>
      <c r="N576" s="2"/>
    </row>
    <row r="577" spans="5:14" customFormat="1">
      <c r="E577" s="2"/>
      <c r="N577" s="2"/>
    </row>
    <row r="578" spans="5:14" customFormat="1">
      <c r="E578" s="2"/>
      <c r="N578" s="2"/>
    </row>
    <row r="579" spans="5:14" customFormat="1">
      <c r="E579" s="2"/>
      <c r="N579" s="2"/>
    </row>
    <row r="580" spans="5:14" customFormat="1">
      <c r="E580" s="2"/>
      <c r="N580" s="2"/>
    </row>
    <row r="581" spans="5:14" customFormat="1">
      <c r="E581" s="2"/>
      <c r="N581" s="2"/>
    </row>
    <row r="582" spans="5:14" customFormat="1">
      <c r="E582" s="2"/>
      <c r="N582" s="2"/>
    </row>
    <row r="583" spans="5:14" customFormat="1">
      <c r="E583" s="2"/>
      <c r="N583" s="2"/>
    </row>
    <row r="584" spans="5:14" customFormat="1">
      <c r="E584" s="2"/>
      <c r="N584" s="2"/>
    </row>
    <row r="585" spans="5:14" customFormat="1">
      <c r="E585" s="2"/>
      <c r="N585" s="2"/>
    </row>
    <row r="586" spans="5:14" customFormat="1">
      <c r="E586" s="2"/>
      <c r="N586" s="2"/>
    </row>
    <row r="587" spans="5:14" customFormat="1">
      <c r="E587" s="2"/>
      <c r="N587" s="2"/>
    </row>
    <row r="588" spans="5:14" customFormat="1">
      <c r="E588" s="2"/>
      <c r="N588" s="2"/>
    </row>
    <row r="589" spans="5:14" customFormat="1">
      <c r="E589" s="2"/>
      <c r="N589" s="2"/>
    </row>
    <row r="590" spans="5:14" customFormat="1">
      <c r="E590" s="2"/>
      <c r="N590" s="2"/>
    </row>
    <row r="591" spans="5:14" customFormat="1">
      <c r="E591" s="2"/>
      <c r="N591" s="2"/>
    </row>
    <row r="592" spans="5:14" customFormat="1">
      <c r="E592" s="2"/>
      <c r="N592" s="2"/>
    </row>
    <row r="593" spans="5:14" customFormat="1">
      <c r="E593" s="2"/>
      <c r="N593" s="2"/>
    </row>
    <row r="594" spans="5:14" customFormat="1">
      <c r="E594" s="2"/>
      <c r="N594" s="2"/>
    </row>
    <row r="595" spans="5:14" customFormat="1">
      <c r="E595" s="2"/>
      <c r="N595" s="2"/>
    </row>
    <row r="596" spans="5:14" customFormat="1">
      <c r="E596" s="2"/>
      <c r="N596" s="2"/>
    </row>
    <row r="597" spans="5:14" customFormat="1">
      <c r="E597" s="2"/>
      <c r="N597" s="2"/>
    </row>
    <row r="598" spans="5:14" customFormat="1">
      <c r="E598" s="2"/>
      <c r="N598" s="2"/>
    </row>
    <row r="599" spans="5:14" customFormat="1">
      <c r="E599" s="2"/>
      <c r="N599" s="2"/>
    </row>
    <row r="600" spans="5:14" customFormat="1">
      <c r="E600" s="2"/>
      <c r="N600" s="2"/>
    </row>
    <row r="601" spans="5:14" customFormat="1">
      <c r="E601" s="2"/>
      <c r="N601" s="2"/>
    </row>
    <row r="602" spans="5:14" customFormat="1">
      <c r="E602" s="2"/>
      <c r="N602" s="2"/>
    </row>
    <row r="603" spans="5:14" customFormat="1">
      <c r="E603" s="2"/>
      <c r="N603" s="2"/>
    </row>
    <row r="604" spans="5:14" customFormat="1">
      <c r="E604" s="2"/>
      <c r="N604" s="2"/>
    </row>
    <row r="605" spans="5:14" customFormat="1">
      <c r="E605" s="2"/>
      <c r="N605" s="2"/>
    </row>
    <row r="606" spans="5:14" customFormat="1">
      <c r="E606" s="2"/>
      <c r="N606" s="2"/>
    </row>
    <row r="607" spans="5:14" customFormat="1">
      <c r="E607" s="2"/>
      <c r="N607" s="2"/>
    </row>
    <row r="608" spans="5:14" customFormat="1">
      <c r="E608" s="2"/>
      <c r="N608" s="2"/>
    </row>
    <row r="609" spans="5:14" customFormat="1">
      <c r="E609" s="2"/>
      <c r="N609" s="2"/>
    </row>
    <row r="610" spans="5:14" customFormat="1">
      <c r="E610" s="2"/>
      <c r="N610" s="2"/>
    </row>
    <row r="611" spans="5:14" customFormat="1">
      <c r="E611" s="2"/>
      <c r="N611" s="2"/>
    </row>
    <row r="612" spans="5:14" customFormat="1">
      <c r="E612" s="2"/>
      <c r="N612" s="2"/>
    </row>
    <row r="613" spans="5:14" customFormat="1">
      <c r="E613" s="2"/>
      <c r="N613" s="2"/>
    </row>
    <row r="614" spans="5:14" customFormat="1">
      <c r="E614" s="2"/>
      <c r="N614" s="2"/>
    </row>
    <row r="615" spans="5:14" customFormat="1">
      <c r="E615" s="2"/>
      <c r="N615" s="2"/>
    </row>
    <row r="616" spans="5:14" customFormat="1">
      <c r="E616" s="2"/>
      <c r="N616" s="2"/>
    </row>
    <row r="617" spans="5:14" customFormat="1">
      <c r="E617" s="2"/>
      <c r="N617" s="2"/>
    </row>
    <row r="618" spans="5:14" customFormat="1">
      <c r="E618" s="2"/>
      <c r="N618" s="2"/>
    </row>
    <row r="619" spans="5:14" customFormat="1">
      <c r="E619" s="2"/>
      <c r="N619" s="2"/>
    </row>
    <row r="620" spans="5:14" customFormat="1">
      <c r="E620" s="2"/>
      <c r="N620" s="2"/>
    </row>
    <row r="621" spans="5:14" customFormat="1">
      <c r="E621" s="2"/>
      <c r="N621" s="2"/>
    </row>
    <row r="622" spans="5:14" customFormat="1">
      <c r="E622" s="2"/>
      <c r="N622" s="2"/>
    </row>
    <row r="623" spans="5:14" customFormat="1">
      <c r="E623" s="2"/>
      <c r="N623" s="2"/>
    </row>
    <row r="624" spans="5:14" customFormat="1">
      <c r="E624" s="2"/>
      <c r="N624" s="2"/>
    </row>
    <row r="625" spans="5:14" customFormat="1">
      <c r="E625" s="2"/>
      <c r="N625" s="2"/>
    </row>
    <row r="626" spans="5:14" customFormat="1">
      <c r="E626" s="2"/>
      <c r="N626" s="2"/>
    </row>
    <row r="627" spans="5:14" customFormat="1">
      <c r="E627" s="2"/>
      <c r="N627" s="2"/>
    </row>
    <row r="628" spans="5:14" customFormat="1">
      <c r="E628" s="2"/>
      <c r="N628" s="2"/>
    </row>
    <row r="629" spans="5:14" customFormat="1">
      <c r="E629" s="2"/>
      <c r="N629" s="2"/>
    </row>
    <row r="630" spans="5:14" customFormat="1">
      <c r="E630" s="2"/>
      <c r="N630" s="2"/>
    </row>
    <row r="631" spans="5:14" customFormat="1">
      <c r="E631" s="2"/>
      <c r="N631" s="2"/>
    </row>
    <row r="632" spans="5:14" customFormat="1">
      <c r="E632" s="2"/>
      <c r="N632" s="2"/>
    </row>
    <row r="633" spans="5:14" customFormat="1">
      <c r="E633" s="2"/>
      <c r="N633" s="2"/>
    </row>
    <row r="634" spans="5:14" customFormat="1">
      <c r="E634" s="2"/>
      <c r="N634" s="2"/>
    </row>
    <row r="635" spans="5:14" customFormat="1">
      <c r="E635" s="2"/>
      <c r="N635" s="2"/>
    </row>
    <row r="636" spans="5:14" customFormat="1">
      <c r="E636" s="2"/>
      <c r="N636" s="2"/>
    </row>
    <row r="637" spans="5:14" customFormat="1">
      <c r="E637" s="2"/>
      <c r="N637" s="2"/>
    </row>
    <row r="638" spans="5:14" customFormat="1">
      <c r="E638" s="2"/>
      <c r="N638" s="2"/>
    </row>
    <row r="639" spans="5:14" customFormat="1">
      <c r="E639" s="2"/>
      <c r="N639" s="2"/>
    </row>
    <row r="640" spans="5:14" customFormat="1">
      <c r="E640" s="2"/>
      <c r="N640" s="2"/>
    </row>
    <row r="641" spans="5:14" customFormat="1">
      <c r="E641" s="2"/>
      <c r="N641" s="2"/>
    </row>
    <row r="642" spans="5:14" customFormat="1">
      <c r="E642" s="2"/>
      <c r="N642" s="2"/>
    </row>
    <row r="643" spans="5:14" customFormat="1">
      <c r="E643" s="2"/>
      <c r="N643" s="2"/>
    </row>
    <row r="644" spans="5:14" customFormat="1">
      <c r="E644" s="2"/>
      <c r="N644" s="2"/>
    </row>
    <row r="645" spans="5:14" customFormat="1">
      <c r="E645" s="2"/>
      <c r="N645" s="2"/>
    </row>
    <row r="646" spans="5:14" customFormat="1">
      <c r="E646" s="2"/>
      <c r="N646" s="2"/>
    </row>
    <row r="647" spans="5:14" customFormat="1">
      <c r="E647" s="2"/>
      <c r="N647" s="2"/>
    </row>
    <row r="648" spans="5:14" customFormat="1">
      <c r="E648" s="2"/>
      <c r="N648" s="2"/>
    </row>
    <row r="649" spans="5:14" customFormat="1">
      <c r="E649" s="2"/>
      <c r="N649" s="2"/>
    </row>
    <row r="650" spans="5:14" customFormat="1">
      <c r="E650" s="2"/>
      <c r="N650" s="2"/>
    </row>
    <row r="651" spans="5:14" customFormat="1">
      <c r="E651" s="2"/>
      <c r="N651" s="2"/>
    </row>
    <row r="652" spans="5:14" customFormat="1">
      <c r="E652" s="2"/>
      <c r="N652" s="2"/>
    </row>
    <row r="653" spans="5:14" customFormat="1">
      <c r="E653" s="2"/>
      <c r="N653" s="2"/>
    </row>
    <row r="654" spans="5:14" customFormat="1">
      <c r="E654" s="2"/>
      <c r="N654" s="2"/>
    </row>
    <row r="655" spans="5:14" customFormat="1">
      <c r="E655" s="2"/>
      <c r="N655" s="2"/>
    </row>
    <row r="656" spans="5:14" customFormat="1">
      <c r="E656" s="2"/>
      <c r="N656" s="2"/>
    </row>
    <row r="657" spans="5:14" customFormat="1">
      <c r="E657" s="2"/>
      <c r="N657" s="2"/>
    </row>
    <row r="658" spans="5:14" customFormat="1">
      <c r="E658" s="2"/>
      <c r="N658" s="2"/>
    </row>
    <row r="659" spans="5:14" customFormat="1">
      <c r="E659" s="2"/>
      <c r="N659" s="2"/>
    </row>
    <row r="660" spans="5:14" customFormat="1">
      <c r="E660" s="2"/>
      <c r="N660" s="2"/>
    </row>
    <row r="661" spans="5:14" customFormat="1">
      <c r="E661" s="2"/>
      <c r="N661" s="2"/>
    </row>
    <row r="662" spans="5:14" customFormat="1">
      <c r="E662" s="2"/>
      <c r="N662" s="2"/>
    </row>
    <row r="663" spans="5:14" customFormat="1">
      <c r="E663" s="2"/>
      <c r="N663" s="2"/>
    </row>
    <row r="664" spans="5:14" customFormat="1">
      <c r="E664" s="2"/>
      <c r="N664" s="2"/>
    </row>
    <row r="665" spans="5:14" customFormat="1">
      <c r="E665" s="2"/>
      <c r="N665" s="2"/>
    </row>
    <row r="666" spans="5:14" customFormat="1">
      <c r="E666" s="2"/>
      <c r="N666" s="2"/>
    </row>
    <row r="667" spans="5:14" customFormat="1">
      <c r="E667" s="2"/>
      <c r="N667" s="2"/>
    </row>
    <row r="668" spans="5:14" customFormat="1">
      <c r="E668" s="2"/>
      <c r="N668" s="2"/>
    </row>
    <row r="669" spans="5:14" customFormat="1">
      <c r="E669" s="2"/>
      <c r="N669" s="2"/>
    </row>
    <row r="670" spans="5:14" customFormat="1">
      <c r="E670" s="2"/>
      <c r="N670" s="2"/>
    </row>
    <row r="671" spans="5:14" customFormat="1">
      <c r="E671" s="2"/>
      <c r="N671" s="2"/>
    </row>
    <row r="672" spans="5:14" customFormat="1">
      <c r="E672" s="2"/>
      <c r="N672" s="2"/>
    </row>
    <row r="673" spans="5:14" customFormat="1">
      <c r="E673" s="2"/>
      <c r="N673" s="2"/>
    </row>
    <row r="674" spans="5:14" customFormat="1">
      <c r="E674" s="2"/>
      <c r="N674" s="2"/>
    </row>
    <row r="675" spans="5:14" customFormat="1">
      <c r="E675" s="2"/>
      <c r="N675" s="2"/>
    </row>
    <row r="676" spans="5:14" customFormat="1">
      <c r="E676" s="2"/>
      <c r="N676" s="2"/>
    </row>
    <row r="677" spans="5:14" customFormat="1">
      <c r="E677" s="2"/>
      <c r="N677" s="2"/>
    </row>
    <row r="678" spans="5:14" customFormat="1">
      <c r="E678" s="2"/>
      <c r="N678" s="2"/>
    </row>
    <row r="679" spans="5:14" customFormat="1">
      <c r="E679" s="2"/>
      <c r="N679" s="2"/>
    </row>
    <row r="680" spans="5:14" customFormat="1">
      <c r="E680" s="2"/>
      <c r="N680" s="2"/>
    </row>
    <row r="681" spans="5:14" customFormat="1">
      <c r="E681" s="2"/>
      <c r="N681" s="2"/>
    </row>
    <row r="682" spans="5:14" customFormat="1">
      <c r="E682" s="2"/>
      <c r="N682" s="2"/>
    </row>
    <row r="683" spans="5:14" customFormat="1">
      <c r="E683" s="2"/>
      <c r="N683" s="2"/>
    </row>
    <row r="684" spans="5:14" customFormat="1">
      <c r="E684" s="2"/>
      <c r="N684" s="2"/>
    </row>
    <row r="685" spans="5:14" customFormat="1">
      <c r="E685" s="2"/>
      <c r="N685" s="2"/>
    </row>
    <row r="686" spans="5:14" customFormat="1">
      <c r="E686" s="2"/>
      <c r="N686" s="2"/>
    </row>
    <row r="687" spans="5:14" customFormat="1">
      <c r="E687" s="2"/>
      <c r="N687" s="2"/>
    </row>
    <row r="688" spans="5:14" customFormat="1">
      <c r="E688" s="2"/>
      <c r="N688" s="2"/>
    </row>
    <row r="689" spans="5:14" customFormat="1">
      <c r="E689" s="2"/>
      <c r="N689" s="2"/>
    </row>
    <row r="690" spans="5:14" customFormat="1">
      <c r="E690" s="2"/>
      <c r="N690" s="2"/>
    </row>
    <row r="691" spans="5:14" customFormat="1">
      <c r="E691" s="2"/>
      <c r="N691" s="2"/>
    </row>
    <row r="692" spans="5:14" customFormat="1">
      <c r="E692" s="2"/>
      <c r="N692" s="2"/>
    </row>
    <row r="693" spans="5:14" customFormat="1">
      <c r="E693" s="2"/>
      <c r="N693" s="2"/>
    </row>
    <row r="694" spans="5:14" customFormat="1">
      <c r="E694" s="2"/>
      <c r="N694" s="2"/>
    </row>
    <row r="695" spans="5:14" customFormat="1">
      <c r="E695" s="2"/>
      <c r="N695" s="2"/>
    </row>
    <row r="696" spans="5:14" customFormat="1">
      <c r="E696" s="2"/>
      <c r="N696" s="2"/>
    </row>
    <row r="697" spans="5:14" customFormat="1">
      <c r="E697" s="2"/>
      <c r="N697" s="2"/>
    </row>
    <row r="698" spans="5:14" customFormat="1">
      <c r="E698" s="2"/>
      <c r="N698" s="2"/>
    </row>
    <row r="699" spans="5:14" customFormat="1">
      <c r="E699" s="2"/>
      <c r="N699" s="2"/>
    </row>
    <row r="700" spans="5:14" customFormat="1">
      <c r="E700" s="2"/>
      <c r="N700" s="2"/>
    </row>
    <row r="701" spans="5:14" customFormat="1">
      <c r="E701" s="2"/>
      <c r="N701" s="2"/>
    </row>
    <row r="702" spans="5:14" customFormat="1">
      <c r="E702" s="2"/>
      <c r="N702" s="2"/>
    </row>
    <row r="703" spans="5:14" customFormat="1">
      <c r="E703" s="2"/>
      <c r="N703" s="2"/>
    </row>
    <row r="704" spans="5:14" customFormat="1">
      <c r="E704" s="2"/>
      <c r="N704" s="2"/>
    </row>
    <row r="705" spans="5:14" customFormat="1">
      <c r="E705" s="2"/>
      <c r="N705" s="2"/>
    </row>
    <row r="706" spans="5:14" customFormat="1">
      <c r="E706" s="2"/>
      <c r="N706" s="2"/>
    </row>
    <row r="707" spans="5:14" customFormat="1">
      <c r="E707" s="2"/>
      <c r="N707" s="2"/>
    </row>
    <row r="708" spans="5:14" customFormat="1">
      <c r="E708" s="2"/>
      <c r="N708" s="2"/>
    </row>
    <row r="709" spans="5:14" customFormat="1">
      <c r="E709" s="2"/>
      <c r="N709" s="2"/>
    </row>
    <row r="710" spans="5:14" customFormat="1">
      <c r="E710" s="2"/>
      <c r="N710" s="2"/>
    </row>
    <row r="711" spans="5:14" customFormat="1">
      <c r="E711" s="2"/>
      <c r="N711" s="2"/>
    </row>
    <row r="712" spans="5:14" customFormat="1">
      <c r="E712" s="2"/>
      <c r="N712" s="2"/>
    </row>
    <row r="713" spans="5:14" customFormat="1">
      <c r="E713" s="2"/>
      <c r="N713" s="2"/>
    </row>
    <row r="714" spans="5:14" customFormat="1">
      <c r="E714" s="2"/>
      <c r="N714" s="2"/>
    </row>
    <row r="715" spans="5:14" customFormat="1">
      <c r="E715" s="2"/>
      <c r="N715" s="2"/>
    </row>
    <row r="716" spans="5:14" customFormat="1">
      <c r="E716" s="2"/>
      <c r="N716" s="2"/>
    </row>
    <row r="717" spans="5:14" customFormat="1">
      <c r="E717" s="2"/>
      <c r="N717" s="2"/>
    </row>
    <row r="718" spans="5:14" customFormat="1">
      <c r="E718" s="2"/>
      <c r="N718" s="2"/>
    </row>
    <row r="719" spans="5:14" customFormat="1">
      <c r="E719" s="2"/>
      <c r="N719" s="2"/>
    </row>
    <row r="720" spans="5:14" customFormat="1">
      <c r="E720" s="2"/>
      <c r="N720" s="2"/>
    </row>
    <row r="721" spans="5:14" customFormat="1">
      <c r="E721" s="2"/>
      <c r="N721" s="2"/>
    </row>
    <row r="722" spans="5:14" customFormat="1">
      <c r="E722" s="2"/>
      <c r="N722" s="2"/>
    </row>
    <row r="723" spans="5:14" customFormat="1">
      <c r="E723" s="2"/>
      <c r="N723" s="2"/>
    </row>
    <row r="724" spans="5:14" customFormat="1">
      <c r="E724" s="2"/>
      <c r="N724" s="2"/>
    </row>
    <row r="725" spans="5:14" customFormat="1">
      <c r="E725" s="2"/>
      <c r="N725" s="2"/>
    </row>
    <row r="726" spans="5:14" customFormat="1">
      <c r="E726" s="2"/>
      <c r="N726" s="2"/>
    </row>
    <row r="727" spans="5:14" customFormat="1">
      <c r="E727" s="2"/>
      <c r="N727" s="2"/>
    </row>
    <row r="728" spans="5:14" customFormat="1">
      <c r="E728" s="2"/>
      <c r="N728" s="2"/>
    </row>
    <row r="729" spans="5:14" customFormat="1">
      <c r="E729" s="2"/>
      <c r="N729" s="2"/>
    </row>
    <row r="730" spans="5:14" customFormat="1">
      <c r="E730" s="2"/>
      <c r="N730" s="2"/>
    </row>
    <row r="731" spans="5:14" customFormat="1">
      <c r="E731" s="2"/>
      <c r="N731" s="2"/>
    </row>
    <row r="732" spans="5:14" customFormat="1">
      <c r="E732" s="2"/>
      <c r="N732" s="2"/>
    </row>
    <row r="733" spans="5:14" customFormat="1">
      <c r="E733" s="2"/>
      <c r="N733" s="2"/>
    </row>
    <row r="734" spans="5:14" customFormat="1">
      <c r="E734" s="2"/>
      <c r="N734" s="2"/>
    </row>
    <row r="735" spans="5:14" customFormat="1">
      <c r="E735" s="2"/>
      <c r="N735" s="2"/>
    </row>
    <row r="736" spans="5:14" customFormat="1">
      <c r="E736" s="2"/>
      <c r="N736" s="2"/>
    </row>
    <row r="737" spans="5:14" customFormat="1">
      <c r="E737" s="2"/>
      <c r="N737" s="2"/>
    </row>
    <row r="738" spans="5:14" customFormat="1">
      <c r="E738" s="2"/>
      <c r="N738" s="2"/>
    </row>
    <row r="739" spans="5:14" customFormat="1">
      <c r="E739" s="2"/>
      <c r="N739" s="2"/>
    </row>
    <row r="740" spans="5:14" customFormat="1">
      <c r="E740" s="2"/>
      <c r="N740" s="2"/>
    </row>
    <row r="741" spans="5:14" customFormat="1">
      <c r="E741" s="2"/>
      <c r="N741" s="2"/>
    </row>
    <row r="742" spans="5:14" customFormat="1">
      <c r="E742" s="2"/>
      <c r="N742" s="2"/>
    </row>
    <row r="743" spans="5:14" customFormat="1">
      <c r="E743" s="2"/>
      <c r="N743" s="2"/>
    </row>
    <row r="744" spans="5:14" customFormat="1">
      <c r="E744" s="2"/>
      <c r="N744" s="2"/>
    </row>
    <row r="745" spans="5:14" customFormat="1">
      <c r="E745" s="2"/>
      <c r="N745" s="2"/>
    </row>
    <row r="746" spans="5:14" customFormat="1">
      <c r="E746" s="2"/>
      <c r="N746" s="2"/>
    </row>
    <row r="747" spans="5:14" customFormat="1">
      <c r="E747" s="2"/>
      <c r="N747" s="2"/>
    </row>
    <row r="748" spans="5:14" customFormat="1">
      <c r="E748" s="2"/>
      <c r="N748" s="2"/>
    </row>
    <row r="749" spans="5:14" customFormat="1">
      <c r="E749" s="2"/>
      <c r="N749" s="2"/>
    </row>
    <row r="750" spans="5:14" customFormat="1">
      <c r="E750" s="2"/>
      <c r="N750" s="2"/>
    </row>
    <row r="751" spans="5:14" customFormat="1">
      <c r="E751" s="2"/>
      <c r="N751" s="2"/>
    </row>
    <row r="752" spans="5:14" customFormat="1">
      <c r="E752" s="2"/>
      <c r="N752" s="2"/>
    </row>
    <row r="753" spans="5:14" customFormat="1">
      <c r="E753" s="2"/>
      <c r="N753" s="2"/>
    </row>
    <row r="754" spans="5:14" customFormat="1">
      <c r="E754" s="2"/>
      <c r="N754" s="2"/>
    </row>
    <row r="755" spans="5:14" customFormat="1">
      <c r="E755" s="2"/>
      <c r="N755" s="2"/>
    </row>
    <row r="756" spans="5:14" customFormat="1">
      <c r="E756" s="2"/>
      <c r="N756" s="2"/>
    </row>
    <row r="757" spans="5:14" customFormat="1">
      <c r="E757" s="2"/>
      <c r="N757" s="2"/>
    </row>
    <row r="758" spans="5:14" customFormat="1">
      <c r="E758" s="2"/>
      <c r="N758" s="2"/>
    </row>
    <row r="759" spans="5:14" customFormat="1">
      <c r="E759" s="2"/>
      <c r="N759" s="2"/>
    </row>
    <row r="760" spans="5:14" customFormat="1">
      <c r="E760" s="2"/>
      <c r="N760" s="2"/>
    </row>
    <row r="761" spans="5:14" customFormat="1">
      <c r="E761" s="2"/>
      <c r="N761" s="2"/>
    </row>
    <row r="762" spans="5:14" customFormat="1">
      <c r="E762" s="2"/>
      <c r="N762" s="2"/>
    </row>
    <row r="763" spans="5:14" customFormat="1">
      <c r="E763" s="2"/>
      <c r="N763" s="2"/>
    </row>
    <row r="764" spans="5:14" customFormat="1">
      <c r="E764" s="2"/>
      <c r="N764" s="2"/>
    </row>
    <row r="765" spans="5:14" customFormat="1">
      <c r="E765" s="2"/>
      <c r="N765" s="2"/>
    </row>
    <row r="766" spans="5:14" customFormat="1">
      <c r="E766" s="2"/>
      <c r="N766" s="2"/>
    </row>
    <row r="767" spans="5:14" customFormat="1">
      <c r="E767" s="2"/>
      <c r="N767" s="2"/>
    </row>
    <row r="768" spans="5:14" customFormat="1">
      <c r="E768" s="2"/>
      <c r="N768" s="2"/>
    </row>
    <row r="769" spans="5:14" customFormat="1">
      <c r="E769" s="2"/>
      <c r="N769" s="2"/>
    </row>
    <row r="770" spans="5:14" customFormat="1">
      <c r="E770" s="2"/>
      <c r="N770" s="2"/>
    </row>
    <row r="771" spans="5:14" customFormat="1">
      <c r="E771" s="2"/>
      <c r="N771" s="2"/>
    </row>
    <row r="772" spans="5:14" customFormat="1">
      <c r="E772" s="2"/>
      <c r="N772" s="2"/>
    </row>
    <row r="773" spans="5:14" customFormat="1">
      <c r="E773" s="2"/>
      <c r="N773" s="2"/>
    </row>
    <row r="774" spans="5:14" customFormat="1">
      <c r="E774" s="2"/>
      <c r="N774" s="2"/>
    </row>
    <row r="775" spans="5:14" customFormat="1">
      <c r="E775" s="2"/>
      <c r="N775" s="2"/>
    </row>
    <row r="776" spans="5:14" customFormat="1">
      <c r="E776" s="2"/>
      <c r="N776" s="2"/>
    </row>
    <row r="777" spans="5:14" customFormat="1">
      <c r="E777" s="2"/>
      <c r="N777" s="2"/>
    </row>
    <row r="778" spans="5:14" customFormat="1">
      <c r="E778" s="2"/>
      <c r="N778" s="2"/>
    </row>
    <row r="779" spans="5:14" customFormat="1">
      <c r="E779" s="2"/>
      <c r="N779" s="2"/>
    </row>
    <row r="780" spans="5:14" customFormat="1">
      <c r="E780" s="2"/>
      <c r="N780" s="2"/>
    </row>
    <row r="781" spans="5:14" customFormat="1">
      <c r="E781" s="2"/>
      <c r="N781" s="2"/>
    </row>
    <row r="782" spans="5:14" customFormat="1">
      <c r="E782" s="2"/>
      <c r="N782" s="2"/>
    </row>
    <row r="783" spans="5:14" customFormat="1">
      <c r="E783" s="2"/>
      <c r="N783" s="2"/>
    </row>
    <row r="784" spans="5:14" customFormat="1">
      <c r="E784" s="2"/>
      <c r="N784" s="2"/>
    </row>
    <row r="785" spans="5:14" customFormat="1">
      <c r="E785" s="2"/>
      <c r="N785" s="2"/>
    </row>
    <row r="786" spans="5:14" customFormat="1">
      <c r="E786" s="2"/>
      <c r="N786" s="2"/>
    </row>
    <row r="787" spans="5:14" customFormat="1">
      <c r="E787" s="2"/>
      <c r="N787" s="2"/>
    </row>
    <row r="788" spans="5:14" customFormat="1">
      <c r="E788" s="2"/>
      <c r="N788" s="2"/>
    </row>
    <row r="789" spans="5:14" customFormat="1">
      <c r="E789" s="2"/>
      <c r="N789" s="2"/>
    </row>
    <row r="790" spans="5:14" customFormat="1">
      <c r="E790" s="2"/>
      <c r="N790" s="2"/>
    </row>
    <row r="791" spans="5:14" customFormat="1">
      <c r="E791" s="2"/>
      <c r="N791" s="2"/>
    </row>
    <row r="792" spans="5:14" customFormat="1">
      <c r="E792" s="2"/>
      <c r="N792" s="2"/>
    </row>
    <row r="793" spans="5:14" customFormat="1">
      <c r="E793" s="2"/>
      <c r="N793" s="2"/>
    </row>
    <row r="794" spans="5:14" customFormat="1">
      <c r="E794" s="2"/>
      <c r="N794" s="2"/>
    </row>
    <row r="795" spans="5:14" customFormat="1">
      <c r="E795" s="2"/>
      <c r="N795" s="2"/>
    </row>
    <row r="796" spans="5:14" customFormat="1">
      <c r="E796" s="2"/>
      <c r="N796" s="2"/>
    </row>
    <row r="797" spans="5:14" customFormat="1">
      <c r="E797" s="2"/>
      <c r="N797" s="2"/>
    </row>
    <row r="798" spans="5:14" customFormat="1">
      <c r="E798" s="2"/>
      <c r="N798" s="2"/>
    </row>
    <row r="799" spans="5:14" customFormat="1">
      <c r="E799" s="2"/>
      <c r="N799" s="2"/>
    </row>
    <row r="800" spans="5:14" customFormat="1">
      <c r="E800" s="2"/>
      <c r="N800" s="2"/>
    </row>
    <row r="801" spans="5:14" customFormat="1">
      <c r="E801" s="2"/>
      <c r="N801" s="2"/>
    </row>
    <row r="802" spans="5:14" customFormat="1">
      <c r="E802" s="2"/>
      <c r="N802" s="2"/>
    </row>
    <row r="803" spans="5:14" customFormat="1">
      <c r="E803" s="2"/>
      <c r="N803" s="2"/>
    </row>
    <row r="804" spans="5:14" customFormat="1">
      <c r="E804" s="2"/>
      <c r="N804" s="2"/>
    </row>
    <row r="805" spans="5:14" customFormat="1">
      <c r="E805" s="2"/>
      <c r="N805" s="2"/>
    </row>
    <row r="806" spans="5:14" customFormat="1">
      <c r="E806" s="2"/>
      <c r="N806" s="2"/>
    </row>
    <row r="807" spans="5:14" customFormat="1">
      <c r="E807" s="2"/>
      <c r="N807" s="2"/>
    </row>
    <row r="808" spans="5:14" customFormat="1">
      <c r="E808" s="2"/>
      <c r="N808" s="2"/>
    </row>
    <row r="809" spans="5:14" customFormat="1">
      <c r="E809" s="2"/>
      <c r="N809" s="2"/>
    </row>
    <row r="810" spans="5:14" customFormat="1">
      <c r="E810" s="2"/>
      <c r="N810" s="2"/>
    </row>
    <row r="811" spans="5:14" customFormat="1">
      <c r="E811" s="2"/>
      <c r="N811" s="2"/>
    </row>
    <row r="812" spans="5:14" customFormat="1">
      <c r="E812" s="2"/>
      <c r="N812" s="2"/>
    </row>
    <row r="813" spans="5:14" customFormat="1">
      <c r="E813" s="2"/>
      <c r="N813" s="2"/>
    </row>
    <row r="814" spans="5:14" customFormat="1">
      <c r="E814" s="2"/>
      <c r="N814" s="2"/>
    </row>
    <row r="815" spans="5:14" customFormat="1">
      <c r="E815" s="2"/>
      <c r="N815" s="2"/>
    </row>
    <row r="816" spans="5:14" customFormat="1">
      <c r="E816" s="2"/>
      <c r="N816" s="2"/>
    </row>
    <row r="817" spans="5:14" customFormat="1">
      <c r="E817" s="2"/>
      <c r="N817" s="2"/>
    </row>
    <row r="818" spans="5:14" customFormat="1">
      <c r="E818" s="2"/>
      <c r="N818" s="2"/>
    </row>
    <row r="819" spans="5:14" customFormat="1">
      <c r="E819" s="2"/>
      <c r="N819" s="2"/>
    </row>
    <row r="820" spans="5:14" customFormat="1">
      <c r="E820" s="2"/>
      <c r="N820" s="2"/>
    </row>
    <row r="821" spans="5:14" customFormat="1">
      <c r="E821" s="2"/>
      <c r="N821" s="2"/>
    </row>
    <row r="822" spans="5:14" customFormat="1">
      <c r="E822" s="2"/>
      <c r="N822" s="2"/>
    </row>
    <row r="823" spans="5:14" customFormat="1">
      <c r="E823" s="2"/>
      <c r="N823" s="2"/>
    </row>
    <row r="824" spans="5:14" customFormat="1">
      <c r="E824" s="2"/>
      <c r="N824" s="2"/>
    </row>
    <row r="825" spans="5:14" customFormat="1">
      <c r="E825" s="2"/>
      <c r="N825" s="2"/>
    </row>
    <row r="826" spans="5:14" customFormat="1">
      <c r="E826" s="2"/>
      <c r="N826" s="2"/>
    </row>
    <row r="827" spans="5:14" customFormat="1">
      <c r="E827" s="2"/>
      <c r="N827" s="2"/>
    </row>
    <row r="828" spans="5:14" customFormat="1">
      <c r="E828" s="2"/>
      <c r="N828" s="2"/>
    </row>
    <row r="829" spans="5:14" customFormat="1">
      <c r="E829" s="2"/>
      <c r="N829" s="2"/>
    </row>
    <row r="830" spans="5:14" customFormat="1">
      <c r="E830" s="2"/>
      <c r="N830" s="2"/>
    </row>
    <row r="831" spans="5:14" customFormat="1">
      <c r="E831" s="2"/>
      <c r="N831" s="2"/>
    </row>
    <row r="832" spans="5:14" customFormat="1">
      <c r="E832" s="2"/>
      <c r="N832" s="2"/>
    </row>
    <row r="833" spans="5:14" customFormat="1">
      <c r="E833" s="2"/>
      <c r="N833" s="2"/>
    </row>
    <row r="834" spans="5:14" customFormat="1">
      <c r="E834" s="2"/>
      <c r="N834" s="2"/>
    </row>
    <row r="835" spans="5:14" customFormat="1">
      <c r="E835" s="2"/>
      <c r="N835" s="2"/>
    </row>
    <row r="836" spans="5:14" customFormat="1">
      <c r="E836" s="2"/>
      <c r="N836" s="2"/>
    </row>
    <row r="837" spans="5:14" customFormat="1">
      <c r="E837" s="2"/>
      <c r="N837" s="2"/>
    </row>
    <row r="838" spans="5:14" customFormat="1">
      <c r="E838" s="2"/>
      <c r="N838" s="2"/>
    </row>
    <row r="839" spans="5:14" customFormat="1">
      <c r="E839" s="2"/>
      <c r="N839" s="2"/>
    </row>
    <row r="840" spans="5:14" customFormat="1">
      <c r="E840" s="2"/>
      <c r="N840" s="2"/>
    </row>
    <row r="841" spans="5:14" customFormat="1">
      <c r="E841" s="2"/>
      <c r="N841" s="2"/>
    </row>
    <row r="842" spans="5:14" customFormat="1">
      <c r="E842" s="2"/>
      <c r="N842" s="2"/>
    </row>
    <row r="843" spans="5:14" customFormat="1">
      <c r="E843" s="2"/>
      <c r="N843" s="2"/>
    </row>
    <row r="844" spans="5:14" customFormat="1">
      <c r="E844" s="2"/>
      <c r="N844" s="2"/>
    </row>
    <row r="845" spans="5:14" customFormat="1">
      <c r="E845" s="2"/>
      <c r="N845" s="2"/>
    </row>
    <row r="846" spans="5:14" customFormat="1">
      <c r="E846" s="2"/>
      <c r="N846" s="2"/>
    </row>
    <row r="847" spans="5:14" customFormat="1">
      <c r="E847" s="2"/>
      <c r="N847" s="2"/>
    </row>
    <row r="848" spans="5:14" customFormat="1">
      <c r="E848" s="2"/>
      <c r="N848" s="2"/>
    </row>
    <row r="849" spans="5:14" customFormat="1">
      <c r="E849" s="2"/>
      <c r="N849" s="2"/>
    </row>
    <row r="850" spans="5:14" customFormat="1">
      <c r="E850" s="2"/>
      <c r="N850" s="2"/>
    </row>
    <row r="851" spans="5:14" customFormat="1">
      <c r="E851" s="2"/>
      <c r="N851" s="2"/>
    </row>
    <row r="852" spans="5:14" customFormat="1">
      <c r="E852" s="2"/>
      <c r="N852" s="2"/>
    </row>
    <row r="853" spans="5:14" customFormat="1">
      <c r="E853" s="2"/>
      <c r="N853" s="2"/>
    </row>
    <row r="854" spans="5:14" customFormat="1">
      <c r="E854" s="2"/>
      <c r="N854" s="2"/>
    </row>
    <row r="855" spans="5:14" customFormat="1">
      <c r="E855" s="2"/>
      <c r="N855" s="2"/>
    </row>
    <row r="856" spans="5:14" customFormat="1">
      <c r="E856" s="2"/>
      <c r="N856" s="2"/>
    </row>
    <row r="857" spans="5:14" customFormat="1">
      <c r="E857" s="2"/>
      <c r="N857" s="2"/>
    </row>
    <row r="858" spans="5:14" customFormat="1">
      <c r="E858" s="2"/>
      <c r="N858" s="2"/>
    </row>
    <row r="859" spans="5:14" customFormat="1">
      <c r="E859" s="2"/>
      <c r="N859" s="2"/>
    </row>
    <row r="860" spans="5:14" customFormat="1">
      <c r="E860" s="2"/>
      <c r="N860" s="2"/>
    </row>
    <row r="861" spans="5:14" customFormat="1">
      <c r="E861" s="2"/>
      <c r="N861" s="2"/>
    </row>
    <row r="862" spans="5:14" customFormat="1">
      <c r="E862" s="2"/>
      <c r="N862" s="2"/>
    </row>
    <row r="863" spans="5:14" customFormat="1">
      <c r="E863" s="2"/>
      <c r="N863" s="2"/>
    </row>
    <row r="864" spans="5:14" customFormat="1">
      <c r="E864" s="2"/>
      <c r="N864" s="2"/>
    </row>
    <row r="865" spans="5:14" customFormat="1">
      <c r="E865" s="2"/>
      <c r="N865" s="2"/>
    </row>
    <row r="866" spans="5:14" customFormat="1">
      <c r="E866" s="2"/>
      <c r="N866" s="2"/>
    </row>
    <row r="867" spans="5:14" customFormat="1">
      <c r="E867" s="2"/>
      <c r="N867" s="2"/>
    </row>
    <row r="868" spans="5:14" customFormat="1">
      <c r="E868" s="2"/>
      <c r="N868" s="2"/>
    </row>
    <row r="869" spans="5:14" customFormat="1">
      <c r="E869" s="2"/>
      <c r="N869" s="2"/>
    </row>
    <row r="870" spans="5:14" customFormat="1">
      <c r="E870" s="2"/>
      <c r="N870" s="2"/>
    </row>
    <row r="871" spans="5:14" customFormat="1">
      <c r="E871" s="2"/>
      <c r="N871" s="2"/>
    </row>
    <row r="872" spans="5:14" customFormat="1">
      <c r="E872" s="2"/>
      <c r="N872" s="2"/>
    </row>
    <row r="873" spans="5:14" customFormat="1">
      <c r="E873" s="2"/>
      <c r="N873" s="2"/>
    </row>
    <row r="874" spans="5:14" customFormat="1">
      <c r="E874" s="2"/>
      <c r="N874" s="2"/>
    </row>
    <row r="875" spans="5:14" customFormat="1">
      <c r="E875" s="2"/>
      <c r="N875" s="2"/>
    </row>
    <row r="876" spans="5:14" customFormat="1">
      <c r="E876" s="2"/>
      <c r="N876" s="2"/>
    </row>
    <row r="877" spans="5:14" customFormat="1">
      <c r="E877" s="2"/>
      <c r="N877" s="2"/>
    </row>
    <row r="878" spans="5:14" customFormat="1">
      <c r="E878" s="2"/>
      <c r="N878" s="2"/>
    </row>
    <row r="879" spans="5:14" customFormat="1">
      <c r="E879" s="2"/>
      <c r="N879" s="2"/>
    </row>
    <row r="880" spans="5:14" customFormat="1">
      <c r="E880" s="2"/>
      <c r="N880" s="2"/>
    </row>
    <row r="881" spans="5:14" customFormat="1">
      <c r="E881" s="2"/>
      <c r="N881" s="2"/>
    </row>
    <row r="882" spans="5:14" customFormat="1">
      <c r="E882" s="2"/>
      <c r="N882" s="2"/>
    </row>
    <row r="883" spans="5:14" customFormat="1">
      <c r="E883" s="2"/>
      <c r="N883" s="2"/>
    </row>
    <row r="884" spans="5:14" customFormat="1">
      <c r="E884" s="2"/>
      <c r="N884" s="2"/>
    </row>
    <row r="885" spans="5:14" customFormat="1">
      <c r="E885" s="2"/>
      <c r="N885" s="2"/>
    </row>
    <row r="886" spans="5:14" customFormat="1">
      <c r="E886" s="2"/>
      <c r="N886" s="2"/>
    </row>
    <row r="887" spans="5:14" customFormat="1">
      <c r="E887" s="2"/>
      <c r="N887" s="2"/>
    </row>
    <row r="888" spans="5:14" customFormat="1">
      <c r="E888" s="2"/>
      <c r="N888" s="2"/>
    </row>
    <row r="889" spans="5:14" customFormat="1">
      <c r="E889" s="2"/>
      <c r="N889" s="2"/>
    </row>
    <row r="890" spans="5:14" customFormat="1">
      <c r="E890" s="2"/>
      <c r="N890" s="2"/>
    </row>
    <row r="891" spans="5:14" customFormat="1">
      <c r="E891" s="2"/>
      <c r="N891" s="2"/>
    </row>
    <row r="892" spans="5:14" customFormat="1">
      <c r="E892" s="2"/>
      <c r="N892" s="2"/>
    </row>
    <row r="893" spans="5:14" customFormat="1">
      <c r="E893" s="2"/>
      <c r="N893" s="2"/>
    </row>
    <row r="894" spans="5:14" customFormat="1">
      <c r="E894" s="2"/>
      <c r="N894" s="2"/>
    </row>
    <row r="895" spans="5:14" customFormat="1">
      <c r="E895" s="2"/>
      <c r="N895" s="2"/>
    </row>
    <row r="896" spans="5:14" customFormat="1">
      <c r="E896" s="2"/>
      <c r="N896" s="2"/>
    </row>
    <row r="897" spans="5:14" customFormat="1">
      <c r="E897" s="2"/>
      <c r="N897" s="2"/>
    </row>
    <row r="898" spans="5:14" customFormat="1">
      <c r="E898" s="2"/>
      <c r="N898" s="2"/>
    </row>
    <row r="899" spans="5:14" customFormat="1">
      <c r="E899" s="2"/>
      <c r="N899" s="2"/>
    </row>
    <row r="900" spans="5:14" customFormat="1">
      <c r="E900" s="2"/>
      <c r="N900" s="2"/>
    </row>
    <row r="901" spans="5:14" customFormat="1">
      <c r="E901" s="2"/>
      <c r="N901" s="2"/>
    </row>
    <row r="902" spans="5:14" customFormat="1">
      <c r="E902" s="2"/>
      <c r="N902" s="2"/>
    </row>
    <row r="903" spans="5:14" customFormat="1">
      <c r="E903" s="2"/>
      <c r="N903" s="2"/>
    </row>
    <row r="904" spans="5:14" customFormat="1">
      <c r="E904" s="2"/>
      <c r="N904" s="2"/>
    </row>
    <row r="905" spans="5:14" customFormat="1">
      <c r="E905" s="2"/>
      <c r="N905" s="2"/>
    </row>
    <row r="906" spans="5:14" customFormat="1">
      <c r="E906" s="2"/>
      <c r="N906" s="2"/>
    </row>
    <row r="907" spans="5:14" customFormat="1">
      <c r="E907" s="2"/>
      <c r="N907" s="2"/>
    </row>
    <row r="908" spans="5:14" customFormat="1">
      <c r="E908" s="2"/>
      <c r="N908" s="2"/>
    </row>
    <row r="909" spans="5:14" customFormat="1">
      <c r="E909" s="2"/>
      <c r="N909" s="2"/>
    </row>
    <row r="910" spans="5:14" customFormat="1">
      <c r="E910" s="2"/>
      <c r="N910" s="2"/>
    </row>
    <row r="911" spans="5:14" customFormat="1">
      <c r="E911" s="2"/>
      <c r="N911" s="2"/>
    </row>
    <row r="912" spans="5:14" customFormat="1">
      <c r="E912" s="2"/>
      <c r="N912" s="2"/>
    </row>
    <row r="913" spans="5:14" customFormat="1">
      <c r="E913" s="2"/>
      <c r="N913" s="2"/>
    </row>
    <row r="914" spans="5:14" customFormat="1">
      <c r="E914" s="2"/>
      <c r="N914" s="2"/>
    </row>
    <row r="915" spans="5:14" customFormat="1">
      <c r="E915" s="2"/>
      <c r="N915" s="2"/>
    </row>
    <row r="916" spans="5:14" customFormat="1">
      <c r="E916" s="2"/>
      <c r="N916" s="2"/>
    </row>
    <row r="917" spans="5:14" customFormat="1">
      <c r="E917" s="2"/>
      <c r="N917" s="2"/>
    </row>
    <row r="918" spans="5:14" customFormat="1">
      <c r="E918" s="2"/>
      <c r="N918" s="2"/>
    </row>
    <row r="919" spans="5:14" customFormat="1">
      <c r="E919" s="2"/>
      <c r="N919" s="2"/>
    </row>
    <row r="920" spans="5:14" customFormat="1">
      <c r="E920" s="2"/>
      <c r="N920" s="2"/>
    </row>
    <row r="921" spans="5:14" customFormat="1">
      <c r="E921" s="2"/>
      <c r="N921" s="2"/>
    </row>
    <row r="922" spans="5:14" customFormat="1">
      <c r="E922" s="2"/>
      <c r="N922" s="2"/>
    </row>
    <row r="923" spans="5:14" customFormat="1">
      <c r="E923" s="2"/>
      <c r="N923" s="2"/>
    </row>
    <row r="924" spans="5:14" customFormat="1">
      <c r="E924" s="2"/>
      <c r="N924" s="2"/>
    </row>
    <row r="925" spans="5:14" customFormat="1">
      <c r="E925" s="2"/>
      <c r="N925" s="2"/>
    </row>
    <row r="926" spans="5:14" customFormat="1">
      <c r="E926" s="2"/>
      <c r="N926" s="2"/>
    </row>
    <row r="927" spans="5:14" customFormat="1">
      <c r="E927" s="2"/>
      <c r="N927" s="2"/>
    </row>
    <row r="928" spans="5:14" customFormat="1">
      <c r="E928" s="2"/>
      <c r="N928" s="2"/>
    </row>
    <row r="929" spans="5:14" customFormat="1">
      <c r="E929" s="2"/>
      <c r="N929" s="2"/>
    </row>
    <row r="930" spans="5:14" customFormat="1">
      <c r="E930" s="2"/>
      <c r="N930" s="2"/>
    </row>
    <row r="931" spans="5:14" customFormat="1">
      <c r="E931" s="2"/>
      <c r="N931" s="2"/>
    </row>
    <row r="932" spans="5:14" customFormat="1">
      <c r="E932" s="2"/>
      <c r="N932" s="2"/>
    </row>
    <row r="933" spans="5:14" customFormat="1">
      <c r="E933" s="2"/>
      <c r="N933" s="2"/>
    </row>
    <row r="934" spans="5:14" customFormat="1">
      <c r="E934" s="2"/>
      <c r="N934" s="2"/>
    </row>
    <row r="935" spans="5:14" customFormat="1">
      <c r="E935" s="2"/>
      <c r="N935" s="2"/>
    </row>
    <row r="936" spans="5:14" customFormat="1">
      <c r="E936" s="2"/>
      <c r="N936" s="2"/>
    </row>
    <row r="937" spans="5:14" customFormat="1">
      <c r="E937" s="2"/>
      <c r="N937" s="2"/>
    </row>
    <row r="938" spans="5:14" customFormat="1">
      <c r="E938" s="2"/>
      <c r="N938" s="2"/>
    </row>
    <row r="939" spans="5:14" customFormat="1">
      <c r="E939" s="2"/>
      <c r="N939" s="2"/>
    </row>
    <row r="940" spans="5:14" customFormat="1">
      <c r="E940" s="2"/>
      <c r="N940" s="2"/>
    </row>
    <row r="941" spans="5:14" customFormat="1">
      <c r="E941" s="2"/>
      <c r="N941" s="2"/>
    </row>
    <row r="942" spans="5:14" customFormat="1">
      <c r="E942" s="2"/>
      <c r="N942" s="2"/>
    </row>
    <row r="943" spans="5:14" customFormat="1">
      <c r="E943" s="2"/>
      <c r="N943" s="2"/>
    </row>
    <row r="944" spans="5:14" customFormat="1">
      <c r="E944" s="2"/>
      <c r="N944" s="2"/>
    </row>
    <row r="945" spans="5:14" customFormat="1">
      <c r="E945" s="2"/>
      <c r="N945" s="2"/>
    </row>
    <row r="946" spans="5:14" customFormat="1">
      <c r="E946" s="2"/>
      <c r="N946" s="2"/>
    </row>
    <row r="947" spans="5:14" customFormat="1">
      <c r="E947" s="2"/>
      <c r="N947" s="2"/>
    </row>
    <row r="948" spans="5:14" customFormat="1">
      <c r="E948" s="2"/>
      <c r="N948" s="2"/>
    </row>
    <row r="949" spans="5:14" customFormat="1">
      <c r="E949" s="2"/>
      <c r="N949" s="2"/>
    </row>
    <row r="950" spans="5:14" customFormat="1">
      <c r="E950" s="2"/>
      <c r="N950" s="2"/>
    </row>
    <row r="951" spans="5:14" customFormat="1">
      <c r="E951" s="2"/>
      <c r="N951" s="2"/>
    </row>
    <row r="952" spans="5:14" customFormat="1">
      <c r="E952" s="2"/>
      <c r="N952" s="2"/>
    </row>
    <row r="953" spans="5:14" customFormat="1">
      <c r="E953" s="2"/>
      <c r="N953" s="2"/>
    </row>
    <row r="954" spans="5:14" customFormat="1">
      <c r="E954" s="2"/>
      <c r="N954" s="2"/>
    </row>
    <row r="955" spans="5:14" customFormat="1">
      <c r="E955" s="2"/>
      <c r="N955" s="2"/>
    </row>
    <row r="956" spans="5:14" customFormat="1">
      <c r="E956" s="2"/>
      <c r="N956" s="2"/>
    </row>
    <row r="957" spans="5:14" customFormat="1">
      <c r="E957" s="2"/>
      <c r="N957" s="2"/>
    </row>
    <row r="958" spans="5:14" customFormat="1">
      <c r="E958" s="2"/>
      <c r="N958" s="2"/>
    </row>
    <row r="959" spans="5:14" customFormat="1">
      <c r="E959" s="2"/>
      <c r="N959" s="2"/>
    </row>
    <row r="960" spans="5:14" customFormat="1">
      <c r="E960" s="2"/>
      <c r="N960" s="2"/>
    </row>
    <row r="961" spans="5:14" customFormat="1">
      <c r="E961" s="2"/>
      <c r="N961" s="2"/>
    </row>
    <row r="962" spans="5:14" customFormat="1">
      <c r="E962" s="2"/>
      <c r="N962" s="2"/>
    </row>
    <row r="963" spans="5:14" customFormat="1">
      <c r="E963" s="2"/>
      <c r="N963" s="2"/>
    </row>
    <row r="964" spans="5:14" customFormat="1">
      <c r="E964" s="2"/>
      <c r="N964" s="2"/>
    </row>
    <row r="965" spans="5:14" customFormat="1">
      <c r="E965" s="2"/>
      <c r="N965" s="2"/>
    </row>
    <row r="966" spans="5:14" customFormat="1">
      <c r="E966" s="2"/>
      <c r="N966" s="2"/>
    </row>
    <row r="967" spans="5:14" customFormat="1">
      <c r="E967" s="2"/>
      <c r="N967" s="2"/>
    </row>
    <row r="968" spans="5:14" customFormat="1">
      <c r="E968" s="2"/>
      <c r="N968" s="2"/>
    </row>
    <row r="969" spans="5:14" customFormat="1">
      <c r="E969" s="2"/>
      <c r="N969" s="2"/>
    </row>
    <row r="970" spans="5:14" customFormat="1">
      <c r="E970" s="2"/>
      <c r="N970" s="2"/>
    </row>
    <row r="971" spans="5:14" customFormat="1">
      <c r="E971" s="2"/>
      <c r="N971" s="2"/>
    </row>
    <row r="972" spans="5:14" customFormat="1">
      <c r="E972" s="2"/>
      <c r="N972" s="2"/>
    </row>
    <row r="973" spans="5:14" customFormat="1">
      <c r="E973" s="2"/>
      <c r="N973" s="2"/>
    </row>
    <row r="974" spans="5:14" customFormat="1">
      <c r="E974" s="2"/>
      <c r="N974" s="2"/>
    </row>
    <row r="975" spans="5:14" customFormat="1">
      <c r="E975" s="2"/>
      <c r="N975" s="2"/>
    </row>
    <row r="976" spans="5:14" customFormat="1">
      <c r="E976" s="2"/>
      <c r="N976" s="2"/>
    </row>
    <row r="977" spans="5:14" customFormat="1">
      <c r="E977" s="2"/>
      <c r="N977" s="2"/>
    </row>
    <row r="978" spans="5:14" customFormat="1">
      <c r="E978" s="2"/>
      <c r="N978" s="2"/>
    </row>
    <row r="979" spans="5:14" customFormat="1">
      <c r="E979" s="2"/>
      <c r="N979" s="2"/>
    </row>
    <row r="980" spans="5:14" customFormat="1">
      <c r="E980" s="2"/>
      <c r="N980" s="2"/>
    </row>
    <row r="981" spans="5:14" customFormat="1">
      <c r="E981" s="2"/>
      <c r="N981" s="2"/>
    </row>
    <row r="982" spans="5:14" customFormat="1">
      <c r="E982" s="2"/>
      <c r="N982" s="2"/>
    </row>
    <row r="983" spans="5:14" customFormat="1">
      <c r="E983" s="2"/>
      <c r="N983" s="2"/>
    </row>
    <row r="984" spans="5:14" customFormat="1">
      <c r="E984" s="2"/>
      <c r="N984" s="2"/>
    </row>
    <row r="985" spans="5:14" customFormat="1">
      <c r="E985" s="2"/>
      <c r="N985" s="2"/>
    </row>
    <row r="986" spans="5:14" customFormat="1">
      <c r="E986" s="2"/>
      <c r="N986" s="2"/>
    </row>
    <row r="987" spans="5:14" customFormat="1">
      <c r="E987" s="2"/>
      <c r="N987" s="2"/>
    </row>
    <row r="988" spans="5:14" customFormat="1">
      <c r="E988" s="2"/>
      <c r="N988" s="2"/>
    </row>
    <row r="989" spans="5:14" customFormat="1">
      <c r="E989" s="2"/>
      <c r="N989" s="2"/>
    </row>
    <row r="990" spans="5:14" customFormat="1">
      <c r="E990" s="2"/>
      <c r="N990" s="2"/>
    </row>
    <row r="991" spans="5:14" customFormat="1">
      <c r="E991" s="2"/>
      <c r="N991" s="2"/>
    </row>
    <row r="992" spans="5:14" customFormat="1">
      <c r="E992" s="2"/>
      <c r="N992" s="2"/>
    </row>
    <row r="993" spans="5:14" customFormat="1">
      <c r="E993" s="2"/>
      <c r="N993" s="2"/>
    </row>
    <row r="994" spans="5:14" customFormat="1">
      <c r="E994" s="2"/>
      <c r="N994" s="2"/>
    </row>
    <row r="995" spans="5:14" customFormat="1">
      <c r="E995" s="2"/>
      <c r="N995" s="2"/>
    </row>
    <row r="996" spans="5:14" customFormat="1">
      <c r="E996" s="2"/>
      <c r="N996" s="2"/>
    </row>
    <row r="997" spans="5:14" customFormat="1">
      <c r="E997" s="2"/>
      <c r="N997" s="2"/>
    </row>
    <row r="998" spans="5:14" customFormat="1">
      <c r="E998" s="2"/>
      <c r="N998" s="2"/>
    </row>
    <row r="999" spans="5:14" customFormat="1">
      <c r="E999" s="2"/>
      <c r="N999" s="2"/>
    </row>
    <row r="1000" spans="5:14" customFormat="1">
      <c r="E1000" s="2"/>
      <c r="N1000" s="2"/>
    </row>
    <row r="1001" spans="5:14" customFormat="1">
      <c r="E1001" s="2"/>
      <c r="N1001" s="2"/>
    </row>
    <row r="1002" spans="5:14" customFormat="1">
      <c r="E1002" s="2"/>
      <c r="N1002" s="2"/>
    </row>
    <row r="1003" spans="5:14" customFormat="1">
      <c r="E1003" s="2"/>
      <c r="N1003" s="2"/>
    </row>
    <row r="1004" spans="5:14" customFormat="1">
      <c r="E1004" s="2"/>
      <c r="N1004" s="2"/>
    </row>
    <row r="1005" spans="5:14" customFormat="1">
      <c r="E1005" s="2"/>
      <c r="N1005" s="2"/>
    </row>
    <row r="1006" spans="5:14" customFormat="1">
      <c r="E1006" s="2"/>
      <c r="N1006" s="2"/>
    </row>
    <row r="1007" spans="5:14" customFormat="1">
      <c r="E1007" s="2"/>
      <c r="N1007" s="2"/>
    </row>
    <row r="1008" spans="5:14" customFormat="1">
      <c r="E1008" s="2"/>
      <c r="N1008" s="2"/>
    </row>
    <row r="1009" spans="5:14" customFormat="1">
      <c r="E1009" s="2"/>
      <c r="N1009" s="2"/>
    </row>
    <row r="1010" spans="5:14" customFormat="1">
      <c r="E1010" s="2"/>
      <c r="N1010" s="2"/>
    </row>
    <row r="1011" spans="5:14" customFormat="1">
      <c r="E1011" s="2"/>
      <c r="N1011" s="2"/>
    </row>
    <row r="1012" spans="5:14" customFormat="1">
      <c r="E1012" s="2"/>
      <c r="N1012" s="2"/>
    </row>
    <row r="1013" spans="5:14" customFormat="1">
      <c r="E1013" s="2"/>
      <c r="N1013" s="2"/>
    </row>
    <row r="1014" spans="5:14" customFormat="1">
      <c r="E1014" s="2"/>
      <c r="N1014" s="2"/>
    </row>
    <row r="1015" spans="5:14" customFormat="1">
      <c r="E1015" s="2"/>
      <c r="N1015" s="2"/>
    </row>
    <row r="1016" spans="5:14" customFormat="1">
      <c r="E1016" s="2"/>
      <c r="N1016" s="2"/>
    </row>
    <row r="1017" spans="5:14" customFormat="1">
      <c r="E1017" s="2"/>
      <c r="N1017" s="2"/>
    </row>
    <row r="1018" spans="5:14" customFormat="1">
      <c r="E1018" s="2"/>
      <c r="N1018" s="2"/>
    </row>
    <row r="1019" spans="5:14" customFormat="1">
      <c r="E1019" s="2"/>
      <c r="N1019" s="2"/>
    </row>
    <row r="1020" spans="5:14" customFormat="1">
      <c r="E1020" s="2"/>
      <c r="N1020" s="2"/>
    </row>
    <row r="1021" spans="5:14" customFormat="1">
      <c r="E1021" s="2"/>
      <c r="N1021" s="2"/>
    </row>
    <row r="1022" spans="5:14" customFormat="1">
      <c r="E1022" s="2"/>
      <c r="N1022" s="2"/>
    </row>
    <row r="1023" spans="5:14" customFormat="1">
      <c r="E1023" s="2"/>
      <c r="N1023" s="2"/>
    </row>
    <row r="1024" spans="5:14" customFormat="1">
      <c r="E1024" s="2"/>
      <c r="N1024" s="2"/>
    </row>
    <row r="1025" spans="5:14" customFormat="1">
      <c r="E1025" s="2"/>
      <c r="N1025" s="2"/>
    </row>
    <row r="1026" spans="5:14" customFormat="1">
      <c r="E1026" s="2"/>
      <c r="N1026" s="2"/>
    </row>
    <row r="1027" spans="5:14" customFormat="1">
      <c r="E1027" s="2"/>
      <c r="N1027" s="2"/>
    </row>
    <row r="1028" spans="5:14" customFormat="1">
      <c r="E1028" s="2"/>
      <c r="N1028" s="2"/>
    </row>
    <row r="1029" spans="5:14" customFormat="1">
      <c r="E1029" s="2"/>
      <c r="N1029" s="2"/>
    </row>
    <row r="1030" spans="5:14" customFormat="1">
      <c r="E1030" s="2"/>
      <c r="N1030" s="2"/>
    </row>
    <row r="1031" spans="5:14" customFormat="1">
      <c r="E1031" s="2"/>
      <c r="N1031" s="2"/>
    </row>
    <row r="1032" spans="5:14" customFormat="1">
      <c r="E1032" s="2"/>
      <c r="N1032" s="2"/>
    </row>
    <row r="1033" spans="5:14" customFormat="1">
      <c r="E1033" s="2"/>
      <c r="N1033" s="2"/>
    </row>
    <row r="1034" spans="5:14" customFormat="1">
      <c r="E1034" s="2"/>
      <c r="N1034" s="2"/>
    </row>
    <row r="1035" spans="5:14" customFormat="1">
      <c r="E1035" s="2"/>
      <c r="N1035" s="2"/>
    </row>
    <row r="1036" spans="5:14" customFormat="1">
      <c r="E1036" s="2"/>
      <c r="N1036" s="2"/>
    </row>
    <row r="1037" spans="5:14" customFormat="1">
      <c r="E1037" s="2"/>
      <c r="N1037" s="2"/>
    </row>
    <row r="1038" spans="5:14" customFormat="1">
      <c r="E1038" s="2"/>
      <c r="N1038" s="2"/>
    </row>
    <row r="1039" spans="5:14" customFormat="1">
      <c r="E1039" s="2"/>
      <c r="N1039" s="2"/>
    </row>
    <row r="1040" spans="5:14" customFormat="1">
      <c r="E1040" s="2"/>
      <c r="N1040" s="2"/>
    </row>
    <row r="1041" spans="5:14" customFormat="1">
      <c r="E1041" s="2"/>
      <c r="N1041" s="2"/>
    </row>
    <row r="1042" spans="5:14" customFormat="1">
      <c r="E1042" s="2"/>
      <c r="N1042" s="2"/>
    </row>
    <row r="1043" spans="5:14" customFormat="1">
      <c r="E1043" s="2"/>
      <c r="N1043" s="2"/>
    </row>
    <row r="1044" spans="5:14" customFormat="1">
      <c r="E1044" s="2"/>
      <c r="N1044" s="2"/>
    </row>
    <row r="1045" spans="5:14" customFormat="1">
      <c r="E1045" s="2"/>
      <c r="N1045" s="2"/>
    </row>
    <row r="1046" spans="5:14" customFormat="1">
      <c r="E1046" s="2"/>
      <c r="N1046" s="2"/>
    </row>
    <row r="1047" spans="5:14" customFormat="1">
      <c r="E1047" s="2"/>
      <c r="N1047" s="2"/>
    </row>
    <row r="1048" spans="5:14" customFormat="1">
      <c r="E1048" s="2"/>
      <c r="N1048" s="2"/>
    </row>
    <row r="1049" spans="5:14" customFormat="1">
      <c r="E1049" s="2"/>
      <c r="N1049" s="2"/>
    </row>
    <row r="1050" spans="5:14" customFormat="1">
      <c r="E1050" s="2"/>
      <c r="N1050" s="2"/>
    </row>
    <row r="1051" spans="5:14" customFormat="1">
      <c r="E1051" s="2"/>
      <c r="N1051" s="2"/>
    </row>
    <row r="1052" spans="5:14" customFormat="1">
      <c r="E1052" s="2"/>
      <c r="N1052" s="2"/>
    </row>
    <row r="1053" spans="5:14" customFormat="1">
      <c r="E1053" s="2"/>
      <c r="N1053" s="2"/>
    </row>
    <row r="1054" spans="5:14" customFormat="1">
      <c r="E1054" s="2"/>
      <c r="N1054" s="2"/>
    </row>
    <row r="1055" spans="5:14" customFormat="1">
      <c r="E1055" s="2"/>
      <c r="N1055" s="2"/>
    </row>
    <row r="1056" spans="5:14" customFormat="1">
      <c r="E1056" s="2"/>
      <c r="N1056" s="2"/>
    </row>
    <row r="1057" spans="5:14" customFormat="1">
      <c r="E1057" s="2"/>
      <c r="N1057" s="2"/>
    </row>
    <row r="1058" spans="5:14" customFormat="1">
      <c r="E1058" s="2"/>
      <c r="N1058" s="2"/>
    </row>
    <row r="1059" spans="5:14" customFormat="1">
      <c r="E1059" s="2"/>
      <c r="N1059" s="2"/>
    </row>
    <row r="1060" spans="5:14" customFormat="1">
      <c r="E1060" s="2"/>
      <c r="N1060" s="2"/>
    </row>
    <row r="1061" spans="5:14" customFormat="1">
      <c r="E1061" s="2"/>
      <c r="N1061" s="2"/>
    </row>
    <row r="1062" spans="5:14" customFormat="1">
      <c r="E1062" s="2"/>
      <c r="N1062" s="2"/>
    </row>
    <row r="1063" spans="5:14" customFormat="1">
      <c r="E1063" s="2"/>
      <c r="N1063" s="2"/>
    </row>
    <row r="1064" spans="5:14" customFormat="1">
      <c r="E1064" s="2"/>
      <c r="N1064" s="2"/>
    </row>
    <row r="1065" spans="5:14" customFormat="1">
      <c r="E1065" s="2"/>
      <c r="N1065" s="2"/>
    </row>
    <row r="1066" spans="5:14" customFormat="1">
      <c r="E1066" s="2"/>
      <c r="N1066" s="2"/>
    </row>
    <row r="1067" spans="5:14" customFormat="1">
      <c r="E1067" s="2"/>
      <c r="N1067" s="2"/>
    </row>
    <row r="1068" spans="5:14" customFormat="1">
      <c r="E1068" s="2"/>
      <c r="N1068" s="2"/>
    </row>
    <row r="1069" spans="5:14" customFormat="1">
      <c r="E1069" s="2"/>
      <c r="N1069" s="2"/>
    </row>
    <row r="1070" spans="5:14" customFormat="1">
      <c r="E1070" s="2"/>
      <c r="N1070" s="2"/>
    </row>
    <row r="1071" spans="5:14" customFormat="1">
      <c r="E1071" s="2"/>
      <c r="N1071" s="2"/>
    </row>
    <row r="1072" spans="5:14" customFormat="1">
      <c r="E1072" s="2"/>
      <c r="N1072" s="2"/>
    </row>
    <row r="1073" spans="5:14" customFormat="1">
      <c r="E1073" s="2"/>
      <c r="N1073" s="2"/>
    </row>
    <row r="1074" spans="5:14" customFormat="1">
      <c r="E1074" s="2"/>
      <c r="N1074" s="2"/>
    </row>
    <row r="1075" spans="5:14" customFormat="1">
      <c r="E1075" s="2"/>
      <c r="N1075" s="2"/>
    </row>
    <row r="1076" spans="5:14" customFormat="1">
      <c r="E1076" s="2"/>
      <c r="N1076" s="2"/>
    </row>
    <row r="1077" spans="5:14" customFormat="1">
      <c r="E1077" s="2"/>
      <c r="N1077" s="2"/>
    </row>
    <row r="1078" spans="5:14" customFormat="1">
      <c r="E1078" s="2"/>
      <c r="N1078" s="2"/>
    </row>
    <row r="1079" spans="5:14" customFormat="1">
      <c r="E1079" s="2"/>
      <c r="N1079" s="2"/>
    </row>
    <row r="1080" spans="5:14" customFormat="1">
      <c r="E1080" s="2"/>
      <c r="N1080" s="2"/>
    </row>
    <row r="1081" spans="5:14" customFormat="1">
      <c r="E1081" s="2"/>
      <c r="N1081" s="2"/>
    </row>
    <row r="1082" spans="5:14" customFormat="1">
      <c r="E1082" s="2"/>
      <c r="N1082" s="2"/>
    </row>
    <row r="1083" spans="5:14" customFormat="1">
      <c r="E1083" s="2"/>
      <c r="N1083" s="2"/>
    </row>
    <row r="1084" spans="5:14" customFormat="1">
      <c r="E1084" s="2"/>
      <c r="N1084" s="2"/>
    </row>
    <row r="1085" spans="5:14" customFormat="1">
      <c r="E1085" s="2"/>
      <c r="N1085" s="2"/>
    </row>
    <row r="1086" spans="5:14" customFormat="1">
      <c r="E1086" s="2"/>
      <c r="N1086" s="2"/>
    </row>
    <row r="1087" spans="5:14" customFormat="1">
      <c r="E1087" s="2"/>
      <c r="N1087" s="2"/>
    </row>
    <row r="1088" spans="5:14" customFormat="1">
      <c r="E1088" s="2"/>
      <c r="N1088" s="2"/>
    </row>
    <row r="1089" spans="5:14" customFormat="1">
      <c r="E1089" s="2"/>
      <c r="N1089" s="2"/>
    </row>
    <row r="1090" spans="5:14" customFormat="1">
      <c r="E1090" s="2"/>
      <c r="N1090" s="2"/>
    </row>
    <row r="1091" spans="5:14" customFormat="1">
      <c r="E1091" s="2"/>
      <c r="N1091" s="2"/>
    </row>
    <row r="1092" spans="5:14" customFormat="1">
      <c r="E1092" s="2"/>
      <c r="N1092" s="2"/>
    </row>
    <row r="1093" spans="5:14" customFormat="1">
      <c r="E1093" s="2"/>
      <c r="N1093" s="2"/>
    </row>
    <row r="1094" spans="5:14" customFormat="1">
      <c r="E1094" s="2"/>
      <c r="N1094" s="2"/>
    </row>
    <row r="1095" spans="5:14" customFormat="1">
      <c r="E1095" s="2"/>
      <c r="N1095" s="2"/>
    </row>
    <row r="1096" spans="5:14" customFormat="1">
      <c r="E1096" s="2"/>
      <c r="N1096" s="2"/>
    </row>
    <row r="1097" spans="5:14" customFormat="1">
      <c r="E1097" s="2"/>
      <c r="N1097" s="2"/>
    </row>
    <row r="1098" spans="5:14" customFormat="1">
      <c r="E1098" s="2"/>
      <c r="N1098" s="2"/>
    </row>
    <row r="1099" spans="5:14" customFormat="1">
      <c r="E1099" s="2"/>
      <c r="N1099" s="2"/>
    </row>
    <row r="1100" spans="5:14" customFormat="1">
      <c r="E1100" s="2"/>
      <c r="N1100" s="2"/>
    </row>
    <row r="1101" spans="5:14" customFormat="1">
      <c r="E1101" s="2"/>
      <c r="N1101" s="2"/>
    </row>
    <row r="1102" spans="5:14" customFormat="1">
      <c r="E1102" s="2"/>
      <c r="N1102" s="2"/>
    </row>
    <row r="1103" spans="5:14" customFormat="1">
      <c r="E1103" s="2"/>
      <c r="N1103" s="2"/>
    </row>
    <row r="1104" spans="5:14" customFormat="1">
      <c r="E1104" s="2"/>
      <c r="N1104" s="2"/>
    </row>
    <row r="1105" spans="5:14" customFormat="1">
      <c r="E1105" s="2"/>
      <c r="N1105" s="2"/>
    </row>
    <row r="1106" spans="5:14" customFormat="1">
      <c r="E1106" s="2"/>
      <c r="N1106" s="2"/>
    </row>
    <row r="1107" spans="5:14" customFormat="1">
      <c r="E1107" s="2"/>
      <c r="N1107" s="2"/>
    </row>
    <row r="1108" spans="5:14" customFormat="1">
      <c r="E1108" s="2"/>
      <c r="N1108" s="2"/>
    </row>
    <row r="1109" spans="5:14" customFormat="1">
      <c r="E1109" s="2"/>
      <c r="N1109" s="2"/>
    </row>
    <row r="1110" spans="5:14" customFormat="1">
      <c r="E1110" s="2"/>
      <c r="N1110" s="2"/>
    </row>
    <row r="1111" spans="5:14" customFormat="1">
      <c r="E1111" s="2"/>
      <c r="N1111" s="2"/>
    </row>
    <row r="1112" spans="5:14" customFormat="1">
      <c r="E1112" s="2"/>
      <c r="N1112" s="2"/>
    </row>
    <row r="1113" spans="5:14" customFormat="1">
      <c r="E1113" s="2"/>
      <c r="N1113" s="2"/>
    </row>
    <row r="1114" spans="5:14" customFormat="1">
      <c r="E1114" s="2"/>
      <c r="N1114" s="2"/>
    </row>
    <row r="1115" spans="5:14" customFormat="1">
      <c r="E1115" s="2"/>
      <c r="N1115" s="2"/>
    </row>
    <row r="1116" spans="5:14" customFormat="1">
      <c r="E1116" s="2"/>
      <c r="N1116" s="2"/>
    </row>
    <row r="1117" spans="5:14" customFormat="1">
      <c r="E1117" s="2"/>
      <c r="N1117" s="2"/>
    </row>
    <row r="1118" spans="5:14" customFormat="1">
      <c r="E1118" s="2"/>
      <c r="N1118" s="2"/>
    </row>
    <row r="1119" spans="5:14" customFormat="1">
      <c r="E1119" s="2"/>
      <c r="N1119" s="2"/>
    </row>
    <row r="1120" spans="5:14" customFormat="1">
      <c r="E1120" s="2"/>
      <c r="N1120" s="2"/>
    </row>
    <row r="1121" spans="5:14" customFormat="1">
      <c r="E1121" s="2"/>
      <c r="N1121" s="2"/>
    </row>
    <row r="1122" spans="5:14" customFormat="1">
      <c r="E1122" s="2"/>
      <c r="N1122" s="2"/>
    </row>
    <row r="1123" spans="5:14" customFormat="1">
      <c r="E1123" s="2"/>
      <c r="N1123" s="2"/>
    </row>
    <row r="1124" spans="5:14" customFormat="1">
      <c r="E1124" s="2"/>
      <c r="N1124" s="2"/>
    </row>
    <row r="1125" spans="5:14" customFormat="1">
      <c r="E1125" s="2"/>
      <c r="N1125" s="2"/>
    </row>
    <row r="1126" spans="5:14" customFormat="1">
      <c r="E1126" s="2"/>
      <c r="N1126" s="2"/>
    </row>
    <row r="1127" spans="5:14" customFormat="1">
      <c r="E1127" s="2"/>
      <c r="N1127" s="2"/>
    </row>
    <row r="1128" spans="5:14" customFormat="1">
      <c r="E1128" s="2"/>
      <c r="N1128" s="2"/>
    </row>
    <row r="1129" spans="5:14" customFormat="1">
      <c r="E1129" s="2"/>
      <c r="N1129" s="2"/>
    </row>
    <row r="1130" spans="5:14" customFormat="1">
      <c r="E1130" s="2"/>
      <c r="N1130" s="2"/>
    </row>
    <row r="1131" spans="5:14" customFormat="1">
      <c r="E1131" s="2"/>
      <c r="N1131" s="2"/>
    </row>
    <row r="1132" spans="5:14" customFormat="1">
      <c r="E1132" s="2"/>
      <c r="N1132" s="2"/>
    </row>
    <row r="1133" spans="5:14" customFormat="1">
      <c r="E1133" s="2"/>
      <c r="N1133" s="2"/>
    </row>
    <row r="1134" spans="5:14" customFormat="1">
      <c r="E1134" s="2"/>
      <c r="N1134" s="2"/>
    </row>
    <row r="1135" spans="5:14" customFormat="1">
      <c r="E1135" s="2"/>
      <c r="N1135" s="2"/>
    </row>
    <row r="1136" spans="5:14" customFormat="1">
      <c r="E1136" s="2"/>
      <c r="N1136" s="2"/>
    </row>
    <row r="1137" spans="5:14" customFormat="1">
      <c r="E1137" s="2"/>
      <c r="N1137" s="2"/>
    </row>
    <row r="1138" spans="5:14" customFormat="1">
      <c r="E1138" s="2"/>
      <c r="N1138" s="2"/>
    </row>
    <row r="1139" spans="5:14" customFormat="1">
      <c r="E1139" s="2"/>
      <c r="N1139" s="2"/>
    </row>
    <row r="1140" spans="5:14" customFormat="1">
      <c r="E1140" s="2"/>
      <c r="N1140" s="2"/>
    </row>
    <row r="1141" spans="5:14" customFormat="1">
      <c r="E1141" s="2"/>
      <c r="N1141" s="2"/>
    </row>
    <row r="1142" spans="5:14" customFormat="1">
      <c r="E1142" s="2"/>
      <c r="N1142" s="2"/>
    </row>
    <row r="1143" spans="5:14" customFormat="1">
      <c r="E1143" s="2"/>
      <c r="N1143" s="2"/>
    </row>
    <row r="1144" spans="5:14" customFormat="1">
      <c r="E1144" s="2"/>
      <c r="N1144" s="2"/>
    </row>
    <row r="1145" spans="5:14" customFormat="1">
      <c r="E1145" s="2"/>
      <c r="N1145" s="2"/>
    </row>
    <row r="1146" spans="5:14" customFormat="1">
      <c r="E1146" s="2"/>
      <c r="N1146" s="2"/>
    </row>
    <row r="1147" spans="5:14" customFormat="1">
      <c r="E1147" s="2"/>
      <c r="N1147" s="2"/>
    </row>
    <row r="1148" spans="5:14" customFormat="1">
      <c r="E1148" s="2"/>
      <c r="N1148" s="2"/>
    </row>
    <row r="1149" spans="5:14" customFormat="1">
      <c r="E1149" s="2"/>
      <c r="N1149" s="2"/>
    </row>
    <row r="1150" spans="5:14" customFormat="1">
      <c r="E1150" s="2"/>
      <c r="N1150" s="2"/>
    </row>
    <row r="1151" spans="5:14" customFormat="1">
      <c r="E1151" s="2"/>
      <c r="N1151" s="2"/>
    </row>
    <row r="1152" spans="5:14" customFormat="1">
      <c r="E1152" s="2"/>
      <c r="N1152" s="2"/>
    </row>
    <row r="1153" spans="5:14" customFormat="1">
      <c r="E1153" s="2"/>
      <c r="N1153" s="2"/>
    </row>
    <row r="1154" spans="5:14" customFormat="1">
      <c r="E1154" s="2"/>
      <c r="N1154" s="2"/>
    </row>
    <row r="1155" spans="5:14" customFormat="1">
      <c r="E1155" s="2"/>
      <c r="N1155" s="2"/>
    </row>
    <row r="1156" spans="5:14" customFormat="1">
      <c r="E1156" s="2"/>
      <c r="N1156" s="2"/>
    </row>
    <row r="1157" spans="5:14" customFormat="1">
      <c r="E1157" s="2"/>
      <c r="N1157" s="2"/>
    </row>
    <row r="1158" spans="5:14" customFormat="1">
      <c r="E1158" s="2"/>
      <c r="N1158" s="2"/>
    </row>
    <row r="1159" spans="5:14" customFormat="1">
      <c r="E1159" s="2"/>
      <c r="N1159" s="2"/>
    </row>
    <row r="1160" spans="5:14" customFormat="1">
      <c r="E1160" s="2"/>
      <c r="N1160" s="2"/>
    </row>
    <row r="1161" spans="5:14" customFormat="1">
      <c r="E1161" s="2"/>
      <c r="N1161" s="2"/>
    </row>
    <row r="1162" spans="5:14" customFormat="1">
      <c r="E1162" s="2"/>
      <c r="N1162" s="2"/>
    </row>
    <row r="1163" spans="5:14" customFormat="1">
      <c r="E1163" s="2"/>
      <c r="N1163" s="2"/>
    </row>
    <row r="1164" spans="5:14" customFormat="1">
      <c r="E1164" s="2"/>
      <c r="N1164" s="2"/>
    </row>
    <row r="1165" spans="5:14" customFormat="1">
      <c r="E1165" s="2"/>
      <c r="N1165" s="2"/>
    </row>
    <row r="1166" spans="5:14" customFormat="1">
      <c r="E1166" s="2"/>
      <c r="N1166" s="2"/>
    </row>
    <row r="1167" spans="5:14" customFormat="1">
      <c r="E1167" s="2"/>
      <c r="N1167" s="2"/>
    </row>
    <row r="1168" spans="5:14" customFormat="1">
      <c r="E1168" s="2"/>
      <c r="N1168" s="2"/>
    </row>
    <row r="1169" spans="5:14" customFormat="1">
      <c r="E1169" s="2"/>
      <c r="N1169" s="2"/>
    </row>
    <row r="1170" spans="5:14" customFormat="1">
      <c r="E1170" s="2"/>
      <c r="N1170" s="2"/>
    </row>
    <row r="1171" spans="5:14" customFormat="1">
      <c r="E1171" s="2"/>
      <c r="N1171" s="2"/>
    </row>
    <row r="1172" spans="5:14" customFormat="1">
      <c r="E1172" s="2"/>
      <c r="N1172" s="2"/>
    </row>
    <row r="1173" spans="5:14" customFormat="1">
      <c r="E1173" s="2"/>
      <c r="N1173" s="2"/>
    </row>
    <row r="1174" spans="5:14" customFormat="1">
      <c r="E1174" s="2"/>
      <c r="N1174" s="2"/>
    </row>
    <row r="1175" spans="5:14" customFormat="1">
      <c r="E1175" s="2"/>
      <c r="N1175" s="2"/>
    </row>
    <row r="1176" spans="5:14" customFormat="1">
      <c r="E1176" s="2"/>
      <c r="N1176" s="2"/>
    </row>
    <row r="1177" spans="5:14" customFormat="1">
      <c r="E1177" s="2"/>
      <c r="N1177" s="2"/>
    </row>
    <row r="1178" spans="5:14" customFormat="1">
      <c r="E1178" s="2"/>
      <c r="N1178" s="2"/>
    </row>
    <row r="1179" spans="5:14" customFormat="1">
      <c r="E1179" s="2"/>
      <c r="N1179" s="2"/>
    </row>
    <row r="1180" spans="5:14" customFormat="1">
      <c r="E1180" s="2"/>
      <c r="N1180" s="2"/>
    </row>
    <row r="1181" spans="5:14" customFormat="1">
      <c r="E1181" s="2"/>
      <c r="N1181" s="2"/>
    </row>
    <row r="1182" spans="5:14" customFormat="1">
      <c r="E1182" s="2"/>
      <c r="N1182" s="2"/>
    </row>
    <row r="1183" spans="5:14" customFormat="1">
      <c r="E1183" s="2"/>
      <c r="N1183" s="2"/>
    </row>
    <row r="1184" spans="5:14" customFormat="1">
      <c r="E1184" s="2"/>
      <c r="N1184" s="2"/>
    </row>
    <row r="1185" spans="5:14" customFormat="1">
      <c r="E1185" s="2"/>
      <c r="N1185" s="2"/>
    </row>
    <row r="1186" spans="5:14" customFormat="1">
      <c r="E1186" s="2"/>
      <c r="N1186" s="2"/>
    </row>
    <row r="1187" spans="5:14" customFormat="1">
      <c r="E1187" s="2"/>
      <c r="N1187" s="2"/>
    </row>
    <row r="1188" spans="5:14" customFormat="1">
      <c r="E1188" s="2"/>
      <c r="N1188" s="2"/>
    </row>
    <row r="1189" spans="5:14" customFormat="1">
      <c r="E1189" s="2"/>
      <c r="N1189" s="2"/>
    </row>
    <row r="1190" spans="5:14" customFormat="1">
      <c r="E1190" s="2"/>
      <c r="N1190" s="2"/>
    </row>
    <row r="1191" spans="5:14" customFormat="1">
      <c r="E1191" s="2"/>
      <c r="N1191" s="2"/>
    </row>
    <row r="1192" spans="5:14" customFormat="1">
      <c r="E1192" s="2"/>
      <c r="N1192" s="2"/>
    </row>
    <row r="1193" spans="5:14" customFormat="1">
      <c r="E1193" s="2"/>
      <c r="N1193" s="2"/>
    </row>
    <row r="1194" spans="5:14" customFormat="1">
      <c r="E1194" s="2"/>
      <c r="N1194" s="2"/>
    </row>
    <row r="1195" spans="5:14" customFormat="1">
      <c r="E1195" s="2"/>
      <c r="N1195" s="2"/>
    </row>
    <row r="1196" spans="5:14" customFormat="1">
      <c r="E1196" s="2"/>
      <c r="N1196" s="2"/>
    </row>
    <row r="1197" spans="5:14" customFormat="1">
      <c r="E1197" s="2"/>
      <c r="N1197" s="2"/>
    </row>
    <row r="1198" spans="5:14" customFormat="1">
      <c r="E1198" s="2"/>
      <c r="N1198" s="2"/>
    </row>
    <row r="1199" spans="5:14" customFormat="1">
      <c r="E1199" s="2"/>
      <c r="N1199" s="2"/>
    </row>
    <row r="1200" spans="5:14" customFormat="1">
      <c r="E1200" s="2"/>
      <c r="N1200" s="2"/>
    </row>
    <row r="1201" spans="5:14" customFormat="1">
      <c r="E1201" s="2"/>
      <c r="N1201" s="2"/>
    </row>
    <row r="1202" spans="5:14" customFormat="1">
      <c r="E1202" s="2"/>
      <c r="N1202" s="2"/>
    </row>
    <row r="1203" spans="5:14" customFormat="1">
      <c r="E1203" s="2"/>
      <c r="N1203" s="2"/>
    </row>
    <row r="1204" spans="5:14" customFormat="1">
      <c r="E1204" s="2"/>
      <c r="N1204" s="2"/>
    </row>
    <row r="1205" spans="5:14" customFormat="1">
      <c r="E1205" s="2"/>
      <c r="N1205" s="2"/>
    </row>
    <row r="1206" spans="5:14" customFormat="1">
      <c r="E1206" s="2"/>
      <c r="N1206" s="2"/>
    </row>
    <row r="1207" spans="5:14" customFormat="1">
      <c r="E1207" s="2"/>
      <c r="N1207" s="2"/>
    </row>
    <row r="1208" spans="5:14" customFormat="1">
      <c r="E1208" s="2"/>
      <c r="N1208" s="2"/>
    </row>
    <row r="1209" spans="5:14" customFormat="1">
      <c r="E1209" s="2"/>
      <c r="N1209" s="2"/>
    </row>
    <row r="1210" spans="5:14" customFormat="1">
      <c r="E1210" s="2"/>
      <c r="N1210" s="2"/>
    </row>
    <row r="1211" spans="5:14" customFormat="1">
      <c r="E1211" s="2"/>
      <c r="N1211" s="2"/>
    </row>
    <row r="1212" spans="5:14" customFormat="1">
      <c r="E1212" s="2"/>
      <c r="N1212" s="2"/>
    </row>
    <row r="1213" spans="5:14" customFormat="1">
      <c r="E1213" s="2"/>
      <c r="N1213" s="2"/>
    </row>
    <row r="1214" spans="5:14" customFormat="1">
      <c r="E1214" s="2"/>
      <c r="N1214" s="2"/>
    </row>
    <row r="1215" spans="5:14" customFormat="1">
      <c r="E1215" s="2"/>
      <c r="N1215" s="2"/>
    </row>
    <row r="1216" spans="5:14" customFormat="1">
      <c r="E1216" s="2"/>
      <c r="N1216" s="2"/>
    </row>
    <row r="1217" spans="5:14" customFormat="1">
      <c r="E1217" s="2"/>
      <c r="N1217" s="2"/>
    </row>
    <row r="1218" spans="5:14" customFormat="1">
      <c r="E1218" s="2"/>
      <c r="N1218" s="2"/>
    </row>
    <row r="1219" spans="5:14" customFormat="1">
      <c r="E1219" s="2"/>
      <c r="N1219" s="2"/>
    </row>
    <row r="1220" spans="5:14" customFormat="1">
      <c r="E1220" s="2"/>
      <c r="N1220" s="2"/>
    </row>
    <row r="1221" spans="5:14" customFormat="1">
      <c r="E1221" s="2"/>
      <c r="N1221" s="2"/>
    </row>
    <row r="1222" spans="5:14" customFormat="1">
      <c r="E1222" s="2"/>
      <c r="N1222" s="2"/>
    </row>
    <row r="1223" spans="5:14" customFormat="1">
      <c r="E1223" s="2"/>
      <c r="N1223" s="2"/>
    </row>
    <row r="1224" spans="5:14" customFormat="1">
      <c r="E1224" s="2"/>
      <c r="N1224" s="2"/>
    </row>
    <row r="1225" spans="5:14" customFormat="1">
      <c r="E1225" s="2"/>
      <c r="N1225" s="2"/>
    </row>
    <row r="1226" spans="5:14" customFormat="1">
      <c r="E1226" s="2"/>
      <c r="N1226" s="2"/>
    </row>
    <row r="1227" spans="5:14" customFormat="1">
      <c r="E1227" s="2"/>
      <c r="N1227" s="2"/>
    </row>
    <row r="1228" spans="5:14" customFormat="1">
      <c r="E1228" s="2"/>
      <c r="N1228" s="2"/>
    </row>
    <row r="1229" spans="5:14" customFormat="1">
      <c r="E1229" s="2"/>
      <c r="N1229" s="2"/>
    </row>
    <row r="1230" spans="5:14" customFormat="1">
      <c r="E1230" s="2"/>
      <c r="N1230" s="2"/>
    </row>
    <row r="1231" spans="5:14" customFormat="1">
      <c r="E1231" s="2"/>
      <c r="N1231" s="2"/>
    </row>
    <row r="1232" spans="5:14" customFormat="1">
      <c r="E1232" s="2"/>
      <c r="N1232" s="2"/>
    </row>
    <row r="1233" spans="5:14" customFormat="1">
      <c r="E1233" s="2"/>
      <c r="N1233" s="2"/>
    </row>
    <row r="1234" spans="5:14" customFormat="1">
      <c r="E1234" s="2"/>
      <c r="N1234" s="2"/>
    </row>
    <row r="1235" spans="5:14" customFormat="1">
      <c r="E1235" s="2"/>
      <c r="N1235" s="2"/>
    </row>
    <row r="1236" spans="5:14" customFormat="1">
      <c r="E1236" s="2"/>
      <c r="N1236" s="2"/>
    </row>
    <row r="1237" spans="5:14" customFormat="1">
      <c r="E1237" s="2"/>
      <c r="N1237" s="2"/>
    </row>
    <row r="1238" spans="5:14" customFormat="1">
      <c r="E1238" s="2"/>
      <c r="N1238" s="2"/>
    </row>
    <row r="1239" spans="5:14" customFormat="1">
      <c r="E1239" s="2"/>
      <c r="N1239" s="2"/>
    </row>
    <row r="1240" spans="5:14" customFormat="1">
      <c r="E1240" s="2"/>
      <c r="N1240" s="2"/>
    </row>
    <row r="1241" spans="5:14" customFormat="1">
      <c r="E1241" s="2"/>
      <c r="N1241" s="2"/>
    </row>
    <row r="1242" spans="5:14" customFormat="1">
      <c r="E1242" s="2"/>
      <c r="N1242" s="2"/>
    </row>
    <row r="1243" spans="5:14" customFormat="1">
      <c r="E1243" s="2"/>
      <c r="N1243" s="2"/>
    </row>
    <row r="1244" spans="5:14" customFormat="1">
      <c r="E1244" s="2"/>
      <c r="N1244" s="2"/>
    </row>
    <row r="1245" spans="5:14" customFormat="1">
      <c r="E1245" s="2"/>
      <c r="N1245" s="2"/>
    </row>
    <row r="1246" spans="5:14" customFormat="1">
      <c r="E1246" s="2"/>
      <c r="N1246" s="2"/>
    </row>
    <row r="1247" spans="5:14" customFormat="1">
      <c r="E1247" s="2"/>
      <c r="N1247" s="2"/>
    </row>
    <row r="1248" spans="5:14" customFormat="1">
      <c r="E1248" s="2"/>
      <c r="N1248" s="2"/>
    </row>
    <row r="1249" spans="5:14" customFormat="1">
      <c r="E1249" s="2"/>
      <c r="N1249" s="2"/>
    </row>
    <row r="1250" spans="5:14" customFormat="1">
      <c r="E1250" s="2"/>
      <c r="N1250" s="2"/>
    </row>
    <row r="1251" spans="5:14" customFormat="1">
      <c r="E1251" s="2"/>
      <c r="N1251" s="2"/>
    </row>
    <row r="1252" spans="5:14" customFormat="1">
      <c r="E1252" s="2"/>
      <c r="N1252" s="2"/>
    </row>
    <row r="1253" spans="5:14" customFormat="1">
      <c r="E1253" s="2"/>
      <c r="N1253" s="2"/>
    </row>
    <row r="1254" spans="5:14" customFormat="1">
      <c r="E1254" s="2"/>
      <c r="N1254" s="2"/>
    </row>
    <row r="1255" spans="5:14" customFormat="1">
      <c r="E1255" s="2"/>
      <c r="N1255" s="2"/>
    </row>
    <row r="1256" spans="5:14" customFormat="1">
      <c r="E1256" s="2"/>
      <c r="N1256" s="2"/>
    </row>
    <row r="1257" spans="5:14" customFormat="1">
      <c r="E1257" s="2"/>
      <c r="N1257" s="2"/>
    </row>
    <row r="1258" spans="5:14" customFormat="1">
      <c r="E1258" s="2"/>
      <c r="N1258" s="2"/>
    </row>
    <row r="1259" spans="5:14" customFormat="1">
      <c r="E1259" s="2"/>
      <c r="N1259" s="2"/>
    </row>
    <row r="1260" spans="5:14" customFormat="1">
      <c r="E1260" s="2"/>
      <c r="N1260" s="2"/>
    </row>
    <row r="1261" spans="5:14" customFormat="1">
      <c r="E1261" s="2"/>
      <c r="N1261" s="2"/>
    </row>
    <row r="1262" spans="5:14" customFormat="1">
      <c r="E1262" s="2"/>
      <c r="N1262" s="2"/>
    </row>
    <row r="1263" spans="5:14" customFormat="1">
      <c r="E1263" s="2"/>
      <c r="N1263" s="2"/>
    </row>
    <row r="1264" spans="5:14" customFormat="1">
      <c r="E1264" s="2"/>
      <c r="N1264" s="2"/>
    </row>
    <row r="1265" spans="5:14" customFormat="1">
      <c r="E1265" s="2"/>
      <c r="N1265" s="2"/>
    </row>
    <row r="1266" spans="5:14" customFormat="1">
      <c r="E1266" s="2"/>
      <c r="N1266" s="2"/>
    </row>
    <row r="1267" spans="5:14" customFormat="1">
      <c r="E1267" s="2"/>
      <c r="N1267" s="2"/>
    </row>
    <row r="1268" spans="5:14" customFormat="1">
      <c r="E1268" s="2"/>
      <c r="N1268" s="2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topLeftCell="B1" workbookViewId="0">
      <selection activeCell="G10" sqref="G10"/>
    </sheetView>
  </sheetViews>
  <sheetFormatPr defaultRowHeight="12.75"/>
  <cols>
    <col min="3" max="3" width="3.140625" customWidth="1"/>
    <col min="4" max="4" width="4.5703125" customWidth="1"/>
    <col min="5" max="5" width="45.5703125" customWidth="1"/>
    <col min="6" max="6" width="17.5703125" customWidth="1"/>
    <col min="7" max="7" width="19" customWidth="1"/>
    <col min="8" max="10" width="13.5703125" bestFit="1" customWidth="1"/>
    <col min="11" max="11" width="13.5703125" customWidth="1"/>
    <col min="12" max="12" width="13.5703125" bestFit="1" customWidth="1"/>
    <col min="13" max="13" width="9.42578125" bestFit="1" customWidth="1"/>
  </cols>
  <sheetData>
    <row r="2" spans="3:17" ht="23.25">
      <c r="C2" s="207" t="s">
        <v>254</v>
      </c>
      <c r="D2" s="207"/>
      <c r="E2" s="207"/>
      <c r="F2" s="207"/>
      <c r="G2" s="207"/>
      <c r="H2" s="207"/>
      <c r="I2" s="207"/>
      <c r="J2" s="207"/>
      <c r="K2" s="207"/>
    </row>
    <row r="3" spans="3:17" ht="23.25" customHeight="1">
      <c r="C3" s="200" t="str">
        <f>'Model Inputs'!F5</f>
        <v>Oshawa PUC Networks Inc.</v>
      </c>
      <c r="D3" s="200"/>
      <c r="E3" s="200"/>
      <c r="F3" s="200"/>
      <c r="G3" s="200"/>
      <c r="H3" s="200"/>
      <c r="I3" s="200"/>
      <c r="J3" s="200"/>
      <c r="K3" s="200"/>
    </row>
    <row r="4" spans="3:17" ht="18">
      <c r="C4" s="56"/>
      <c r="D4" s="56"/>
      <c r="E4" s="56"/>
      <c r="F4" s="56"/>
      <c r="G4" s="56"/>
      <c r="H4" s="56"/>
      <c r="I4" s="56"/>
      <c r="J4" s="56"/>
      <c r="K4" s="56"/>
    </row>
    <row r="6" spans="3:17">
      <c r="F6" s="2">
        <f>'Benchmarking Calculations'!G5</f>
        <v>2023</v>
      </c>
      <c r="G6" s="2">
        <f>F6+1</f>
        <v>2024</v>
      </c>
      <c r="H6" s="2">
        <f t="shared" ref="H6:L6" si="0">G6+1</f>
        <v>2025</v>
      </c>
      <c r="I6" s="2">
        <f t="shared" si="0"/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/>
      <c r="N6" s="2"/>
    </row>
    <row r="7" spans="3:17">
      <c r="F7" s="2" t="s">
        <v>255</v>
      </c>
      <c r="G7" s="194" t="s">
        <v>255</v>
      </c>
      <c r="H7" s="194" t="s">
        <v>256</v>
      </c>
      <c r="I7" s="194" t="s">
        <v>257</v>
      </c>
    </row>
    <row r="8" spans="3:17">
      <c r="C8" s="8" t="s">
        <v>258</v>
      </c>
    </row>
    <row r="10" spans="3:17" ht="18.75" customHeight="1">
      <c r="D10" t="s">
        <v>259</v>
      </c>
      <c r="F10" s="54">
        <f>'Benchmarking Calculations'!G121</f>
        <v>44969380.798029631</v>
      </c>
      <c r="G10" s="54">
        <f>'Benchmarking Calculations'!H121</f>
        <v>48734900.83187288</v>
      </c>
      <c r="H10" s="54">
        <f>'Benchmarking Calculations'!I121</f>
        <v>50992031.28091599</v>
      </c>
      <c r="I10" s="53">
        <f>IF(ISNUMBER(I12),'Benchmarking Calculations'!J121,"na")</f>
        <v>55156804.026950568</v>
      </c>
      <c r="J10" s="53">
        <f>IF(ISNUMBER(J12),'Benchmarking Calculations'!K121,"na")</f>
        <v>56499351.828177586</v>
      </c>
      <c r="K10" s="53">
        <f>IF(ISNUMBER(K12),'Benchmarking Calculations'!L121,"na")</f>
        <v>57806153.083916277</v>
      </c>
      <c r="L10" s="53">
        <f>IF(ISNUMBER(L12),'Benchmarking Calculations'!M121,"na")</f>
        <v>59078159.578165129</v>
      </c>
      <c r="M10" s="54"/>
      <c r="N10" s="54"/>
      <c r="O10" s="54"/>
      <c r="P10" s="16"/>
      <c r="Q10" s="16"/>
    </row>
    <row r="11" spans="3:17" ht="18.75" customHeight="1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>
      <c r="D12" t="s">
        <v>244</v>
      </c>
      <c r="F12" s="54">
        <f>'Benchmarking Calculations'!G257</f>
        <v>54302762.978343949</v>
      </c>
      <c r="G12" s="54">
        <f>'Benchmarking Calculations'!H257</f>
        <v>57440665.884370878</v>
      </c>
      <c r="H12" s="54">
        <f>'Benchmarking Calculations'!I257</f>
        <v>60919779.083925456</v>
      </c>
      <c r="I12" s="53">
        <f>IF(ISNUMBER('Benchmarking Calculations'!J257),'Benchmarking Calculations'!J257,"na")</f>
        <v>64452704.706899121</v>
      </c>
      <c r="J12" s="53">
        <f>IF(ISNUMBER('Benchmarking Calculations'!K257),'Benchmarking Calculations'!K257,"na")</f>
        <v>67877254.860388041</v>
      </c>
      <c r="K12" s="53">
        <f>IF(ISNUMBER('Benchmarking Calculations'!L257),'Benchmarking Calculations'!L257,"na")</f>
        <v>71096990.0386087</v>
      </c>
      <c r="L12" s="53">
        <f>IF(ISNUMBER('Benchmarking Calculations'!M257),'Benchmarking Calculations'!M257,"na")</f>
        <v>74410088.748198077</v>
      </c>
      <c r="M12" s="54"/>
      <c r="N12" s="54"/>
      <c r="O12" s="54"/>
      <c r="P12" s="16"/>
      <c r="Q12" s="16"/>
    </row>
    <row r="13" spans="3:17" ht="18.75" customHeight="1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>
      <c r="D14" t="s">
        <v>260</v>
      </c>
      <c r="F14" s="54">
        <f t="shared" ref="F14:H14" si="1">F10-F12</f>
        <v>-9333382.1803143173</v>
      </c>
      <c r="G14" s="54">
        <f t="shared" si="1"/>
        <v>-8705765.0524979979</v>
      </c>
      <c r="H14" s="54">
        <f t="shared" si="1"/>
        <v>-9927747.8030094653</v>
      </c>
      <c r="I14" s="53">
        <f>IF(ISNUMBER(I12),I10-I12,"na")</f>
        <v>-9295900.6799485534</v>
      </c>
      <c r="J14" s="53">
        <f t="shared" ref="J14:K14" si="2">IF(ISNUMBER(J12),J10-J12,"na")</f>
        <v>-11377903.032210454</v>
      </c>
      <c r="K14" s="53">
        <f t="shared" si="2"/>
        <v>-13290836.954692423</v>
      </c>
      <c r="L14" s="53">
        <f t="shared" ref="L14" si="3">IF(ISNUMBER(L12),L10-L12,"na")</f>
        <v>-15331929.170032948</v>
      </c>
      <c r="M14" s="54"/>
      <c r="N14" s="54"/>
      <c r="O14" s="54"/>
      <c r="P14" s="16"/>
      <c r="Q14" s="16"/>
    </row>
    <row r="15" spans="3:17" ht="18.75" customHeight="1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>
      <c r="D16" s="8" t="s">
        <v>261</v>
      </c>
      <c r="E16" s="8"/>
      <c r="F16" s="127">
        <f>LN(F10/F12)</f>
        <v>-0.18859327775989138</v>
      </c>
      <c r="G16" s="127">
        <f t="shared" ref="G16:H16" si="4">LN(G10/G12)</f>
        <v>-0.16435709442424815</v>
      </c>
      <c r="H16" s="127">
        <f t="shared" si="4"/>
        <v>-0.17788853056723625</v>
      </c>
      <c r="I16" s="127">
        <f>IF(ISNUMBER(I14),LN(I10/I12),"na")</f>
        <v>-0.15575158327822741</v>
      </c>
      <c r="J16" s="127">
        <f t="shared" ref="J16:K16" si="5">IF(ISNUMBER(J14),LN(J10/J12),"na")</f>
        <v>-0.18347183246256199</v>
      </c>
      <c r="K16" s="127">
        <f t="shared" si="5"/>
        <v>-0.2069497769648303</v>
      </c>
      <c r="L16" s="127">
        <f t="shared" ref="L16" si="6">IF(ISNUMBER(L14),LN(L10/L12),"na")</f>
        <v>-0.23073022827361078</v>
      </c>
    </row>
    <row r="17" spans="4:12" ht="18.75" customHeight="1">
      <c r="F17" s="100"/>
      <c r="G17" s="100"/>
      <c r="H17" s="100"/>
      <c r="I17" s="100"/>
      <c r="J17" s="100"/>
      <c r="K17" s="100"/>
      <c r="L17" s="100"/>
    </row>
    <row r="18" spans="4:12" ht="18.75" customHeight="1">
      <c r="D18" t="s">
        <v>262</v>
      </c>
      <c r="F18" s="101">
        <f t="shared" ref="F18:G18" si="7">AVERAGE(D16:F16)</f>
        <v>-0.18859327775989138</v>
      </c>
      <c r="G18" s="101">
        <f t="shared" si="7"/>
        <v>-0.17647518609206975</v>
      </c>
      <c r="H18" s="101">
        <f>AVERAGE(F16:H16)</f>
        <v>-0.17694630091712527</v>
      </c>
      <c r="I18" s="196">
        <f>IF(ISNUMBER(I16),AVERAGE(G16:I16),"na")</f>
        <v>-0.16599906942323725</v>
      </c>
      <c r="J18" s="196">
        <f t="shared" ref="J18:L18" si="8">IF(ISNUMBER(J16),AVERAGE(H16:J16),"na")</f>
        <v>-0.17237064876934186</v>
      </c>
      <c r="K18" s="196">
        <f t="shared" si="8"/>
        <v>-0.18205773090187324</v>
      </c>
      <c r="L18" s="196">
        <f t="shared" si="8"/>
        <v>-0.207050612567001</v>
      </c>
    </row>
    <row r="19" spans="4:12" ht="18.75" customHeight="1"/>
    <row r="20" spans="4:12" ht="18.75" customHeight="1">
      <c r="D20" t="s">
        <v>263</v>
      </c>
      <c r="F20" s="72"/>
    </row>
    <row r="22" spans="4:12" ht="15">
      <c r="E22" t="s">
        <v>264</v>
      </c>
      <c r="F22" s="84">
        <f>IF(F16&lt;-0.25,1,IF(F16&lt;-0.1,2,IF(F16&lt;0.1,3,IF(F16&lt;0.25,4,5))))</f>
        <v>2</v>
      </c>
      <c r="G22" s="84">
        <f>IF(G16&lt;-0.25,1,IF(G16&lt;-0.1,2,IF(G16&lt;0.1,3,IF(G16&lt;0.25,4,5))))</f>
        <v>2</v>
      </c>
      <c r="H22" s="84">
        <f>IF($H$16&lt;-0.25,1,IF($H$16&lt;-0.1,2,IF($H$16&lt;0.1,3,IF($H$16&lt;0.25,4,5))))</f>
        <v>2</v>
      </c>
      <c r="I22" s="84">
        <f>IF(ISNUMBER(I16),IF(I16&lt;-0.25,1,IF(I16&lt;-0.1,2,IF(I16&lt;0.1,3,IF(I16&lt;0.25,4,5)))),"na")</f>
        <v>2</v>
      </c>
      <c r="J22" s="84">
        <f t="shared" ref="J22:K22" si="9">IF(ISNUMBER(J16),IF(J16&lt;-0.25,1,IF(J16&lt;-0.1,2,IF(J16&lt;0.1,3,IF(J16&lt;0.25,4,5)))),"na")</f>
        <v>2</v>
      </c>
      <c r="K22" s="84">
        <f t="shared" si="9"/>
        <v>2</v>
      </c>
      <c r="L22" s="84">
        <f t="shared" ref="L22" si="10">IF(ISNUMBER(L16),IF(L16&lt;-0.25,1,IF(L16&lt;-0.1,2,IF(L16&lt;0.1,3,IF(L16&lt;0.25,4,5)))),"na")</f>
        <v>2</v>
      </c>
    </row>
    <row r="24" spans="4:12" ht="15">
      <c r="E24" t="s">
        <v>249</v>
      </c>
      <c r="F24" s="84">
        <f t="shared" ref="F24:G24" si="11">IF(F$18&lt;-0.25,1,IF(F$18&lt;-0.1,2,IF(F$18&lt;0.1,3,IF(F$18&lt;0.25,4,5))))</f>
        <v>2</v>
      </c>
      <c r="G24" s="84">
        <f t="shared" si="11"/>
        <v>2</v>
      </c>
      <c r="H24" s="84">
        <f>IF(H$18&lt;-0.25,1,IF(H$18&lt;-0.1,2,IF(H$18&lt;0.1,3,IF(H$18&lt;0.25,4,5))))</f>
        <v>2</v>
      </c>
      <c r="I24" s="84">
        <f t="shared" ref="I24:L24" si="12">IF(I$18&lt;-0.25,1,IF(I$18&lt;-0.1,2,IF(I$18&lt;0.1,3,IF(I$18&lt;0.25,4,5))))</f>
        <v>2</v>
      </c>
      <c r="J24" s="84">
        <f t="shared" si="12"/>
        <v>2</v>
      </c>
      <c r="K24" s="84">
        <f t="shared" si="12"/>
        <v>2</v>
      </c>
      <c r="L24" s="84">
        <f t="shared" si="12"/>
        <v>2</v>
      </c>
    </row>
    <row r="27" spans="4:12">
      <c r="D27" s="8"/>
    </row>
    <row r="29" spans="4:12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549d75d-b404-4e4c-b76e-9535f94c73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Lori Filion</cp:lastModifiedBy>
  <cp:revision/>
  <dcterms:created xsi:type="dcterms:W3CDTF">2016-07-20T15:58:10Z</dcterms:created>
  <dcterms:modified xsi:type="dcterms:W3CDTF">2025-04-29T14:42:11Z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  <property fmtid="{D5CDD505-2E9C-101B-9397-08002B2CF9AE}" pid="4" name="Jet Reports Function Literals">
    <vt:lpwstr>,	;	,	{	}	[@[{0}]]	1033	4105</vt:lpwstr>
  </property>
</Properties>
</file>