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codeName="ThisWorkbook" defaultThemeVersion="202300"/>
  <mc:AlternateContent xmlns:mc="http://schemas.openxmlformats.org/markup-compatibility/2006">
    <mc:Choice Requires="x15">
      <x15ac:absPath xmlns:x15ac="http://schemas.microsoft.com/office/spreadsheetml/2010/11/ac" url="https://d.docs.live.net/95f9b79c41025c21/Documents/Utilis/Consulting/ELK/2025 IRM/IRR/Additional Clarifying Questions/ELK 2025 IRM - Supp IRR - Model Set - 20250430/"/>
    </mc:Choice>
  </mc:AlternateContent>
  <xr:revisionPtr revIDLastSave="0" documentId="8_{D2C592DF-FA1C-4771-AE83-1CBA686708F7}" xr6:coauthVersionLast="47" xr6:coauthVersionMax="47" xr10:uidLastSave="{00000000-0000-0000-0000-000000000000}"/>
  <bookViews>
    <workbookView xWindow="-108" yWindow="-108" windowWidth="23256" windowHeight="12456" activeTab="1" xr2:uid="{42E49E80-C481-4122-A44C-F527B324BA01}"/>
  </bookViews>
  <sheets>
    <sheet name="1. Information Sheet" sheetId="1" r:id="rId1"/>
    <sheet name="GA 2016" sheetId="2" r:id="rId2"/>
    <sheet name="GA 2017" sheetId="3" r:id="rId3"/>
    <sheet name="GA 2018" sheetId="4" r:id="rId4"/>
    <sheet name="Account 1588" sheetId="5" r:id="rId5"/>
    <sheet name="GA Rates" sheetId="6" state="hidden" r:id="rId6"/>
  </sheets>
  <externalReferences>
    <externalReference r:id="rId7"/>
    <externalReference r:id="rId8"/>
    <externalReference r:id="rId9"/>
    <externalReference r:id="rId10"/>
    <externalReference r:id="rId11"/>
    <externalReference r:id="rId12"/>
    <externalReference r:id="rId13"/>
    <externalReference r:id="rId14"/>
    <externalReference r:id="rId15"/>
  </externalReferences>
  <definedNames>
    <definedName name="BI_LDCLIST" localSheetId="5">#REF!</definedName>
    <definedName name="BI_LDCLIST">#REF!</definedName>
    <definedName name="BridgeYear">'[1]LDC Info'!$E$26</definedName>
    <definedName name="contactf" localSheetId="5">#REF!</definedName>
    <definedName name="contactf">#REF!</definedName>
    <definedName name="Cust3a">'[2]6. Class A Consumption Data'!$C$25</definedName>
    <definedName name="CustomerAdministration" localSheetId="5">[2]lists!#REF!</definedName>
    <definedName name="CustomerAdministration">[2]lists!#REF!</definedName>
    <definedName name="EBNUMBER">'[1]LDC Info'!$E$16</definedName>
    <definedName name="G1LD">'[2]6. Class A Consumption Data'!$C$14</definedName>
    <definedName name="G1LDCBR" localSheetId="5">#REF!</definedName>
    <definedName name="G1LDCBR">#REF!</definedName>
    <definedName name="GARate" localSheetId="5">#REF!</definedName>
    <definedName name="GARate">#REF!</definedName>
    <definedName name="Group1Desposing" localSheetId="5">'[2]4. Billing Det. for Def-Var'!#REF!</definedName>
    <definedName name="Group1Desposing">'[2]4. Billing Det. for Def-Var'!#REF!</definedName>
    <definedName name="histdate">[3]Financials!$E$76</definedName>
    <definedName name="Incr2000" localSheetId="5">#REF!</definedName>
    <definedName name="Incr2000">#REF!</definedName>
    <definedName name="Lakeland_SA">'[2]2016 List'!$C$13:$C$14</definedName>
    <definedName name="LDCList">OFFSET('[4]2016 List'!$A$1,0,0,COUNTA('[4]2016 List'!$A:$A),1)</definedName>
    <definedName name="LIMIT" localSheetId="5">#REF!</definedName>
    <definedName name="LIMIT">#REF!</definedName>
    <definedName name="listdata">'[2]4. Billing Det. for Def-Var'!$A$17:$A$20</definedName>
    <definedName name="ListOfLDC" localSheetId="4">OFFSET([5]List!$A$1,0,0,COUNTA([5]List!$A:$A),1)</definedName>
    <definedName name="ListOfLDC">OFFSET([6]List!$A$1,0,0,COUNTA([6]List!$A:$A),1)</definedName>
    <definedName name="man_beg_bud" localSheetId="5">#REF!</definedName>
    <definedName name="man_beg_bud">#REF!</definedName>
    <definedName name="man_end_bud" localSheetId="5">#REF!</definedName>
    <definedName name="man_end_bud">#REF!</definedName>
    <definedName name="man12ACT" localSheetId="5">#REF!</definedName>
    <definedName name="man12ACT">#REF!</definedName>
    <definedName name="MANBUD" localSheetId="5">#REF!</definedName>
    <definedName name="MANBUD">#REF!</definedName>
    <definedName name="manCYACT" localSheetId="5">#REF!</definedName>
    <definedName name="manCYACT">#REF!</definedName>
    <definedName name="manCYBUD" localSheetId="5">#REF!</definedName>
    <definedName name="manCYBUD">#REF!</definedName>
    <definedName name="manCYF" localSheetId="5">#REF!</definedName>
    <definedName name="manCYF">#REF!</definedName>
    <definedName name="MANEND" localSheetId="5">#REF!</definedName>
    <definedName name="MANEND">#REF!</definedName>
    <definedName name="manNYbud" localSheetId="5">#REF!</definedName>
    <definedName name="manNYbud">#REF!</definedName>
    <definedName name="manpower_costs" localSheetId="5">#REF!</definedName>
    <definedName name="manpower_costs">#REF!</definedName>
    <definedName name="manPYACT" localSheetId="5">#REF!</definedName>
    <definedName name="manPYACT">#REF!</definedName>
    <definedName name="MANSTART" localSheetId="5">#REF!</definedName>
    <definedName name="MANSTART">#REF!</definedName>
    <definedName name="mat_beg_bud" localSheetId="5">#REF!</definedName>
    <definedName name="mat_beg_bud">#REF!</definedName>
    <definedName name="mat_end_bud" localSheetId="5">#REF!</definedName>
    <definedName name="mat_end_bud">#REF!</definedName>
    <definedName name="mat12ACT" localSheetId="5">#REF!</definedName>
    <definedName name="mat12ACT">#REF!</definedName>
    <definedName name="MATBUD" localSheetId="5">#REF!</definedName>
    <definedName name="MATBUD">#REF!</definedName>
    <definedName name="matCYACT" localSheetId="5">#REF!</definedName>
    <definedName name="matCYACT">#REF!</definedName>
    <definedName name="matCYBUD" localSheetId="5">#REF!</definedName>
    <definedName name="matCYBUD">#REF!</definedName>
    <definedName name="matCYF" localSheetId="5">#REF!</definedName>
    <definedName name="matCYF">#REF!</definedName>
    <definedName name="MATEND" localSheetId="5">#REF!</definedName>
    <definedName name="MATEND">#REF!</definedName>
    <definedName name="material_costs" localSheetId="5">#REF!</definedName>
    <definedName name="material_costs">#REF!</definedName>
    <definedName name="matNYbud" localSheetId="5">#REF!</definedName>
    <definedName name="matNYbud">#REF!</definedName>
    <definedName name="matPYACT" localSheetId="5">#REF!</definedName>
    <definedName name="matPYACT">#REF!</definedName>
    <definedName name="MATSTART" localSheetId="5">#REF!</definedName>
    <definedName name="MATSTART">#REF!</definedName>
    <definedName name="MidPeak">'[2]17. Regulatory Charges'!$D$24</definedName>
    <definedName name="OffPeak">'[2]17. Regulatory Charges'!$D$23</definedName>
    <definedName name="OnPeak">'[2]17. Regulatory Charges'!$D$25</definedName>
    <definedName name="oth_beg_bud" localSheetId="5">#REF!</definedName>
    <definedName name="oth_beg_bud">#REF!</definedName>
    <definedName name="oth_end_bud" localSheetId="5">#REF!</definedName>
    <definedName name="oth_end_bud">#REF!</definedName>
    <definedName name="oth12ACT" localSheetId="5">#REF!</definedName>
    <definedName name="oth12ACT">#REF!</definedName>
    <definedName name="othCYACT" localSheetId="5">#REF!</definedName>
    <definedName name="othCYACT">#REF!</definedName>
    <definedName name="othCYBUD" localSheetId="5">#REF!</definedName>
    <definedName name="othCYBUD">#REF!</definedName>
    <definedName name="othCYF" localSheetId="5">#REF!</definedName>
    <definedName name="othCYF">#REF!</definedName>
    <definedName name="OTHEND" localSheetId="5">#REF!</definedName>
    <definedName name="OTHEND">#REF!</definedName>
    <definedName name="other_costs" localSheetId="5">#REF!</definedName>
    <definedName name="other_costs">#REF!</definedName>
    <definedName name="OTHERBUD" localSheetId="5">#REF!</definedName>
    <definedName name="OTHERBUD">#REF!</definedName>
    <definedName name="othNYbud" localSheetId="5">#REF!</definedName>
    <definedName name="othNYbud">#REF!</definedName>
    <definedName name="othPYACT" localSheetId="5">#REF!</definedName>
    <definedName name="othPYACT">#REF!</definedName>
    <definedName name="OTHSTART" localSheetId="5">#REF!</definedName>
    <definedName name="OTHSTART">#REF!</definedName>
    <definedName name="print_end" localSheetId="5">#REF!</definedName>
    <definedName name="print_end">#REF!</definedName>
    <definedName name="RATE_CLASSES">[7]lists!$A$1:$A$104</definedName>
    <definedName name="ratebase">'[2]8. STS - Tax Change'!$N$19</definedName>
    <definedName name="ratedescription">[8]hidden1!$D$1:$D$122</definedName>
    <definedName name="RebaseYear">'[1]LDC Info'!$E$28</definedName>
    <definedName name="SALBENF" localSheetId="5">#REF!</definedName>
    <definedName name="SALBENF">#REF!</definedName>
    <definedName name="salreg" localSheetId="5">#REF!</definedName>
    <definedName name="salreg">#REF!</definedName>
    <definedName name="SALREGF" localSheetId="5">#REF!</definedName>
    <definedName name="SALREGF">#REF!</definedName>
    <definedName name="SME">'[2]17. Regulatory Charges'!$D$33</definedName>
    <definedName name="StartEnd" localSheetId="5">[2]Database!#REF!</definedName>
    <definedName name="StartEnd">[2]Database!#REF!</definedName>
    <definedName name="TEMPA" localSheetId="5">#REF!</definedName>
    <definedName name="TEMPA">#REF!</definedName>
    <definedName name="TestYear">'[1]LDC Info'!$E$24</definedName>
    <definedName name="total_dept" localSheetId="5">#REF!</definedName>
    <definedName name="total_dept">#REF!</definedName>
    <definedName name="total_manpower" localSheetId="5">#REF!</definedName>
    <definedName name="total_manpower">#REF!</definedName>
    <definedName name="total_material" localSheetId="5">#REF!</definedName>
    <definedName name="total_material">#REF!</definedName>
    <definedName name="total_other" localSheetId="5">#REF!</definedName>
    <definedName name="total_other">#REF!</definedName>
    <definedName name="total_transportation" localSheetId="5">#REF!</definedName>
    <definedName name="total_transportation">#REF!</definedName>
    <definedName name="TRANBUD" localSheetId="5">#REF!</definedName>
    <definedName name="TRANBUD">#REF!</definedName>
    <definedName name="TRANEND" localSheetId="5">#REF!</definedName>
    <definedName name="TRANEND">#REF!</definedName>
    <definedName name="transportation_costs" localSheetId="5">#REF!</definedName>
    <definedName name="transportation_costs">#REF!</definedName>
    <definedName name="TRANSTART" localSheetId="5">#REF!</definedName>
    <definedName name="TRANSTART">#REF!</definedName>
    <definedName name="trn_beg_bud" localSheetId="5">#REF!</definedName>
    <definedName name="trn_beg_bud">#REF!</definedName>
    <definedName name="trn_end_bud" localSheetId="5">#REF!</definedName>
    <definedName name="trn_end_bud">#REF!</definedName>
    <definedName name="trn12ACT" localSheetId="5">#REF!</definedName>
    <definedName name="trn12ACT">#REF!</definedName>
    <definedName name="trnCYACT" localSheetId="5">#REF!</definedName>
    <definedName name="trnCYACT">#REF!</definedName>
    <definedName name="trnCYBUD" localSheetId="5">#REF!</definedName>
    <definedName name="trnCYBUD">#REF!</definedName>
    <definedName name="trnCYF" localSheetId="5">#REF!</definedName>
    <definedName name="trnCYF">#REF!</definedName>
    <definedName name="trnNYbud" localSheetId="5">#REF!</definedName>
    <definedName name="trnNYbud">#REF!</definedName>
    <definedName name="trnPYACT" localSheetId="5">#REF!</definedName>
    <definedName name="trnPYACT">#REF!</definedName>
    <definedName name="Units1" localSheetId="5">[2]lists!#REF!</definedName>
    <definedName name="Units1">[2]lists!#REF!</definedName>
    <definedName name="Units2" localSheetId="5">[2]lists!#REF!</definedName>
    <definedName name="Units2">[2]lists!#REF!</definedName>
    <definedName name="Utility">[3]Financials!$A$1</definedName>
    <definedName name="utitliy1">[9]Financials!$A$1</definedName>
    <definedName name="WAGBENF" localSheetId="5">#REF!</definedName>
    <definedName name="WAGBENF">#REF!</definedName>
    <definedName name="wagdob" localSheetId="5">#REF!</definedName>
    <definedName name="wagdob">#REF!</definedName>
    <definedName name="wagdobf" localSheetId="5">#REF!</definedName>
    <definedName name="wagdobf">#REF!</definedName>
    <definedName name="wagreg" localSheetId="5">#REF!</definedName>
    <definedName name="wagreg">#REF!</definedName>
    <definedName name="wagregf" localSheetId="5">#REF!</definedName>
    <definedName name="wagregf">#REF!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7" i="5" l="1"/>
  <c r="G17" i="5" s="1"/>
  <c r="D31" i="1"/>
  <c r="D32" i="1"/>
  <c r="D33" i="1"/>
  <c r="H57" i="4"/>
  <c r="I42" i="4"/>
  <c r="I43" i="4"/>
  <c r="I44" i="4"/>
  <c r="I45" i="4"/>
  <c r="I46" i="4"/>
  <c r="I47" i="4"/>
  <c r="I48" i="4"/>
  <c r="I49" i="4"/>
  <c r="I50" i="4"/>
  <c r="I51" i="4"/>
  <c r="I52" i="4"/>
  <c r="I41" i="4"/>
  <c r="G42" i="4"/>
  <c r="G43" i="4"/>
  <c r="G44" i="4"/>
  <c r="G45" i="4"/>
  <c r="G46" i="4"/>
  <c r="G47" i="4"/>
  <c r="G48" i="4"/>
  <c r="G49" i="4"/>
  <c r="G50" i="4"/>
  <c r="G51" i="4"/>
  <c r="G52" i="4"/>
  <c r="G41" i="4"/>
  <c r="D16" i="4"/>
  <c r="H57" i="3"/>
  <c r="I42" i="3"/>
  <c r="I43" i="3"/>
  <c r="I44" i="3"/>
  <c r="I45" i="3"/>
  <c r="I46" i="3"/>
  <c r="I47" i="3"/>
  <c r="I48" i="3"/>
  <c r="I49" i="3"/>
  <c r="I50" i="3"/>
  <c r="I51" i="3"/>
  <c r="I52" i="3"/>
  <c r="I41" i="3"/>
  <c r="G42" i="3"/>
  <c r="G43" i="3"/>
  <c r="G44" i="3"/>
  <c r="G45" i="3"/>
  <c r="G46" i="3"/>
  <c r="G47" i="3"/>
  <c r="G48" i="3"/>
  <c r="G49" i="3"/>
  <c r="G50" i="3"/>
  <c r="G51" i="3"/>
  <c r="G52" i="3"/>
  <c r="G41" i="3"/>
  <c r="E15" i="5" l="1"/>
  <c r="G15" i="5" s="1"/>
  <c r="H15" i="5" s="1"/>
  <c r="E16" i="5"/>
  <c r="G16" i="5" s="1"/>
  <c r="C45" i="1" s="1"/>
  <c r="C46" i="1"/>
  <c r="H17" i="5"/>
  <c r="H57" i="2"/>
  <c r="H16" i="5" l="1"/>
  <c r="C44" i="1"/>
  <c r="D14" i="4"/>
  <c r="D14" i="3"/>
  <c r="E33" i="1"/>
  <c r="E32" i="1"/>
  <c r="E31" i="1"/>
  <c r="D23" i="5"/>
  <c r="C23" i="5"/>
  <c r="E22" i="5"/>
  <c r="G22" i="5" s="1"/>
  <c r="H22" i="5" s="1"/>
  <c r="F21" i="5"/>
  <c r="E21" i="5"/>
  <c r="F20" i="5"/>
  <c r="E20" i="5"/>
  <c r="F19" i="5"/>
  <c r="E19" i="5"/>
  <c r="F18" i="5"/>
  <c r="E18" i="5"/>
  <c r="C90" i="4"/>
  <c r="F33" i="1" s="1"/>
  <c r="E53" i="4"/>
  <c r="D53" i="4"/>
  <c r="C53" i="4"/>
  <c r="F52" i="4"/>
  <c r="J52" i="4" s="1"/>
  <c r="F51" i="4"/>
  <c r="J51" i="4" s="1"/>
  <c r="F50" i="4"/>
  <c r="J50" i="4" s="1"/>
  <c r="F49" i="4"/>
  <c r="F48" i="4"/>
  <c r="H47" i="4"/>
  <c r="F47" i="4"/>
  <c r="F46" i="4"/>
  <c r="H45" i="4"/>
  <c r="F45" i="4"/>
  <c r="F44" i="4"/>
  <c r="H43" i="4"/>
  <c r="F43" i="4"/>
  <c r="F42" i="4"/>
  <c r="J42" i="4" s="1"/>
  <c r="H41" i="4"/>
  <c r="F41" i="4"/>
  <c r="C90" i="3"/>
  <c r="F32" i="1" s="1"/>
  <c r="E53" i="3"/>
  <c r="D53" i="3"/>
  <c r="C53" i="3"/>
  <c r="F52" i="3"/>
  <c r="H52" i="3" s="1"/>
  <c r="F51" i="3"/>
  <c r="F50" i="3"/>
  <c r="H50" i="3" s="1"/>
  <c r="F49" i="3"/>
  <c r="J49" i="3" s="1"/>
  <c r="F48" i="3"/>
  <c r="H48" i="3" s="1"/>
  <c r="F47" i="3"/>
  <c r="F46" i="3"/>
  <c r="H46" i="3" s="1"/>
  <c r="F45" i="3"/>
  <c r="J45" i="3" s="1"/>
  <c r="F44" i="3"/>
  <c r="H44" i="3" s="1"/>
  <c r="F43" i="3"/>
  <c r="F42" i="3"/>
  <c r="H42" i="3" s="1"/>
  <c r="F41" i="3"/>
  <c r="J41" i="3" s="1"/>
  <c r="C90" i="2"/>
  <c r="F31" i="1" s="1"/>
  <c r="E53" i="2"/>
  <c r="D53" i="2"/>
  <c r="C53" i="2"/>
  <c r="I52" i="2"/>
  <c r="G52" i="2"/>
  <c r="F52" i="2"/>
  <c r="I51" i="2"/>
  <c r="G51" i="2"/>
  <c r="F51" i="2"/>
  <c r="I50" i="2"/>
  <c r="G50" i="2"/>
  <c r="F50" i="2"/>
  <c r="J50" i="2" s="1"/>
  <c r="I49" i="2"/>
  <c r="G49" i="2"/>
  <c r="F49" i="2"/>
  <c r="J49" i="2" s="1"/>
  <c r="I48" i="2"/>
  <c r="G48" i="2"/>
  <c r="F48" i="2"/>
  <c r="I47" i="2"/>
  <c r="G47" i="2"/>
  <c r="F47" i="2"/>
  <c r="I46" i="2"/>
  <c r="G46" i="2"/>
  <c r="F46" i="2"/>
  <c r="J46" i="2" s="1"/>
  <c r="I45" i="2"/>
  <c r="G45" i="2"/>
  <c r="F45" i="2"/>
  <c r="I44" i="2"/>
  <c r="G44" i="2"/>
  <c r="F44" i="2"/>
  <c r="I43" i="2"/>
  <c r="G43" i="2"/>
  <c r="F43" i="2"/>
  <c r="I42" i="2"/>
  <c r="G42" i="2"/>
  <c r="F42" i="2"/>
  <c r="J42" i="2" s="1"/>
  <c r="I41" i="2"/>
  <c r="G41" i="2"/>
  <c r="F41" i="2"/>
  <c r="D16" i="2"/>
  <c r="K61" i="2" s="1"/>
  <c r="C52" i="1"/>
  <c r="H49" i="4" l="1"/>
  <c r="H51" i="4"/>
  <c r="H43" i="3"/>
  <c r="H47" i="3"/>
  <c r="K47" i="3" s="1"/>
  <c r="H51" i="3"/>
  <c r="J44" i="4"/>
  <c r="J43" i="4"/>
  <c r="H42" i="2"/>
  <c r="K42" i="2" s="1"/>
  <c r="H46" i="2"/>
  <c r="K46" i="2" s="1"/>
  <c r="H50" i="2"/>
  <c r="K50" i="2" s="1"/>
  <c r="K43" i="4"/>
  <c r="K51" i="4"/>
  <c r="J44" i="2"/>
  <c r="K44" i="2" s="1"/>
  <c r="J48" i="2"/>
  <c r="J52" i="2"/>
  <c r="J47" i="4"/>
  <c r="K47" i="4" s="1"/>
  <c r="J48" i="4"/>
  <c r="J41" i="4"/>
  <c r="J49" i="4"/>
  <c r="H47" i="2"/>
  <c r="J43" i="3"/>
  <c r="J47" i="3"/>
  <c r="J51" i="3"/>
  <c r="K51" i="3" s="1"/>
  <c r="J45" i="4"/>
  <c r="K45" i="4" s="1"/>
  <c r="J46" i="4"/>
  <c r="H44" i="2"/>
  <c r="H48" i="2"/>
  <c r="F53" i="2"/>
  <c r="K63" i="2" s="1"/>
  <c r="H52" i="2"/>
  <c r="K52" i="2" s="1"/>
  <c r="H45" i="2"/>
  <c r="H43" i="2"/>
  <c r="H51" i="2"/>
  <c r="H41" i="3"/>
  <c r="K41" i="3" s="1"/>
  <c r="H45" i="3"/>
  <c r="K45" i="3" s="1"/>
  <c r="H49" i="3"/>
  <c r="K49" i="3" s="1"/>
  <c r="K43" i="3"/>
  <c r="F16" i="4"/>
  <c r="F23" i="5"/>
  <c r="G18" i="5"/>
  <c r="H18" i="5" s="1"/>
  <c r="G20" i="5"/>
  <c r="H20" i="5" s="1"/>
  <c r="G19" i="5"/>
  <c r="H19" i="5" s="1"/>
  <c r="G21" i="5"/>
  <c r="H21" i="5" s="1"/>
  <c r="E23" i="5"/>
  <c r="F17" i="3"/>
  <c r="F17" i="4"/>
  <c r="F15" i="3"/>
  <c r="H39" i="1"/>
  <c r="D39" i="1"/>
  <c r="C39" i="1"/>
  <c r="E39" i="1"/>
  <c r="D18" i="3"/>
  <c r="F18" i="3" s="1"/>
  <c r="F15" i="4"/>
  <c r="K41" i="4"/>
  <c r="F39" i="1"/>
  <c r="J43" i="2"/>
  <c r="J45" i="2"/>
  <c r="J47" i="2"/>
  <c r="J51" i="2"/>
  <c r="F18" i="4"/>
  <c r="J42" i="3"/>
  <c r="K42" i="3" s="1"/>
  <c r="J50" i="3"/>
  <c r="K50" i="3" s="1"/>
  <c r="F53" i="4"/>
  <c r="D14" i="2"/>
  <c r="F16" i="2" s="1"/>
  <c r="H41" i="2"/>
  <c r="H49" i="2"/>
  <c r="K49" i="2" s="1"/>
  <c r="F16" i="3"/>
  <c r="F53" i="3"/>
  <c r="H42" i="4"/>
  <c r="H44" i="4"/>
  <c r="H46" i="4"/>
  <c r="K46" i="4" s="1"/>
  <c r="H48" i="4"/>
  <c r="H50" i="4"/>
  <c r="K50" i="4" s="1"/>
  <c r="H52" i="4"/>
  <c r="K52" i="4" s="1"/>
  <c r="J41" i="2"/>
  <c r="J44" i="3"/>
  <c r="K44" i="3" s="1"/>
  <c r="J46" i="3"/>
  <c r="K46" i="3" s="1"/>
  <c r="J48" i="3"/>
  <c r="K48" i="3" s="1"/>
  <c r="J52" i="3"/>
  <c r="K52" i="3" s="1"/>
  <c r="K43" i="2" l="1"/>
  <c r="G23" i="5"/>
  <c r="K44" i="4"/>
  <c r="K48" i="4"/>
  <c r="K49" i="4"/>
  <c r="J53" i="4"/>
  <c r="H33" i="1" s="1"/>
  <c r="K51" i="2"/>
  <c r="I57" i="2"/>
  <c r="K57" i="2" s="1"/>
  <c r="K47" i="2"/>
  <c r="K48" i="2"/>
  <c r="H53" i="3"/>
  <c r="H53" i="4"/>
  <c r="K45" i="2"/>
  <c r="G39" i="1"/>
  <c r="K53" i="3"/>
  <c r="H53" i="2"/>
  <c r="J53" i="3"/>
  <c r="H32" i="1" s="1"/>
  <c r="I57" i="3"/>
  <c r="K57" i="3" s="1"/>
  <c r="K61" i="3"/>
  <c r="K63" i="3" s="1"/>
  <c r="F18" i="2"/>
  <c r="F15" i="2"/>
  <c r="F17" i="2"/>
  <c r="K42" i="4"/>
  <c r="J53" i="2"/>
  <c r="H31" i="1" s="1"/>
  <c r="K41" i="2"/>
  <c r="I57" i="4"/>
  <c r="K57" i="4" s="1"/>
  <c r="K61" i="4"/>
  <c r="K63" i="4" s="1"/>
  <c r="K53" i="4" l="1"/>
  <c r="K60" i="4" s="1"/>
  <c r="C91" i="4" s="1"/>
  <c r="C92" i="4" s="1"/>
  <c r="C93" i="4" s="1"/>
  <c r="D93" i="4" s="1"/>
  <c r="K53" i="2"/>
  <c r="K60" i="2" s="1"/>
  <c r="C91" i="2" s="1"/>
  <c r="C31" i="1" s="1"/>
  <c r="G31" i="1" s="1"/>
  <c r="I31" i="1" s="1"/>
  <c r="K60" i="3"/>
  <c r="C91" i="3" s="1"/>
  <c r="C33" i="1" l="1"/>
  <c r="G33" i="1" s="1"/>
  <c r="I33" i="1" s="1"/>
  <c r="C92" i="2"/>
  <c r="C93" i="2" s="1"/>
  <c r="D93" i="2" s="1"/>
  <c r="C92" i="3"/>
  <c r="C93" i="3" s="1"/>
  <c r="D93" i="3" s="1"/>
  <c r="C32" i="1"/>
  <c r="G32" i="1" s="1"/>
  <c r="I32" i="1" s="1"/>
</calcChain>
</file>

<file path=xl/sharedStrings.xml><?xml version="1.0" encoding="utf-8"?>
<sst xmlns="http://schemas.openxmlformats.org/spreadsheetml/2006/main" count="553" uniqueCount="160">
  <si>
    <t>Version 1.0</t>
  </si>
  <si>
    <t>Input cells</t>
  </si>
  <si>
    <t>Drop down cells</t>
  </si>
  <si>
    <t xml:space="preserve">Utility Name   </t>
  </si>
  <si>
    <t>E.L.K. Energy Inc.</t>
  </si>
  <si>
    <t>Note 1</t>
  </si>
  <si>
    <t>For Account 1589 and Account 1588, determine if a or b below applies and select the appropriate year related to the account balance in the drop-down box to the right.</t>
  </si>
  <si>
    <t>Year Selected</t>
  </si>
  <si>
    <t xml:space="preserve">a) If the account balances were last approved on a final basis, select the year of the year-end balances that were last approved on a final basis. </t>
  </si>
  <si>
    <t xml:space="preserve">b) If the account balances were last approved on an interim basis, and </t>
  </si>
  <si>
    <t>i) there are no changes to the previously approved interim balances, select the year of the year-end balances that were last approved for diposition on an interim basis. OR</t>
  </si>
  <si>
    <t>ii) there are changes to the previously approved interim balances, select the year of the year-end balances that were last approved for disposition on a final basis. An explanation should be provided to explain the reason for the change in the previously approved interim balances.</t>
  </si>
  <si>
    <t>(e.g. If the 2022 balances that were reviewed in the 2024 rate application were to be selected, select 2022)</t>
  </si>
  <si>
    <t>Instructions:
1) Determine which scenario above applies (a, bi or bii). Select the appropriate year to generate the appropriate GA Analysis Workform tabs, and information in the Principal Adjustments tab and Account 1588 tab.
For example:
     • Scenario a -If 2022 balances were last approved on a final basis - Select 2022 and a GA Analysis Workform for 2023 will be generated. The input cells required in the Principal Adjustment and Account 1588 tabs will be generated accordingly as well.  
     • Scenario bi - If 2022 balances were last approved on an interim basis and there are no changes to 2022 balances - Select 2022 and a GA Analysis Workform for 2023 will be generated. The input cells required in the Principal Adjustment and Account 1588 tabs will be generated accordingly as well.  
     • Scenario bii - If 2022 balances were last approved on an interim basis, there are changes to 2022 balances, and 2021 balances were last approved for disposition - Select 2021 and GA Analysis Workforms for 2022 and 2023 will be generated. The input cells required in the Principal Adjustment and Account 1588 tabs will be generated accordingly as well.  
2) Complete the GA Analysis Workform for each year generated.
3) Complete the Account 1588 tab. Note that the number of years that require the reasonability test to be completed are shown in the Account 1588 tab, depending on the year selected on the Information Sheet. 
4) Complete the Principal Adjustments tab. Note that the number of years that require principal adjustment reconciliations are all shown in the one Principal Adjustments tab, depending on the year selected on the Information Sheet.
See the separate document GA Analysis Workform Instructions for detailed instructions on how to complete the Workform and examples of reconciling items and principal adjustments.</t>
  </si>
  <si>
    <t xml:space="preserve"> </t>
  </si>
  <si>
    <t>GA Analysis Workform Summary</t>
  </si>
  <si>
    <t>Year</t>
  </si>
  <si>
    <t>Annual Net Change in Expected GA Balance from GA Analysis</t>
  </si>
  <si>
    <t xml:space="preserve"> Net Change in Principal Balance in the GL</t>
  </si>
  <si>
    <t xml:space="preserve">Reconciling Items </t>
  </si>
  <si>
    <t>Adjusted Net Change in Principal Balance in the GL</t>
  </si>
  <si>
    <t>Unresolved Difference</t>
  </si>
  <si>
    <t xml:space="preserve">$ Consumption at Actual Rate Paid </t>
  </si>
  <si>
    <t>Unresolved Difference as % of Expected GA Payments to IESO</t>
  </si>
  <si>
    <t xml:space="preserve">Cumulative Balance </t>
  </si>
  <si>
    <t>N/A</t>
  </si>
  <si>
    <t>Account 1588 Reconciliation Summary</t>
  </si>
  <si>
    <t>Account 1588 as a % of Account 4705</t>
  </si>
  <si>
    <t>Note 2</t>
  </si>
  <si>
    <t>Consumption Data Excluding for Loss Factor (Data to agree with RRR as applicable)</t>
  </si>
  <si>
    <t>Total Metered excluding WMP</t>
  </si>
  <si>
    <t>C = A+B</t>
  </si>
  <si>
    <t>kWh</t>
  </si>
  <si>
    <t xml:space="preserve">RPP </t>
  </si>
  <si>
    <t>A</t>
  </si>
  <si>
    <t>Non RPP</t>
  </si>
  <si>
    <t>B = D+E</t>
  </si>
  <si>
    <t>Non-RPP Class A</t>
  </si>
  <si>
    <t>D</t>
  </si>
  <si>
    <r>
      <t>Non-RPP Class B</t>
    </r>
    <r>
      <rPr>
        <sz val="11"/>
        <color rgb="FFFF0000"/>
        <rFont val="Arial"/>
        <family val="2"/>
      </rPr>
      <t>*</t>
    </r>
  </si>
  <si>
    <t>E</t>
  </si>
  <si>
    <t>*Non-RPP Class B consumption reported in this table is not expected to directly agree with the Non-RPP Class B Including Loss Adjusted Billed Consumption in the GA Analysis of Expected Balance table below.  The difference should be equal to the loss factor.</t>
  </si>
  <si>
    <t>Note 3</t>
  </si>
  <si>
    <t>GA Billing Rate</t>
  </si>
  <si>
    <t xml:space="preserve">GA is billed on the </t>
  </si>
  <si>
    <t>Please confirm that the same GA rate is used to bill all customer classes. If not, please provide further details</t>
  </si>
  <si>
    <t>Please confirm that the GA Rate used for unbilled revenue is the same as the one used for billed revenue in any paticular month</t>
  </si>
  <si>
    <t>Note 4</t>
  </si>
  <si>
    <t>Analysis of Expected GA Amount</t>
  </si>
  <si>
    <t>Calendar Month</t>
  </si>
  <si>
    <t>Non-RPP Class B Including Loss Factor Billed Consumption (kWh)</t>
  </si>
  <si>
    <t>Deduct Previous Month Unbilled Loss Adjusted Consumption (kWh)</t>
  </si>
  <si>
    <t>Add Current Month Unbilled Loss Adjusted Consumption (kWh)</t>
  </si>
  <si>
    <t>Non-RPP Class B Including Loss Adjusted Consumption, Adjusted for Unbilled (kWh)</t>
  </si>
  <si>
    <t>GA Rate Billed  ($/kWh)</t>
  </si>
  <si>
    <t>$ Consumption at GA Rate Billed</t>
  </si>
  <si>
    <t>GA Actual Rate Paid ($/kWh)</t>
  </si>
  <si>
    <t>$ Consumption at Actual Rate Paid</t>
  </si>
  <si>
    <t>Expected GA Price Variance ($)</t>
  </si>
  <si>
    <t>F</t>
  </si>
  <si>
    <t>G</t>
  </si>
  <si>
    <t>H</t>
  </si>
  <si>
    <t>I = F-G+H</t>
  </si>
  <si>
    <t>J</t>
  </si>
  <si>
    <t>K = I*J</t>
  </si>
  <si>
    <t>L</t>
  </si>
  <si>
    <t>M = I*L</t>
  </si>
  <si>
    <t>N=M-K</t>
  </si>
  <si>
    <t>January</t>
  </si>
  <si>
    <t>February</t>
  </si>
  <si>
    <t>March</t>
  </si>
  <si>
    <t>April</t>
  </si>
  <si>
    <t>May</t>
  </si>
  <si>
    <t>June</t>
  </si>
  <si>
    <t>July</t>
  </si>
  <si>
    <t>August</t>
  </si>
  <si>
    <t>September</t>
  </si>
  <si>
    <t>October</t>
  </si>
  <si>
    <t xml:space="preserve">November </t>
  </si>
  <si>
    <t>December</t>
  </si>
  <si>
    <t>Net Change in Expected GA Balance in the Year (i.e. Transactions in the Year)</t>
  </si>
  <si>
    <t>Annual Non-RPP Class B Wholesale kWh *</t>
  </si>
  <si>
    <t>Annual Non-RPP Class B Retail billed kWh</t>
  </si>
  <si>
    <t>Annual Unaccounted for Energy Loss kWh</t>
  </si>
  <si>
    <t>Weighted Average GA Actual Rate Paid ($/kWh)**</t>
  </si>
  <si>
    <t>Expected GA Volume Variance ($)</t>
  </si>
  <si>
    <t>O</t>
  </si>
  <si>
    <t>P</t>
  </si>
  <si>
    <t>Q=O-P</t>
  </si>
  <si>
    <t>R</t>
  </si>
  <si>
    <t>P= Q*R</t>
  </si>
  <si>
    <t>*Equal to (AQEW - Class A + embedded generation kWh)*(Non-RPP Class B retail kwh/Total retail Class B kWh)</t>
  </si>
  <si>
    <t>**Equal to annual Non-RPP Class B $ GA paid (i.e. non-RPP portion of CT 148 on IESO invoice) divided by Non-RPP Class B Wholesale kWh (as quantified in column O of the table above)</t>
  </si>
  <si>
    <t>Total Expected GA Variance</t>
  </si>
  <si>
    <t>Calculated Loss Factor</t>
  </si>
  <si>
    <t>Most Recent Approved Loss Factor for Secondary Metered Customer &lt; 5,000kW</t>
  </si>
  <si>
    <t>Difference</t>
  </si>
  <si>
    <t>a) Please provide an explanation in the text box below if columns G and H for unbilled consumption are not used in the table above.</t>
  </si>
  <si>
    <t>b) Please provide an explanation in the text box below if the difference in loss factor is greater than 1%</t>
  </si>
  <si>
    <t xml:space="preserve">Note 5 </t>
  </si>
  <si>
    <t xml:space="preserve"> Item</t>
  </si>
  <si>
    <t>Amount</t>
  </si>
  <si>
    <t>Explanation</t>
  </si>
  <si>
    <t>Principal Adjustments</t>
  </si>
  <si>
    <t xml:space="preserve"> Net Change in Principal Balance in the GL (i.e. Transactions in the Year)</t>
  </si>
  <si>
    <t>Principal Adjustment on DVA Continuity Schedule</t>
  </si>
  <si>
    <t>If "no", please provide an explanation</t>
  </si>
  <si>
    <t>1a</t>
  </si>
  <si>
    <t>CT 148 True-up of GA Charges based on Actual Non-RPP Volumes - prior year</t>
  </si>
  <si>
    <t>1b</t>
  </si>
  <si>
    <t>CT 148 True-up of GA Charges based on Actual Non-RPP Volumes - current year</t>
  </si>
  <si>
    <t>2a</t>
  </si>
  <si>
    <t>Remove prior year end unbilled to actual revenue differences</t>
  </si>
  <si>
    <t>2b</t>
  </si>
  <si>
    <t>Add current year end unbilled to actual revenue differences</t>
  </si>
  <si>
    <t>3a</t>
  </si>
  <si>
    <t>Remove difference between prior year accrual/forecast to actual from long term load transfers</t>
  </si>
  <si>
    <t>3b</t>
  </si>
  <si>
    <t>Add difference between current year accrual/forecast to actual from long term load transfers</t>
  </si>
  <si>
    <t>Remove GA balances pertaining to Class A customers</t>
  </si>
  <si>
    <t>5a</t>
  </si>
  <si>
    <t>Significant prior period billing adjustments recorded in current year</t>
  </si>
  <si>
    <t>5b</t>
  </si>
  <si>
    <t>Significant current period billing adjustments recorded in other year(s)</t>
  </si>
  <si>
    <t>Differences in GA IESO posted rate and rate charged on IESO invoice</t>
  </si>
  <si>
    <t>Note 6</t>
  </si>
  <si>
    <t>Net Change in Expected GA Balance in the Year Per Analysis</t>
  </si>
  <si>
    <t>1st Estimate</t>
  </si>
  <si>
    <t>Yes</t>
  </si>
  <si>
    <t>**Equal to annual Non-RPP Class B $ GA paid (i.e. non-RPP portion of CT 148 on IESO invoice) divided by Non-RPP Class B Wholesale kWh (as quantified in column O in the table above)</t>
  </si>
  <si>
    <t>Remove difference between prior year accrual/unbilled to actual from load transfers</t>
  </si>
  <si>
    <t>Add difference between current year accrual/unbilled to actual from load transfers</t>
  </si>
  <si>
    <t>4a</t>
  </si>
  <si>
    <t>4b</t>
  </si>
  <si>
    <t>CT 2148 for prior period corrections</t>
  </si>
  <si>
    <t>The annual Account 1588 balance relative to cost of power is expected to be small. If it is greater than +/-1%, provide an explanation in the text box below.</t>
  </si>
  <si>
    <t>Note 7</t>
  </si>
  <si>
    <t>Account 1588 Reasonability Test</t>
  </si>
  <si>
    <t>Account 1588 - RSVA Power</t>
  </si>
  <si>
    <t>Account 4705 - Power Purchased</t>
  </si>
  <si>
    <t>Account 1588 as % of Account 4705</t>
  </si>
  <si>
    <r>
      <t>Transactions</t>
    </r>
    <r>
      <rPr>
        <b/>
        <vertAlign val="superscript"/>
        <sz val="12"/>
        <color theme="1"/>
        <rFont val="Arial"/>
        <family val="2"/>
      </rPr>
      <t>1</t>
    </r>
  </si>
  <si>
    <r>
      <t>Principal Adjustments</t>
    </r>
    <r>
      <rPr>
        <b/>
        <vertAlign val="superscript"/>
        <sz val="11"/>
        <color theme="1"/>
        <rFont val="Arial"/>
        <family val="2"/>
      </rPr>
      <t>1</t>
    </r>
  </si>
  <si>
    <t>Total Activity in Calendar Year</t>
  </si>
  <si>
    <t>Cumulative</t>
  </si>
  <si>
    <t>Notes</t>
  </si>
  <si>
    <t>1) The transactions should equal the "Transaction" column in the DVA Continuity Schedule. This is also expected to equal the transactions in the general ledger (excluding transactions relating to the removal of approved disposition amounts as that is shown in a separate column in the DVA Continuity Schedule)</t>
  </si>
  <si>
    <t>2) Principal adjustments should equal the "Principal Adjustments" column in the DVA Continuity Schedule. Principal adjustments adjust the transactions in the general ledger to the amount that should be requested for disposition.</t>
  </si>
  <si>
    <t>Reasons for large Account 1588 balance, relative to cost of power purchased</t>
  </si>
  <si>
    <t>GA Purchase Price Variance</t>
  </si>
  <si>
    <t>JANUARY 2016 BILLED AT DEC ACT INSTEAD OF JAN EST</t>
  </si>
  <si>
    <t>GA Rates per IESO website</t>
  </si>
  <si>
    <t>($/kWh)</t>
  </si>
  <si>
    <t>First Estimate</t>
  </si>
  <si>
    <t>Second Estimate</t>
  </si>
  <si>
    <t>Actual</t>
  </si>
  <si>
    <t>Gas Purchase Price Variance (non-rpp portion only)</t>
  </si>
  <si>
    <t>See Staff-10</t>
  </si>
  <si>
    <t>No</t>
  </si>
  <si>
    <t>See Staff Sup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</si>
</sst>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4" formatCode="_-&quot;$&quot;* #,##0.00_-;\-&quot;$&quot;* #,##0.00_-;_-&quot;$&quot;* &quot;-&quot;??_-;_-@_-"/>
    <numFmt numFmtId="43" formatCode="_-* #,##0.00_-;\-* #,##0.00_-;_-* &quot;-&quot;??_-;_-@_-"/>
    <numFmt numFmtId="164" formatCode="_-&quot;$&quot;* #,##0_-;_-&quot;$&quot;* \(#,##0\)_-;_-&quot;$&quot;* &quot;-&quot;??_-;_-@_-"/>
    <numFmt numFmtId="165" formatCode="0.0%"/>
    <numFmt numFmtId="166" formatCode="_-* #,##0_-;_-* \(#,##0\)_-;_-* &quot;-&quot;??_-;_-@_-"/>
    <numFmt numFmtId="167" formatCode="_-* #,##0_-;\-* #,##0_-;_-* &quot;-&quot;??_-;_-@_-"/>
    <numFmt numFmtId="168" formatCode="0.00000"/>
    <numFmt numFmtId="169" formatCode="_-&quot;$&quot;* #,##0_-;\-&quot;$&quot;* #,##0_-;_-&quot;$&quot;* &quot;-&quot;??_-;_-@_-"/>
    <numFmt numFmtId="170" formatCode="0.0000"/>
    <numFmt numFmtId="171" formatCode="_(* #,##0_);_(* \(#,##0\);_(* &quot;-&quot;??_);_(@_)"/>
    <numFmt numFmtId="172" formatCode="&quot;$&quot;#,##0.00000"/>
  </numFmts>
  <fonts count="20" x14ac:knownFonts="1">
    <font>
      <sz val="11"/>
      <color theme="1"/>
      <name val="Aptos Narrow"/>
      <family val="2"/>
      <scheme val="minor"/>
    </font>
    <font>
      <sz val="11"/>
      <color theme="1"/>
      <name val="Aptos Narrow"/>
      <family val="2"/>
      <scheme val="minor"/>
    </font>
    <font>
      <b/>
      <sz val="11"/>
      <color theme="1"/>
      <name val="Aptos Narrow"/>
      <family val="2"/>
      <scheme val="minor"/>
    </font>
    <font>
      <b/>
      <shadow/>
      <sz val="36"/>
      <color rgb="FF000000"/>
      <name val="Aptos Narrow"/>
      <family val="2"/>
      <scheme val="minor"/>
    </font>
    <font>
      <b/>
      <u/>
      <sz val="11"/>
      <name val="Arial"/>
      <family val="2"/>
    </font>
    <font>
      <sz val="11"/>
      <name val="Arial"/>
      <family val="2"/>
    </font>
    <font>
      <sz val="11"/>
      <color theme="1"/>
      <name val="Arial"/>
      <family val="2"/>
    </font>
    <font>
      <b/>
      <sz val="11"/>
      <name val="Arial"/>
      <family val="2"/>
    </font>
    <font>
      <b/>
      <sz val="11"/>
      <color theme="1"/>
      <name val="Arial"/>
      <family val="2"/>
    </font>
    <font>
      <sz val="10"/>
      <name val="Arial"/>
      <family val="2"/>
    </font>
    <font>
      <b/>
      <u/>
      <sz val="11"/>
      <color theme="1"/>
      <name val="Arial"/>
      <family val="2"/>
    </font>
    <font>
      <i/>
      <sz val="11"/>
      <color theme="1"/>
      <name val="Arial"/>
      <family val="2"/>
    </font>
    <font>
      <sz val="11"/>
      <color rgb="FFFF0000"/>
      <name val="Arial"/>
      <family val="2"/>
    </font>
    <font>
      <sz val="11"/>
      <name val="Aptos Narrow"/>
      <family val="2"/>
      <scheme val="minor"/>
    </font>
    <font>
      <b/>
      <sz val="11"/>
      <color rgb="FFFF0000"/>
      <name val="Arial"/>
      <family val="2"/>
    </font>
    <font>
      <sz val="11"/>
      <color rgb="FF000000"/>
      <name val="Aptos Narrow"/>
      <family val="2"/>
      <scheme val="minor"/>
    </font>
    <font>
      <sz val="11"/>
      <color theme="0"/>
      <name val="Arial"/>
      <family val="2"/>
    </font>
    <font>
      <b/>
      <vertAlign val="superscript"/>
      <sz val="12"/>
      <color theme="1"/>
      <name val="Arial"/>
      <family val="2"/>
    </font>
    <font>
      <b/>
      <vertAlign val="superscript"/>
      <sz val="11"/>
      <color theme="1"/>
      <name val="Arial"/>
      <family val="2"/>
    </font>
    <font>
      <sz val="11"/>
      <color theme="0"/>
      <name val="Aptos Narrow"/>
      <family val="2"/>
      <scheme val="minor"/>
    </font>
  </fonts>
  <fills count="7">
    <fill>
      <patternFill patternType="none"/>
    </fill>
    <fill>
      <patternFill patternType="gray125"/>
    </fill>
    <fill>
      <patternFill patternType="solid">
        <fgColor theme="6" tint="0.79998168889431442"/>
        <bgColor indexed="64"/>
      </patternFill>
    </fill>
    <fill>
      <patternFill patternType="solid">
        <fgColor theme="4" tint="0.79998168889431442"/>
        <bgColor indexed="64"/>
      </patternFill>
    </fill>
    <fill>
      <patternFill patternType="solid">
        <fgColor theme="0"/>
        <bgColor indexed="64"/>
      </patternFill>
    </fill>
    <fill>
      <patternFill patternType="solid">
        <fgColor rgb="FFEDEDED"/>
        <bgColor rgb="FF000000"/>
      </patternFill>
    </fill>
    <fill>
      <patternFill patternType="solid">
        <fgColor theme="5" tint="0.79998168889431442"/>
        <bgColor indexed="64"/>
      </patternFill>
    </fill>
  </fills>
  <borders count="51">
    <border>
      <left/>
      <right/>
      <top/>
      <bottom/>
      <diagonal/>
    </border>
    <border>
      <left style="thin">
        <color indexed="64"/>
      </left>
      <right style="thin">
        <color indexed="64"/>
      </right>
      <top style="thin">
        <color indexed="64"/>
      </top>
      <bottom style="thin">
        <color indexed="64"/>
      </bottom>
      <diagonal/>
    </border>
    <border>
      <left style="thick">
        <color theme="0" tint="-0.34998626667073579"/>
      </left>
      <right/>
      <top style="thick">
        <color theme="0" tint="-0.34998626667073579"/>
      </top>
      <bottom style="medium">
        <color theme="0" tint="-4.9989318521683403E-2"/>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top style="thin">
        <color indexed="64"/>
      </top>
      <bottom/>
      <diagonal/>
    </border>
    <border>
      <left/>
      <right/>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right/>
      <top style="medium">
        <color indexed="64"/>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right/>
      <top/>
      <bottom style="double">
        <color indexed="64"/>
      </bottom>
      <diagonal/>
    </border>
    <border>
      <left/>
      <right style="thin">
        <color indexed="64"/>
      </right>
      <top/>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theme="0" tint="-0.249977111117893"/>
      </left>
      <right style="thin">
        <color theme="0" tint="-0.249977111117893"/>
      </right>
      <top/>
      <bottom style="thin">
        <color theme="0" tint="-0.249977111117893"/>
      </bottom>
      <diagonal/>
    </border>
  </borders>
  <cellStyleXfs count="8">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9" fillId="0" borderId="0"/>
    <xf numFmtId="9" fontId="9"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cellStyleXfs>
  <cellXfs count="264">
    <xf numFmtId="0" fontId="0" fillId="0" borderId="0" xfId="0"/>
    <xf numFmtId="0" fontId="3" fillId="0" borderId="0" xfId="0" applyFont="1" applyAlignment="1">
      <alignment horizontal="center" vertical="center" readingOrder="1"/>
    </xf>
    <xf numFmtId="0" fontId="2" fillId="0" borderId="0" xfId="0" applyFont="1"/>
    <xf numFmtId="0" fontId="4" fillId="0" borderId="0" xfId="0" applyFont="1"/>
    <xf numFmtId="0" fontId="5" fillId="0" borderId="0" xfId="0" applyFont="1"/>
    <xf numFmtId="0" fontId="6" fillId="0" borderId="0" xfId="0" applyFont="1"/>
    <xf numFmtId="0" fontId="7" fillId="2" borderId="1" xfId="0" applyFont="1" applyFill="1" applyBorder="1" applyAlignment="1">
      <alignment horizontal="left" vertical="center"/>
    </xf>
    <xf numFmtId="0" fontId="7" fillId="3" borderId="1" xfId="0" applyFont="1" applyFill="1" applyBorder="1" applyAlignment="1">
      <alignment horizontal="left" vertical="center"/>
    </xf>
    <xf numFmtId="0" fontId="7" fillId="0" borderId="0" xfId="0" applyFont="1" applyAlignment="1">
      <alignment horizontal="left" vertical="center"/>
    </xf>
    <xf numFmtId="0" fontId="8" fillId="0" borderId="0" xfId="0" applyFont="1" applyAlignment="1">
      <alignment horizontal="right" vertical="center"/>
    </xf>
    <xf numFmtId="0" fontId="6" fillId="3" borderId="2" xfId="0" applyFont="1" applyFill="1" applyBorder="1" applyAlignment="1" applyProtection="1">
      <alignment horizontal="left" vertical="center" wrapText="1"/>
      <protection locked="0"/>
    </xf>
    <xf numFmtId="0" fontId="7" fillId="0" borderId="0" xfId="0" applyFont="1"/>
    <xf numFmtId="0" fontId="6" fillId="0" borderId="0" xfId="4" applyFont="1" applyAlignment="1">
      <alignment horizontal="left" wrapText="1"/>
    </xf>
    <xf numFmtId="0" fontId="10" fillId="0" borderId="0" xfId="4" applyFont="1" applyAlignment="1">
      <alignment horizontal="center"/>
    </xf>
    <xf numFmtId="0" fontId="6" fillId="0" borderId="0" xfId="4" applyFont="1"/>
    <xf numFmtId="0" fontId="6" fillId="0" borderId="0" xfId="4" applyFont="1" applyAlignment="1">
      <alignment horizontal="right" vertical="center"/>
    </xf>
    <xf numFmtId="0" fontId="6" fillId="0" borderId="0" xfId="4" applyFont="1" applyAlignment="1">
      <alignment vertical="center"/>
    </xf>
    <xf numFmtId="0" fontId="6" fillId="0" borderId="0" xfId="4" applyFont="1" applyAlignment="1">
      <alignment horizontal="center" wrapText="1"/>
    </xf>
    <xf numFmtId="0" fontId="5" fillId="0" borderId="0" xfId="4" applyFont="1" applyAlignment="1">
      <alignment horizontal="center" wrapText="1"/>
    </xf>
    <xf numFmtId="0" fontId="5" fillId="0" borderId="0" xfId="4" applyFont="1" applyAlignment="1">
      <alignment horizontal="left" wrapText="1"/>
    </xf>
    <xf numFmtId="0" fontId="11" fillId="0" borderId="0" xfId="4" applyFont="1"/>
    <xf numFmtId="0" fontId="7" fillId="0" borderId="0" xfId="0" applyFont="1" applyAlignment="1">
      <alignment horizontal="left" vertical="center" wrapText="1"/>
    </xf>
    <xf numFmtId="44" fontId="12" fillId="0" borderId="0" xfId="2" applyFont="1" applyBorder="1"/>
    <xf numFmtId="9" fontId="12" fillId="0" borderId="0" xfId="3" applyFont="1" applyBorder="1"/>
    <xf numFmtId="0" fontId="7" fillId="0" borderId="8" xfId="0" applyFont="1" applyBorder="1" applyAlignment="1">
      <alignment horizontal="center"/>
    </xf>
    <xf numFmtId="0" fontId="7" fillId="0" borderId="9" xfId="0" applyFont="1" applyBorder="1" applyAlignment="1">
      <alignment horizontal="center" wrapText="1"/>
    </xf>
    <xf numFmtId="9" fontId="7" fillId="0" borderId="9" xfId="3" applyFont="1" applyBorder="1" applyAlignment="1">
      <alignment horizontal="center" wrapText="1"/>
    </xf>
    <xf numFmtId="0" fontId="8" fillId="0" borderId="9" xfId="0" applyFont="1" applyBorder="1" applyAlignment="1">
      <alignment horizontal="center" wrapText="1"/>
    </xf>
    <xf numFmtId="0" fontId="7" fillId="0" borderId="10" xfId="0" applyFont="1" applyBorder="1" applyAlignment="1">
      <alignment horizontal="center" wrapText="1"/>
    </xf>
    <xf numFmtId="164" fontId="5" fillId="0" borderId="1" xfId="2" applyNumberFormat="1" applyFont="1" applyFill="1" applyBorder="1" applyAlignment="1">
      <alignment horizontal="center" wrapText="1"/>
    </xf>
    <xf numFmtId="164" fontId="5" fillId="0" borderId="1" xfId="2" applyNumberFormat="1" applyFont="1" applyFill="1" applyBorder="1" applyAlignment="1">
      <alignment horizontal="center"/>
    </xf>
    <xf numFmtId="164" fontId="5" fillId="4" borderId="1" xfId="2" applyNumberFormat="1" applyFont="1" applyFill="1" applyBorder="1" applyAlignment="1">
      <alignment horizontal="center"/>
    </xf>
    <xf numFmtId="165" fontId="5" fillId="0" borderId="12" xfId="3" applyNumberFormat="1" applyFont="1" applyFill="1" applyBorder="1" applyAlignment="1">
      <alignment horizontal="center"/>
    </xf>
    <xf numFmtId="0" fontId="5" fillId="0" borderId="13" xfId="0" applyFont="1" applyBorder="1" applyAlignment="1">
      <alignment horizontal="center"/>
    </xf>
    <xf numFmtId="0" fontId="5" fillId="0" borderId="14" xfId="0" applyFont="1" applyBorder="1" applyAlignment="1">
      <alignment horizontal="center"/>
    </xf>
    <xf numFmtId="0" fontId="5" fillId="0" borderId="15" xfId="0" applyFont="1" applyBorder="1" applyAlignment="1">
      <alignment horizontal="center"/>
    </xf>
    <xf numFmtId="164" fontId="5" fillId="0" borderId="3" xfId="2" applyNumberFormat="1" applyFont="1" applyFill="1" applyBorder="1" applyAlignment="1">
      <alignment horizontal="center" wrapText="1"/>
    </xf>
    <xf numFmtId="164" fontId="5" fillId="0" borderId="3" xfId="2" applyNumberFormat="1" applyFont="1" applyFill="1" applyBorder="1" applyAlignment="1">
      <alignment horizontal="center"/>
    </xf>
    <xf numFmtId="164" fontId="5" fillId="4" borderId="3" xfId="2" applyNumberFormat="1" applyFont="1" applyFill="1" applyBorder="1" applyAlignment="1">
      <alignment horizontal="center"/>
    </xf>
    <xf numFmtId="165" fontId="5" fillId="0" borderId="16" xfId="3" applyNumberFormat="1" applyFont="1" applyFill="1" applyBorder="1" applyAlignment="1">
      <alignment horizontal="center"/>
    </xf>
    <xf numFmtId="0" fontId="7" fillId="0" borderId="17" xfId="0" applyFont="1" applyBorder="1"/>
    <xf numFmtId="164" fontId="7" fillId="0" borderId="18" xfId="2" applyNumberFormat="1" applyFont="1" applyBorder="1"/>
    <xf numFmtId="44" fontId="7" fillId="0" borderId="19" xfId="2" applyFont="1" applyBorder="1" applyAlignment="1">
      <alignment horizontal="center"/>
    </xf>
    <xf numFmtId="0" fontId="13" fillId="0" borderId="0" xfId="0" applyFont="1"/>
    <xf numFmtId="0" fontId="7" fillId="0" borderId="17" xfId="0" applyFont="1" applyBorder="1" applyAlignment="1">
      <alignment horizontal="center"/>
    </xf>
    <xf numFmtId="0" fontId="7" fillId="0" borderId="19" xfId="0" applyFont="1" applyBorder="1" applyAlignment="1">
      <alignment horizontal="center"/>
    </xf>
    <xf numFmtId="165" fontId="5" fillId="0" borderId="12" xfId="3" applyNumberFormat="1" applyFont="1" applyBorder="1" applyAlignment="1">
      <alignment horizontal="center"/>
    </xf>
    <xf numFmtId="165" fontId="5" fillId="0" borderId="16" xfId="3" applyNumberFormat="1" applyFont="1" applyBorder="1" applyAlignment="1">
      <alignment horizontal="center"/>
    </xf>
    <xf numFmtId="165" fontId="5" fillId="0" borderId="15" xfId="3" applyNumberFormat="1" applyFont="1" applyBorder="1" applyAlignment="1">
      <alignment horizontal="center"/>
    </xf>
    <xf numFmtId="165" fontId="5" fillId="0" borderId="21" xfId="3" applyNumberFormat="1" applyFont="1" applyBorder="1" applyAlignment="1">
      <alignment horizontal="center"/>
    </xf>
    <xf numFmtId="0" fontId="4" fillId="0" borderId="0" xfId="0" applyFont="1" applyAlignment="1">
      <alignment vertical="center"/>
    </xf>
    <xf numFmtId="0" fontId="7" fillId="0" borderId="0" xfId="0" applyFont="1" applyAlignment="1">
      <alignment vertical="center"/>
    </xf>
    <xf numFmtId="0" fontId="7" fillId="0" borderId="1" xfId="0" applyFont="1" applyBorder="1" applyAlignment="1">
      <alignment horizontal="center" vertical="center"/>
    </xf>
    <xf numFmtId="0" fontId="6" fillId="0" borderId="23" xfId="0" applyFont="1" applyBorder="1" applyAlignment="1">
      <alignment horizontal="center"/>
    </xf>
    <xf numFmtId="0" fontId="5" fillId="0" borderId="1" xfId="0" applyFont="1" applyBorder="1" applyAlignment="1">
      <alignment horizontal="left" vertical="center"/>
    </xf>
    <xf numFmtId="0" fontId="5" fillId="0" borderId="1" xfId="0" applyFont="1" applyBorder="1" applyAlignment="1">
      <alignment horizontal="center" vertical="center"/>
    </xf>
    <xf numFmtId="166" fontId="5" fillId="0" borderId="24" xfId="1" applyNumberFormat="1" applyFont="1" applyFill="1" applyBorder="1" applyAlignment="1">
      <alignment horizontal="center" vertical="center"/>
    </xf>
    <xf numFmtId="9" fontId="5" fillId="0" borderId="1" xfId="5" applyFont="1" applyBorder="1" applyAlignment="1">
      <alignment horizontal="center" vertical="center"/>
    </xf>
    <xf numFmtId="166" fontId="5" fillId="2" borderId="5" xfId="1" applyNumberFormat="1" applyFont="1" applyFill="1" applyBorder="1" applyAlignment="1" applyProtection="1">
      <alignment horizontal="center" vertical="center"/>
      <protection locked="0"/>
    </xf>
    <xf numFmtId="165" fontId="5" fillId="0" borderId="1" xfId="5" applyNumberFormat="1" applyFont="1" applyBorder="1" applyAlignment="1">
      <alignment horizontal="center" vertical="center"/>
    </xf>
    <xf numFmtId="166" fontId="5" fillId="2" borderId="1" xfId="1" applyNumberFormat="1" applyFont="1" applyFill="1" applyBorder="1" applyAlignment="1" applyProtection="1">
      <alignment horizontal="center" vertical="center"/>
      <protection locked="0"/>
    </xf>
    <xf numFmtId="167" fontId="6" fillId="0" borderId="0" xfId="0" applyNumberFormat="1" applyFont="1"/>
    <xf numFmtId="0" fontId="10" fillId="0" borderId="0" xfId="0" applyFont="1"/>
    <xf numFmtId="0" fontId="8" fillId="0" borderId="0" xfId="0" applyFont="1"/>
    <xf numFmtId="0" fontId="6" fillId="3" borderId="1" xfId="0" applyFont="1" applyFill="1" applyBorder="1" applyProtection="1">
      <protection locked="0"/>
    </xf>
    <xf numFmtId="0" fontId="8" fillId="0" borderId="0" xfId="0" applyFont="1" applyAlignment="1">
      <alignment wrapText="1"/>
    </xf>
    <xf numFmtId="0" fontId="8" fillId="0" borderId="0" xfId="0" applyFont="1" applyAlignment="1">
      <alignment horizontal="center"/>
    </xf>
    <xf numFmtId="0" fontId="5" fillId="0" borderId="26" xfId="0" applyFont="1" applyBorder="1"/>
    <xf numFmtId="0" fontId="8" fillId="0" borderId="6" xfId="0" applyFont="1" applyBorder="1" applyAlignment="1">
      <alignment wrapText="1"/>
    </xf>
    <xf numFmtId="0" fontId="7" fillId="0" borderId="17" xfId="0" applyFont="1" applyBorder="1" applyAlignment="1">
      <alignment horizontal="center" wrapText="1"/>
    </xf>
    <xf numFmtId="0" fontId="7" fillId="0" borderId="27" xfId="0" applyFont="1" applyBorder="1" applyAlignment="1">
      <alignment horizontal="center" wrapText="1"/>
    </xf>
    <xf numFmtId="0" fontId="7" fillId="0" borderId="28" xfId="0" applyFont="1" applyBorder="1" applyAlignment="1">
      <alignment horizontal="center" wrapText="1"/>
    </xf>
    <xf numFmtId="0" fontId="7" fillId="0" borderId="18" xfId="0" applyFont="1" applyBorder="1" applyAlignment="1">
      <alignment horizontal="center" wrapText="1"/>
    </xf>
    <xf numFmtId="0" fontId="8" fillId="0" borderId="18" xfId="0" applyFont="1" applyBorder="1" applyAlignment="1">
      <alignment horizontal="center" wrapText="1"/>
    </xf>
    <xf numFmtId="0" fontId="7" fillId="0" borderId="19" xfId="0" applyFont="1" applyBorder="1" applyAlignment="1">
      <alignment horizontal="center" wrapText="1"/>
    </xf>
    <xf numFmtId="0" fontId="8" fillId="0" borderId="8" xfId="0" applyFont="1" applyBorder="1" applyAlignment="1">
      <alignment horizontal="center" wrapText="1"/>
    </xf>
    <xf numFmtId="0" fontId="7" fillId="0" borderId="29" xfId="0" applyFont="1" applyBorder="1" applyAlignment="1">
      <alignment horizontal="center" wrapText="1"/>
    </xf>
    <xf numFmtId="0" fontId="7" fillId="0" borderId="9" xfId="0" quotePrefix="1" applyFont="1" applyBorder="1" applyAlignment="1">
      <alignment horizontal="center" wrapText="1"/>
    </xf>
    <xf numFmtId="0" fontId="7" fillId="0" borderId="10" xfId="0" quotePrefix="1" applyFont="1" applyBorder="1" applyAlignment="1">
      <alignment horizontal="center" wrapText="1"/>
    </xf>
    <xf numFmtId="0" fontId="6" fillId="0" borderId="13" xfId="0" applyFont="1" applyBorder="1"/>
    <xf numFmtId="166" fontId="6" fillId="2" borderId="23" xfId="1" applyNumberFormat="1" applyFont="1" applyFill="1" applyBorder="1" applyProtection="1">
      <protection locked="0"/>
    </xf>
    <xf numFmtId="166" fontId="6" fillId="2" borderId="1" xfId="1" applyNumberFormat="1" applyFont="1" applyFill="1" applyBorder="1" applyProtection="1">
      <protection locked="0"/>
    </xf>
    <xf numFmtId="166" fontId="6" fillId="0" borderId="1" xfId="1" applyNumberFormat="1" applyFont="1" applyFill="1" applyBorder="1"/>
    <xf numFmtId="168" fontId="6" fillId="0" borderId="1" xfId="0" applyNumberFormat="1" applyFont="1" applyBorder="1"/>
    <xf numFmtId="164" fontId="6" fillId="0" borderId="1" xfId="2" applyNumberFormat="1" applyFont="1" applyFill="1" applyBorder="1"/>
    <xf numFmtId="164" fontId="6" fillId="0" borderId="1" xfId="2" applyNumberFormat="1" applyFont="1" applyBorder="1"/>
    <xf numFmtId="164" fontId="6" fillId="0" borderId="12" xfId="2" applyNumberFormat="1" applyFont="1" applyBorder="1"/>
    <xf numFmtId="166" fontId="6" fillId="2" borderId="30" xfId="1" applyNumberFormat="1" applyFont="1" applyFill="1" applyBorder="1" applyProtection="1">
      <protection locked="0"/>
    </xf>
    <xf numFmtId="0" fontId="7" fillId="0" borderId="31" xfId="0" applyFont="1" applyBorder="1" applyAlignment="1">
      <alignment wrapText="1"/>
    </xf>
    <xf numFmtId="166" fontId="8" fillId="0" borderId="24" xfId="1" applyNumberFormat="1" applyFont="1" applyBorder="1"/>
    <xf numFmtId="0" fontId="8" fillId="0" borderId="24" xfId="0" applyFont="1" applyBorder="1"/>
    <xf numFmtId="164" fontId="8" fillId="0" borderId="24" xfId="2" applyNumberFormat="1" applyFont="1" applyBorder="1"/>
    <xf numFmtId="164" fontId="8" fillId="0" borderId="21" xfId="2" applyNumberFormat="1" applyFont="1" applyBorder="1"/>
    <xf numFmtId="0" fontId="7" fillId="0" borderId="0" xfId="0" applyFont="1" applyAlignment="1">
      <alignment wrapText="1"/>
    </xf>
    <xf numFmtId="166" fontId="8" fillId="0" borderId="0" xfId="1" applyNumberFormat="1" applyFont="1" applyBorder="1"/>
    <xf numFmtId="164" fontId="8" fillId="0" borderId="0" xfId="2" applyNumberFormat="1" applyFont="1" applyBorder="1"/>
    <xf numFmtId="166" fontId="7" fillId="0" borderId="8" xfId="1" applyNumberFormat="1" applyFont="1" applyBorder="1" applyAlignment="1">
      <alignment horizontal="center" wrapText="1"/>
    </xf>
    <xf numFmtId="166" fontId="7" fillId="0" borderId="9" xfId="1" applyNumberFormat="1" applyFont="1" applyBorder="1" applyAlignment="1">
      <alignment horizontal="center" wrapText="1"/>
    </xf>
    <xf numFmtId="164" fontId="7" fillId="0" borderId="9" xfId="2" applyNumberFormat="1" applyFont="1" applyBorder="1" applyAlignment="1">
      <alignment horizontal="center" wrapText="1"/>
    </xf>
    <xf numFmtId="164" fontId="7" fillId="0" borderId="10" xfId="2" applyNumberFormat="1" applyFont="1" applyBorder="1" applyAlignment="1">
      <alignment horizontal="center" wrapText="1"/>
    </xf>
    <xf numFmtId="166" fontId="7" fillId="0" borderId="13" xfId="1" applyNumberFormat="1" applyFont="1" applyBorder="1" applyAlignment="1">
      <alignment horizontal="center"/>
    </xf>
    <xf numFmtId="166" fontId="7" fillId="0" borderId="1" xfId="1" applyNumberFormat="1" applyFont="1" applyBorder="1" applyAlignment="1">
      <alignment horizontal="center"/>
    </xf>
    <xf numFmtId="0" fontId="7" fillId="0" borderId="1" xfId="0" quotePrefix="1" applyFont="1" applyBorder="1" applyAlignment="1">
      <alignment horizontal="center"/>
    </xf>
    <xf numFmtId="164" fontId="7" fillId="0" borderId="1" xfId="2" applyNumberFormat="1" applyFont="1" applyBorder="1" applyAlignment="1">
      <alignment horizontal="center"/>
    </xf>
    <xf numFmtId="164" fontId="7" fillId="0" borderId="12" xfId="2" quotePrefix="1" applyNumberFormat="1" applyFont="1" applyBorder="1" applyAlignment="1">
      <alignment horizontal="center"/>
    </xf>
    <xf numFmtId="168" fontId="6" fillId="0" borderId="0" xfId="0" applyNumberFormat="1" applyFont="1"/>
    <xf numFmtId="167" fontId="5" fillId="2" borderId="31" xfId="1" applyNumberFormat="1" applyFont="1" applyFill="1" applyBorder="1" applyProtection="1">
      <protection locked="0"/>
    </xf>
    <xf numFmtId="167" fontId="5" fillId="0" borderId="24" xfId="1" applyNumberFormat="1" applyFont="1" applyBorder="1"/>
    <xf numFmtId="168" fontId="5" fillId="2" borderId="24" xfId="0" applyNumberFormat="1" applyFont="1" applyFill="1" applyBorder="1" applyAlignment="1" applyProtection="1">
      <alignment wrapText="1"/>
      <protection locked="0"/>
    </xf>
    <xf numFmtId="164" fontId="5" fillId="0" borderId="21" xfId="2" applyNumberFormat="1" applyFont="1" applyBorder="1"/>
    <xf numFmtId="0" fontId="14" fillId="0" borderId="0" xfId="0" applyFont="1"/>
    <xf numFmtId="164" fontId="14" fillId="0" borderId="0" xfId="2" applyNumberFormat="1" applyFont="1" applyBorder="1"/>
    <xf numFmtId="0" fontId="14" fillId="0" borderId="6" xfId="0" applyFont="1" applyBorder="1"/>
    <xf numFmtId="164" fontId="7" fillId="0" borderId="28" xfId="2" applyNumberFormat="1" applyFont="1" applyBorder="1" applyAlignment="1">
      <alignment horizontal="right"/>
    </xf>
    <xf numFmtId="164" fontId="7" fillId="0" borderId="15" xfId="2" applyNumberFormat="1" applyFont="1" applyBorder="1"/>
    <xf numFmtId="170" fontId="6" fillId="0" borderId="0" xfId="3" applyNumberFormat="1" applyFont="1" applyFill="1" applyAlignment="1">
      <alignment horizontal="right"/>
    </xf>
    <xf numFmtId="0" fontId="6" fillId="2" borderId="33" xfId="0" applyFont="1" applyFill="1" applyBorder="1" applyAlignment="1" applyProtection="1">
      <alignment horizontal="right"/>
      <protection locked="0"/>
    </xf>
    <xf numFmtId="170" fontId="8" fillId="0" borderId="0" xfId="3" applyNumberFormat="1" applyFont="1" applyFill="1" applyAlignment="1">
      <alignment horizontal="right"/>
    </xf>
    <xf numFmtId="169" fontId="8" fillId="0" borderId="0" xfId="6" applyNumberFormat="1" applyFont="1" applyBorder="1" applyAlignment="1">
      <alignment horizontal="left" wrapText="1"/>
    </xf>
    <xf numFmtId="170" fontId="8" fillId="0" borderId="0" xfId="3" applyNumberFormat="1" applyFont="1" applyFill="1"/>
    <xf numFmtId="0" fontId="6" fillId="0" borderId="0" xfId="0" applyFont="1" applyAlignment="1">
      <alignment horizontal="left"/>
    </xf>
    <xf numFmtId="43" fontId="6" fillId="0" borderId="0" xfId="1" applyFont="1"/>
    <xf numFmtId="44" fontId="6" fillId="0" borderId="0" xfId="0" applyNumberFormat="1" applyFont="1"/>
    <xf numFmtId="0" fontId="6" fillId="0" borderId="1" xfId="0" applyFont="1" applyBorder="1"/>
    <xf numFmtId="0" fontId="8" fillId="0" borderId="1" xfId="0" applyFont="1" applyBorder="1" applyAlignment="1">
      <alignment horizontal="center"/>
    </xf>
    <xf numFmtId="0" fontId="7" fillId="0" borderId="22" xfId="0" applyFont="1" applyBorder="1" applyAlignment="1">
      <alignment horizontal="center" wrapText="1"/>
    </xf>
    <xf numFmtId="0" fontId="8" fillId="0" borderId="22" xfId="0" applyFont="1" applyBorder="1" applyAlignment="1">
      <alignment horizontal="center" wrapText="1"/>
    </xf>
    <xf numFmtId="0" fontId="8" fillId="0" borderId="40" xfId="0" applyFont="1" applyBorder="1" applyAlignment="1">
      <alignment horizontal="center" wrapText="1"/>
    </xf>
    <xf numFmtId="164" fontId="6" fillId="2" borderId="22" xfId="0" applyNumberFormat="1" applyFont="1" applyFill="1" applyBorder="1" applyAlignment="1" applyProtection="1">
      <alignment horizontal="center"/>
      <protection locked="0"/>
    </xf>
    <xf numFmtId="0" fontId="7" fillId="0" borderId="1" xfId="0" applyFont="1" applyBorder="1" applyAlignment="1">
      <alignment horizontal="center" vertical="center" wrapText="1"/>
    </xf>
    <xf numFmtId="0" fontId="5" fillId="0" borderId="1" xfId="0" applyFont="1" applyBorder="1" applyAlignment="1">
      <alignment horizontal="right"/>
    </xf>
    <xf numFmtId="0" fontId="5" fillId="0" borderId="1" xfId="0" applyFont="1" applyBorder="1" applyAlignment="1">
      <alignment wrapText="1"/>
    </xf>
    <xf numFmtId="0" fontId="6" fillId="0" borderId="1" xfId="0" applyFont="1" applyBorder="1" applyAlignment="1">
      <alignment horizontal="right"/>
    </xf>
    <xf numFmtId="0" fontId="5" fillId="4" borderId="1" xfId="0" applyFont="1" applyFill="1" applyBorder="1" applyAlignment="1">
      <alignment wrapText="1"/>
    </xf>
    <xf numFmtId="0" fontId="6" fillId="0" borderId="1" xfId="0" applyFont="1" applyBorder="1" applyAlignment="1">
      <alignment wrapText="1"/>
    </xf>
    <xf numFmtId="0" fontId="6" fillId="2" borderId="1" xfId="0" applyFont="1" applyFill="1" applyBorder="1" applyAlignment="1" applyProtection="1">
      <alignment wrapText="1"/>
      <protection locked="0"/>
    </xf>
    <xf numFmtId="164" fontId="6" fillId="0" borderId="25" xfId="2" applyNumberFormat="1" applyFont="1" applyBorder="1"/>
    <xf numFmtId="44" fontId="6" fillId="0" borderId="0" xfId="2" applyFont="1"/>
    <xf numFmtId="164" fontId="6" fillId="0" borderId="0" xfId="2" applyNumberFormat="1" applyFont="1"/>
    <xf numFmtId="164" fontId="6" fillId="0" borderId="0" xfId="2" applyNumberFormat="1" applyFont="1" applyBorder="1"/>
    <xf numFmtId="165" fontId="6" fillId="0" borderId="41" xfId="3" applyNumberFormat="1" applyFont="1" applyBorder="1"/>
    <xf numFmtId="0" fontId="12" fillId="0" borderId="0" xfId="0" applyFont="1"/>
    <xf numFmtId="44" fontId="6" fillId="0" borderId="0" xfId="2" applyFont="1" applyBorder="1"/>
    <xf numFmtId="9" fontId="6" fillId="0" borderId="0" xfId="3" applyFont="1" applyBorder="1"/>
    <xf numFmtId="166" fontId="5" fillId="0" borderId="24" xfId="1" applyNumberFormat="1" applyFont="1" applyFill="1" applyBorder="1" applyAlignment="1">
      <alignment vertical="center"/>
    </xf>
    <xf numFmtId="0" fontId="7" fillId="0" borderId="17" xfId="0" applyFont="1" applyBorder="1" applyAlignment="1">
      <alignment horizontal="center" vertical="center" wrapText="1"/>
    </xf>
    <xf numFmtId="0" fontId="7" fillId="0" borderId="27" xfId="0" applyFont="1" applyBorder="1" applyAlignment="1">
      <alignment horizontal="center" vertical="center" wrapText="1"/>
    </xf>
    <xf numFmtId="0" fontId="7" fillId="0" borderId="28" xfId="0" applyFont="1" applyBorder="1" applyAlignment="1">
      <alignment horizontal="center" vertical="center" wrapText="1"/>
    </xf>
    <xf numFmtId="0" fontId="7" fillId="0" borderId="18" xfId="0" applyFont="1" applyBorder="1" applyAlignment="1">
      <alignment horizontal="center" vertical="center" wrapText="1"/>
    </xf>
    <xf numFmtId="0" fontId="8" fillId="0" borderId="18" xfId="0" applyFont="1" applyBorder="1" applyAlignment="1">
      <alignment horizontal="center" vertical="center" wrapText="1"/>
    </xf>
    <xf numFmtId="0" fontId="7" fillId="0" borderId="19" xfId="0" applyFont="1" applyBorder="1" applyAlignment="1">
      <alignment horizontal="center" vertical="center" wrapText="1"/>
    </xf>
    <xf numFmtId="171" fontId="0" fillId="0" borderId="1" xfId="7" applyNumberFormat="1" applyFont="1" applyBorder="1"/>
    <xf numFmtId="166" fontId="15" fillId="2" borderId="1" xfId="1" applyNumberFormat="1" applyFont="1" applyFill="1" applyBorder="1" applyProtection="1">
      <protection locked="0"/>
    </xf>
    <xf numFmtId="167" fontId="13" fillId="5" borderId="31" xfId="1" applyNumberFormat="1" applyFont="1" applyFill="1" applyBorder="1" applyProtection="1">
      <protection locked="0"/>
    </xf>
    <xf numFmtId="3" fontId="13" fillId="0" borderId="24" xfId="0" applyNumberFormat="1" applyFont="1" applyBorder="1"/>
    <xf numFmtId="172" fontId="13" fillId="2" borderId="24" xfId="0" applyNumberFormat="1" applyFont="1" applyFill="1" applyBorder="1" applyAlignment="1" applyProtection="1">
      <alignment wrapText="1"/>
      <protection locked="0"/>
    </xf>
    <xf numFmtId="170" fontId="6" fillId="0" borderId="0" xfId="3" applyNumberFormat="1" applyFont="1" applyFill="1"/>
    <xf numFmtId="0" fontId="0" fillId="2" borderId="42" xfId="0" applyFill="1" applyBorder="1" applyProtection="1">
      <protection locked="0"/>
    </xf>
    <xf numFmtId="0" fontId="7" fillId="6" borderId="11" xfId="0" applyFont="1" applyFill="1" applyBorder="1" applyAlignment="1">
      <alignment horizontal="center"/>
    </xf>
    <xf numFmtId="164" fontId="5" fillId="6" borderId="1" xfId="2" applyNumberFormat="1" applyFont="1" applyFill="1" applyBorder="1" applyAlignment="1">
      <alignment horizontal="center" wrapText="1"/>
    </xf>
    <xf numFmtId="164" fontId="5" fillId="6" borderId="1" xfId="2" applyNumberFormat="1" applyFont="1" applyFill="1" applyBorder="1" applyAlignment="1">
      <alignment horizontal="center"/>
    </xf>
    <xf numFmtId="0" fontId="16" fillId="0" borderId="0" xfId="0" applyFont="1"/>
    <xf numFmtId="0" fontId="12" fillId="0" borderId="0" xfId="0" applyFont="1" applyAlignment="1">
      <alignment horizontal="left" wrapText="1"/>
    </xf>
    <xf numFmtId="0" fontId="8" fillId="0" borderId="43" xfId="0" applyFont="1" applyBorder="1" applyAlignment="1">
      <alignment horizontal="center"/>
    </xf>
    <xf numFmtId="0" fontId="6" fillId="0" borderId="0" xfId="0" applyFont="1" applyAlignment="1">
      <alignment wrapText="1"/>
    </xf>
    <xf numFmtId="0" fontId="8" fillId="0" borderId="11" xfId="0" applyFont="1" applyBorder="1" applyAlignment="1">
      <alignment horizontal="center" wrapText="1"/>
    </xf>
    <xf numFmtId="0" fontId="8" fillId="0" borderId="23" xfId="0" applyFont="1" applyBorder="1" applyAlignment="1">
      <alignment horizontal="center" wrapText="1"/>
    </xf>
    <xf numFmtId="0" fontId="6" fillId="0" borderId="13" xfId="0" applyFont="1" applyBorder="1" applyAlignment="1">
      <alignment horizontal="center"/>
    </xf>
    <xf numFmtId="167" fontId="6" fillId="2" borderId="1" xfId="1" applyNumberFormat="1" applyFont="1" applyFill="1" applyBorder="1" applyAlignment="1" applyProtection="1">
      <alignment horizontal="center"/>
      <protection locked="0"/>
    </xf>
    <xf numFmtId="167" fontId="6" fillId="0" borderId="1" xfId="1" applyNumberFormat="1" applyFont="1" applyFill="1" applyBorder="1" applyAlignment="1">
      <alignment horizontal="center"/>
    </xf>
    <xf numFmtId="165" fontId="6" fillId="0" borderId="12" xfId="3" applyNumberFormat="1" applyFont="1" applyFill="1" applyBorder="1" applyAlignment="1">
      <alignment horizontal="center"/>
    </xf>
    <xf numFmtId="0" fontId="12" fillId="0" borderId="0" xfId="0" applyFont="1" applyAlignment="1">
      <alignment wrapText="1"/>
    </xf>
    <xf numFmtId="0" fontId="6" fillId="0" borderId="37" xfId="0" applyFont="1" applyBorder="1"/>
    <xf numFmtId="0" fontId="8" fillId="0" borderId="47" xfId="0" applyFont="1" applyBorder="1" applyAlignment="1">
      <alignment horizontal="center"/>
    </xf>
    <xf numFmtId="167" fontId="8" fillId="0" borderId="48" xfId="1" applyNumberFormat="1" applyFont="1" applyFill="1" applyBorder="1" applyAlignment="1">
      <alignment horizontal="center"/>
    </xf>
    <xf numFmtId="165" fontId="8" fillId="0" borderId="49" xfId="3" applyNumberFormat="1" applyFont="1" applyFill="1" applyBorder="1" applyAlignment="1">
      <alignment horizontal="center"/>
    </xf>
    <xf numFmtId="167" fontId="8" fillId="0" borderId="0" xfId="1" applyNumberFormat="1" applyFont="1" applyFill="1" applyBorder="1" applyAlignment="1">
      <alignment horizontal="center"/>
    </xf>
    <xf numFmtId="165" fontId="8" fillId="0" borderId="0" xfId="3" applyNumberFormat="1" applyFont="1" applyFill="1" applyBorder="1" applyAlignment="1">
      <alignment horizontal="center"/>
    </xf>
    <xf numFmtId="0" fontId="6" fillId="0" borderId="0" xfId="0" applyFont="1" applyAlignment="1">
      <alignment horizontal="center"/>
    </xf>
    <xf numFmtId="167" fontId="6" fillId="0" borderId="0" xfId="1" applyNumberFormat="1" applyFont="1" applyFill="1" applyBorder="1" applyAlignment="1">
      <alignment horizontal="center"/>
    </xf>
    <xf numFmtId="0" fontId="10" fillId="0" borderId="0" xfId="0" applyFont="1" applyAlignment="1">
      <alignment horizontal="center"/>
    </xf>
    <xf numFmtId="0" fontId="6" fillId="6" borderId="13" xfId="0" applyFont="1" applyFill="1" applyBorder="1" applyAlignment="1">
      <alignment horizontal="center"/>
    </xf>
    <xf numFmtId="167" fontId="6" fillId="6" borderId="1" xfId="1" applyNumberFormat="1" applyFont="1" applyFill="1" applyBorder="1" applyAlignment="1" applyProtection="1">
      <alignment horizontal="center"/>
      <protection locked="0"/>
    </xf>
    <xf numFmtId="167" fontId="6" fillId="6" borderId="1" xfId="1" applyNumberFormat="1" applyFont="1" applyFill="1" applyBorder="1" applyAlignment="1">
      <alignment horizontal="center"/>
    </xf>
    <xf numFmtId="171" fontId="0" fillId="0" borderId="50" xfId="7" applyNumberFormat="1" applyFont="1" applyBorder="1"/>
    <xf numFmtId="0" fontId="8" fillId="0" borderId="1" xfId="0" applyFont="1" applyBorder="1" applyAlignment="1">
      <alignment wrapText="1"/>
    </xf>
    <xf numFmtId="0" fontId="8" fillId="0" borderId="1" xfId="0" applyFont="1" applyBorder="1" applyAlignment="1">
      <alignment horizontal="center" wrapText="1"/>
    </xf>
    <xf numFmtId="168" fontId="0" fillId="0" borderId="1" xfId="0" applyNumberFormat="1" applyBorder="1"/>
    <xf numFmtId="0" fontId="0" fillId="0" borderId="1" xfId="0" applyBorder="1"/>
    <xf numFmtId="168" fontId="6" fillId="0" borderId="1" xfId="0" applyNumberFormat="1" applyFont="1" applyBorder="1" applyAlignment="1">
      <alignment wrapText="1"/>
    </xf>
    <xf numFmtId="0" fontId="19" fillId="4" borderId="0" xfId="0" applyFont="1" applyFill="1"/>
    <xf numFmtId="0" fontId="16" fillId="4" borderId="0" xfId="0" applyFont="1" applyFill="1"/>
    <xf numFmtId="165" fontId="5" fillId="6" borderId="12" xfId="3" applyNumberFormat="1" applyFont="1" applyFill="1" applyBorder="1" applyAlignment="1">
      <alignment horizontal="center"/>
    </xf>
    <xf numFmtId="165" fontId="5" fillId="6" borderId="20" xfId="3" applyNumberFormat="1" applyFont="1" applyFill="1" applyBorder="1" applyAlignment="1">
      <alignment horizontal="center"/>
    </xf>
    <xf numFmtId="0" fontId="8" fillId="2" borderId="1" xfId="0" applyFont="1" applyFill="1" applyBorder="1" applyAlignment="1" applyProtection="1">
      <alignment wrapText="1"/>
      <protection locked="0"/>
    </xf>
    <xf numFmtId="164" fontId="8" fillId="2" borderId="22" xfId="0" applyNumberFormat="1" applyFont="1" applyFill="1" applyBorder="1" applyAlignment="1" applyProtection="1">
      <alignment horizontal="center"/>
      <protection locked="0"/>
    </xf>
    <xf numFmtId="0" fontId="5" fillId="0" borderId="6" xfId="0" applyFont="1" applyBorder="1" applyAlignment="1">
      <alignment horizontal="left" vertical="center" wrapText="1"/>
    </xf>
    <xf numFmtId="0" fontId="5" fillId="0" borderId="7" xfId="0" applyFont="1" applyBorder="1" applyAlignment="1">
      <alignment horizontal="left" vertical="center" wrapText="1"/>
    </xf>
    <xf numFmtId="0" fontId="7" fillId="0" borderId="0" xfId="0" applyFont="1" applyAlignment="1">
      <alignment horizontal="left" vertical="center" wrapText="1"/>
    </xf>
    <xf numFmtId="0" fontId="6" fillId="0" borderId="0" xfId="4" applyFont="1" applyAlignment="1">
      <alignment horizontal="left" wrapText="1"/>
    </xf>
    <xf numFmtId="0" fontId="6" fillId="3" borderId="3" xfId="0" applyFont="1" applyFill="1" applyBorder="1" applyAlignment="1" applyProtection="1">
      <alignment horizontal="center" vertical="center" wrapText="1"/>
      <protection locked="0"/>
    </xf>
    <xf numFmtId="0" fontId="6" fillId="3" borderId="4" xfId="0" applyFont="1" applyFill="1" applyBorder="1" applyAlignment="1" applyProtection="1">
      <alignment horizontal="center" vertical="center" wrapText="1"/>
      <protection locked="0"/>
    </xf>
    <xf numFmtId="0" fontId="6" fillId="3" borderId="5" xfId="0" applyFont="1" applyFill="1" applyBorder="1" applyAlignment="1" applyProtection="1">
      <alignment horizontal="center" vertical="center" wrapText="1"/>
      <protection locked="0"/>
    </xf>
    <xf numFmtId="0" fontId="6" fillId="0" borderId="0" xfId="4" applyFont="1"/>
    <xf numFmtId="0" fontId="6" fillId="0" borderId="0" xfId="4" applyFont="1" applyAlignment="1">
      <alignment horizontal="left" vertical="top" wrapText="1" indent="3"/>
    </xf>
    <xf numFmtId="0" fontId="5" fillId="0" borderId="32" xfId="0" applyFont="1" applyBorder="1" applyAlignment="1">
      <alignment horizontal="left" wrapText="1"/>
    </xf>
    <xf numFmtId="0" fontId="7" fillId="0" borderId="1" xfId="0" applyFont="1" applyBorder="1" applyAlignment="1">
      <alignment horizontal="left" vertical="center"/>
    </xf>
    <xf numFmtId="0" fontId="6" fillId="0" borderId="22" xfId="0" applyFont="1" applyBorder="1" applyAlignment="1">
      <alignment horizontal="center"/>
    </xf>
    <xf numFmtId="0" fontId="6" fillId="0" borderId="23" xfId="0" applyFont="1" applyBorder="1" applyAlignment="1">
      <alignment horizontal="center"/>
    </xf>
    <xf numFmtId="0" fontId="5" fillId="0" borderId="25" xfId="0" applyFont="1" applyBorder="1" applyAlignment="1">
      <alignment horizontal="left" vertical="center" wrapText="1"/>
    </xf>
    <xf numFmtId="0" fontId="5" fillId="0" borderId="0" xfId="0" applyFont="1" applyAlignment="1">
      <alignment horizontal="left" vertical="center" wrapText="1"/>
    </xf>
    <xf numFmtId="0" fontId="8" fillId="0" borderId="0" xfId="0" applyFont="1"/>
    <xf numFmtId="0" fontId="0" fillId="0" borderId="0" xfId="0"/>
    <xf numFmtId="0" fontId="6" fillId="2" borderId="1" xfId="0" applyFont="1" applyFill="1" applyBorder="1" applyAlignment="1" applyProtection="1">
      <alignment horizontal="left" wrapText="1"/>
      <protection locked="0"/>
    </xf>
    <xf numFmtId="169" fontId="6" fillId="2" borderId="1" xfId="0" applyNumberFormat="1" applyFont="1" applyFill="1" applyBorder="1" applyAlignment="1" applyProtection="1">
      <alignment horizontal="right"/>
      <protection locked="0"/>
    </xf>
    <xf numFmtId="0" fontId="5" fillId="0" borderId="0" xfId="0" applyFont="1" applyAlignment="1">
      <alignment horizontal="left" vertical="top" wrapText="1"/>
    </xf>
    <xf numFmtId="169" fontId="8" fillId="0" borderId="0" xfId="6" applyNumberFormat="1" applyFont="1" applyBorder="1" applyAlignment="1">
      <alignment horizontal="right" wrapText="1"/>
    </xf>
    <xf numFmtId="0" fontId="8" fillId="0" borderId="26" xfId="0" applyFont="1" applyBorder="1" applyAlignment="1">
      <alignment horizontal="left" wrapText="1"/>
    </xf>
    <xf numFmtId="0" fontId="6" fillId="2" borderId="34" xfId="0" applyFont="1" applyFill="1" applyBorder="1" applyAlignment="1" applyProtection="1">
      <alignment horizontal="left"/>
      <protection locked="0"/>
    </xf>
    <xf numFmtId="0" fontId="6" fillId="2" borderId="32" xfId="0" applyFont="1" applyFill="1" applyBorder="1" applyAlignment="1" applyProtection="1">
      <alignment horizontal="left"/>
      <protection locked="0"/>
    </xf>
    <xf numFmtId="0" fontId="6" fillId="2" borderId="35" xfId="0" applyFont="1" applyFill="1" applyBorder="1" applyAlignment="1" applyProtection="1">
      <alignment horizontal="left"/>
      <protection locked="0"/>
    </xf>
    <xf numFmtId="0" fontId="6" fillId="2" borderId="36" xfId="0" applyFont="1" applyFill="1" applyBorder="1" applyAlignment="1" applyProtection="1">
      <alignment horizontal="left"/>
      <protection locked="0"/>
    </xf>
    <xf numFmtId="0" fontId="6" fillId="2" borderId="0" xfId="0" applyFont="1" applyFill="1" applyAlignment="1" applyProtection="1">
      <alignment horizontal="left"/>
      <protection locked="0"/>
    </xf>
    <xf numFmtId="0" fontId="6" fillId="2" borderId="37" xfId="0" applyFont="1" applyFill="1" applyBorder="1" applyAlignment="1" applyProtection="1">
      <alignment horizontal="left"/>
      <protection locked="0"/>
    </xf>
    <xf numFmtId="0" fontId="6" fillId="2" borderId="38" xfId="0" applyFont="1" applyFill="1" applyBorder="1" applyAlignment="1" applyProtection="1">
      <alignment horizontal="left"/>
      <protection locked="0"/>
    </xf>
    <xf numFmtId="0" fontId="6" fillId="2" borderId="26" xfId="0" applyFont="1" applyFill="1" applyBorder="1" applyAlignment="1" applyProtection="1">
      <alignment horizontal="left"/>
      <protection locked="0"/>
    </xf>
    <xf numFmtId="0" fontId="6" fillId="2" borderId="39" xfId="0" applyFont="1" applyFill="1" applyBorder="1" applyAlignment="1" applyProtection="1">
      <alignment horizontal="left"/>
      <protection locked="0"/>
    </xf>
    <xf numFmtId="0" fontId="7" fillId="0" borderId="1" xfId="0" applyFont="1" applyBorder="1" applyAlignment="1">
      <alignment horizontal="center"/>
    </xf>
    <xf numFmtId="0" fontId="7" fillId="0" borderId="1" xfId="0" applyFont="1" applyBorder="1" applyAlignment="1">
      <alignment horizontal="center" wrapText="1"/>
    </xf>
    <xf numFmtId="0" fontId="8" fillId="0" borderId="22" xfId="0" applyFont="1" applyBorder="1" applyAlignment="1">
      <alignment horizontal="center" wrapText="1"/>
    </xf>
    <xf numFmtId="0" fontId="8" fillId="0" borderId="40" xfId="0" applyFont="1" applyBorder="1" applyAlignment="1">
      <alignment horizontal="center" wrapText="1"/>
    </xf>
    <xf numFmtId="0" fontId="7" fillId="0" borderId="22" xfId="0" applyFont="1" applyBorder="1" applyAlignment="1">
      <alignment horizontal="center"/>
    </xf>
    <xf numFmtId="0" fontId="7" fillId="0" borderId="40" xfId="0" applyFont="1" applyBorder="1" applyAlignment="1">
      <alignment horizontal="center"/>
    </xf>
    <xf numFmtId="0" fontId="7" fillId="0" borderId="23" xfId="0" applyFont="1" applyBorder="1" applyAlignment="1">
      <alignment horizontal="center"/>
    </xf>
    <xf numFmtId="0" fontId="7" fillId="0" borderId="1" xfId="0" applyFont="1" applyBorder="1" applyAlignment="1">
      <alignment horizontal="center" vertical="center" wrapText="1"/>
    </xf>
    <xf numFmtId="0" fontId="6" fillId="2" borderId="22" xfId="0" applyFont="1" applyFill="1" applyBorder="1" applyAlignment="1" applyProtection="1">
      <alignment horizontal="left" wrapText="1"/>
      <protection locked="0"/>
    </xf>
    <xf numFmtId="0" fontId="6" fillId="2" borderId="40" xfId="0" applyFont="1" applyFill="1" applyBorder="1" applyAlignment="1" applyProtection="1">
      <alignment horizontal="left" wrapText="1"/>
      <protection locked="0"/>
    </xf>
    <xf numFmtId="0" fontId="6" fillId="2" borderId="23" xfId="0" applyFont="1" applyFill="1" applyBorder="1" applyAlignment="1" applyProtection="1">
      <alignment horizontal="left" wrapText="1"/>
      <protection locked="0"/>
    </xf>
    <xf numFmtId="0" fontId="7" fillId="2" borderId="34" xfId="0" applyFont="1" applyFill="1" applyBorder="1" applyAlignment="1" applyProtection="1">
      <alignment horizontal="center" wrapText="1"/>
      <protection locked="0"/>
    </xf>
    <xf numFmtId="0" fontId="7" fillId="2" borderId="32" xfId="0" applyFont="1" applyFill="1" applyBorder="1" applyAlignment="1" applyProtection="1">
      <alignment horizontal="center" wrapText="1"/>
      <protection locked="0"/>
    </xf>
    <xf numFmtId="0" fontId="7" fillId="2" borderId="35" xfId="0" applyFont="1" applyFill="1" applyBorder="1" applyAlignment="1" applyProtection="1">
      <alignment horizontal="center" wrapText="1"/>
      <protection locked="0"/>
    </xf>
    <xf numFmtId="0" fontId="7" fillId="2" borderId="36" xfId="0" applyFont="1" applyFill="1" applyBorder="1" applyAlignment="1" applyProtection="1">
      <alignment horizontal="center" wrapText="1"/>
      <protection locked="0"/>
    </xf>
    <xf numFmtId="0" fontId="7" fillId="2" borderId="0" xfId="0" applyFont="1" applyFill="1" applyAlignment="1" applyProtection="1">
      <alignment horizontal="center" wrapText="1"/>
      <protection locked="0"/>
    </xf>
    <xf numFmtId="0" fontId="7" fillId="2" borderId="37" xfId="0" applyFont="1" applyFill="1" applyBorder="1" applyAlignment="1" applyProtection="1">
      <alignment horizontal="center" wrapText="1"/>
      <protection locked="0"/>
    </xf>
    <xf numFmtId="0" fontId="7" fillId="2" borderId="38" xfId="0" applyFont="1" applyFill="1" applyBorder="1" applyAlignment="1" applyProtection="1">
      <alignment horizontal="center" wrapText="1"/>
      <protection locked="0"/>
    </xf>
    <xf numFmtId="0" fontId="7" fillId="2" borderId="26" xfId="0" applyFont="1" applyFill="1" applyBorder="1" applyAlignment="1" applyProtection="1">
      <alignment horizontal="center" wrapText="1"/>
      <protection locked="0"/>
    </xf>
    <xf numFmtId="0" fontId="7" fillId="2" borderId="39" xfId="0" applyFont="1" applyFill="1" applyBorder="1" applyAlignment="1" applyProtection="1">
      <alignment horizontal="center" wrapText="1"/>
      <protection locked="0"/>
    </xf>
    <xf numFmtId="0" fontId="12" fillId="0" borderId="0" xfId="0" applyFont="1" applyAlignment="1">
      <alignment horizontal="left" wrapText="1"/>
    </xf>
    <xf numFmtId="0" fontId="8" fillId="0" borderId="32" xfId="0" applyFont="1" applyBorder="1" applyAlignment="1">
      <alignment horizontal="center"/>
    </xf>
    <xf numFmtId="0" fontId="8" fillId="0" borderId="44" xfId="0" applyFont="1" applyBorder="1" applyAlignment="1">
      <alignment horizontal="center"/>
    </xf>
    <xf numFmtId="0" fontId="8" fillId="0" borderId="32" xfId="0" applyFont="1" applyBorder="1" applyAlignment="1">
      <alignment horizontal="center" wrapText="1"/>
    </xf>
    <xf numFmtId="0" fontId="8" fillId="0" borderId="33" xfId="0" applyFont="1" applyBorder="1" applyAlignment="1">
      <alignment horizontal="center" wrapText="1"/>
    </xf>
    <xf numFmtId="0" fontId="8" fillId="0" borderId="45" xfId="0" applyFont="1" applyBorder="1" applyAlignment="1">
      <alignment horizontal="center" wrapText="1"/>
    </xf>
    <xf numFmtId="0" fontId="8" fillId="0" borderId="46" xfId="0" applyFont="1" applyBorder="1" applyAlignment="1">
      <alignment horizontal="center" wrapText="1"/>
    </xf>
    <xf numFmtId="0" fontId="6" fillId="0" borderId="0" xfId="0" applyFont="1" applyAlignment="1">
      <alignment horizontal="left" wrapText="1"/>
    </xf>
    <xf numFmtId="0" fontId="7" fillId="2" borderId="34" xfId="0" applyFont="1" applyFill="1" applyBorder="1" applyAlignment="1" applyProtection="1">
      <alignment horizontal="left" vertical="top" wrapText="1"/>
      <protection locked="0"/>
    </xf>
    <xf numFmtId="0" fontId="7" fillId="2" borderId="32" xfId="0" applyFont="1" applyFill="1" applyBorder="1" applyAlignment="1" applyProtection="1">
      <alignment horizontal="left" vertical="top" wrapText="1"/>
      <protection locked="0"/>
    </xf>
    <xf numFmtId="0" fontId="7" fillId="2" borderId="35" xfId="0" applyFont="1" applyFill="1" applyBorder="1" applyAlignment="1" applyProtection="1">
      <alignment horizontal="left" vertical="top" wrapText="1"/>
      <protection locked="0"/>
    </xf>
    <xf numFmtId="0" fontId="7" fillId="2" borderId="36" xfId="0" applyFont="1" applyFill="1" applyBorder="1" applyAlignment="1" applyProtection="1">
      <alignment horizontal="left" vertical="top" wrapText="1"/>
      <protection locked="0"/>
    </xf>
    <xf numFmtId="0" fontId="7" fillId="2" borderId="0" xfId="0" applyFont="1" applyFill="1" applyAlignment="1" applyProtection="1">
      <alignment horizontal="left" vertical="top" wrapText="1"/>
      <protection locked="0"/>
    </xf>
    <xf numFmtId="0" fontId="7" fillId="2" borderId="37" xfId="0" applyFont="1" applyFill="1" applyBorder="1" applyAlignment="1" applyProtection="1">
      <alignment horizontal="left" vertical="top" wrapText="1"/>
      <protection locked="0"/>
    </xf>
    <xf numFmtId="0" fontId="7" fillId="2" borderId="38" xfId="0" applyFont="1" applyFill="1" applyBorder="1" applyAlignment="1" applyProtection="1">
      <alignment horizontal="left" vertical="top" wrapText="1"/>
      <protection locked="0"/>
    </xf>
    <xf numFmtId="0" fontId="7" fillId="2" borderId="26" xfId="0" applyFont="1" applyFill="1" applyBorder="1" applyAlignment="1" applyProtection="1">
      <alignment horizontal="left" vertical="top" wrapText="1"/>
      <protection locked="0"/>
    </xf>
    <xf numFmtId="0" fontId="7" fillId="2" borderId="39" xfId="0" applyFont="1" applyFill="1" applyBorder="1" applyAlignment="1" applyProtection="1">
      <alignment horizontal="left" vertical="top" wrapText="1"/>
      <protection locked="0"/>
    </xf>
  </cellXfs>
  <cellStyles count="8">
    <cellStyle name="Comma" xfId="1" builtinId="3"/>
    <cellStyle name="Comma 3" xfId="7" xr:uid="{857E05F1-0590-4147-925D-16D26A3061B0}"/>
    <cellStyle name="Currency" xfId="2" builtinId="4"/>
    <cellStyle name="Currency 2" xfId="6" xr:uid="{5728DE5E-C5F7-449C-83B7-7959F71888E3}"/>
    <cellStyle name="Normal" xfId="0" builtinId="0"/>
    <cellStyle name="Normal 2" xfId="4" xr:uid="{6D8CEABA-F5F7-43A7-95E7-C6975EACF139}"/>
    <cellStyle name="Percent" xfId="3" builtinId="5"/>
    <cellStyle name="Percent 2" xfId="5" xr:uid="{F010479F-EC44-4286-BF1E-D30EE49AE0A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externalLink" Target="externalLinks/externalLink7.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externalLink" Target="externalLinks/externalLink9.xml"/><Relationship Id="rId10" Type="http://schemas.openxmlformats.org/officeDocument/2006/relationships/externalLink" Target="externalLinks/externalLink4.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externalLink" Target="externalLinks/externalLink8.xml"/><Relationship Id="rId22"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85182</xdr:rowOff>
    </xdr:from>
    <xdr:to>
      <xdr:col>3</xdr:col>
      <xdr:colOff>2177143</xdr:colOff>
      <xdr:row>6</xdr:row>
      <xdr:rowOff>60689</xdr:rowOff>
    </xdr:to>
    <xdr:pic>
      <xdr:nvPicPr>
        <xdr:cNvPr id="2" name="Picture 1">
          <a:extLst>
            <a:ext uri="{FF2B5EF4-FFF2-40B4-BE49-F238E27FC236}">
              <a16:creationId xmlns:a16="http://schemas.microsoft.com/office/drawing/2014/main" id="{608C2BD6-B38B-421B-A934-BDAA1053ED2F}"/>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85182"/>
          <a:ext cx="11092543" cy="1518557"/>
        </a:xfrm>
        <a:prstGeom prst="rect">
          <a:avLst/>
        </a:prstGeom>
        <a:ln>
          <a:noFill/>
        </a:ln>
        <a:effectLst>
          <a:softEdge rad="112500"/>
        </a:effectLst>
      </xdr:spPr>
    </xdr:pic>
    <xdr:clientData/>
  </xdr:twoCellAnchor>
  <xdr:twoCellAnchor>
    <xdr:from>
      <xdr:col>0</xdr:col>
      <xdr:colOff>29527</xdr:colOff>
      <xdr:row>3</xdr:row>
      <xdr:rowOff>151585</xdr:rowOff>
    </xdr:from>
    <xdr:to>
      <xdr:col>3</xdr:col>
      <xdr:colOff>2002972</xdr:colOff>
      <xdr:row>5</xdr:row>
      <xdr:rowOff>63002</xdr:rowOff>
    </xdr:to>
    <xdr:sp macro="" textlink="">
      <xdr:nvSpPr>
        <xdr:cNvPr id="3" name="Rectangle 2">
          <a:extLst>
            <a:ext uri="{FF2B5EF4-FFF2-40B4-BE49-F238E27FC236}">
              <a16:creationId xmlns:a16="http://schemas.microsoft.com/office/drawing/2014/main" id="{73A58D5A-D128-4BB9-8BC2-21EA855F49FA}"/>
            </a:ext>
          </a:extLst>
        </xdr:cNvPr>
        <xdr:cNvSpPr/>
      </xdr:nvSpPr>
      <xdr:spPr>
        <a:xfrm>
          <a:off x="29527" y="723085"/>
          <a:ext cx="11003145" cy="692467"/>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GA Analysis Workform for 2025 Rate Applications</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0</xdr:col>
      <xdr:colOff>662803</xdr:colOff>
      <xdr:row>1</xdr:row>
      <xdr:rowOff>1090</xdr:rowOff>
    </xdr:from>
    <xdr:to>
      <xdr:col>3</xdr:col>
      <xdr:colOff>1832857</xdr:colOff>
      <xdr:row>2</xdr:row>
      <xdr:rowOff>52560</xdr:rowOff>
    </xdr:to>
    <xdr:sp macro="" textlink="">
      <xdr:nvSpPr>
        <xdr:cNvPr id="4" name="Rectangle 3">
          <a:extLst>
            <a:ext uri="{FF2B5EF4-FFF2-40B4-BE49-F238E27FC236}">
              <a16:creationId xmlns:a16="http://schemas.microsoft.com/office/drawing/2014/main" id="{77271F7D-086E-4FB7-9755-7ACA7D29ED43}"/>
            </a:ext>
          </a:extLst>
        </xdr:cNvPr>
        <xdr:cNvSpPr/>
      </xdr:nvSpPr>
      <xdr:spPr>
        <a:xfrm>
          <a:off x="662803" y="191590"/>
          <a:ext cx="10199754" cy="24197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0</xdr:col>
      <xdr:colOff>199072</xdr:colOff>
      <xdr:row>1</xdr:row>
      <xdr:rowOff>75248</xdr:rowOff>
    </xdr:from>
    <xdr:to>
      <xdr:col>0</xdr:col>
      <xdr:colOff>592164</xdr:colOff>
      <xdr:row>2</xdr:row>
      <xdr:rowOff>172234</xdr:rowOff>
    </xdr:to>
    <xdr:pic>
      <xdr:nvPicPr>
        <xdr:cNvPr id="5" name="Picture 4">
          <a:extLst>
            <a:ext uri="{FF2B5EF4-FFF2-40B4-BE49-F238E27FC236}">
              <a16:creationId xmlns:a16="http://schemas.microsoft.com/office/drawing/2014/main" id="{08EF3487-D9AB-44C5-B15F-7CA671E99D5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99072" y="265748"/>
          <a:ext cx="393092" cy="2874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85725</xdr:rowOff>
    </xdr:from>
    <xdr:to>
      <xdr:col>4</xdr:col>
      <xdr:colOff>1161220</xdr:colOff>
      <xdr:row>9</xdr:row>
      <xdr:rowOff>0</xdr:rowOff>
    </xdr:to>
    <xdr:pic>
      <xdr:nvPicPr>
        <xdr:cNvPr id="2" name="Picture 1">
          <a:extLst>
            <a:ext uri="{FF2B5EF4-FFF2-40B4-BE49-F238E27FC236}">
              <a16:creationId xmlns:a16="http://schemas.microsoft.com/office/drawing/2014/main" id="{0ADF133A-CFBC-486A-9B98-DF1E82B3E47A}"/>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85725"/>
          <a:ext cx="8838370" cy="1628775"/>
        </a:xfrm>
        <a:prstGeom prst="rect">
          <a:avLst/>
        </a:prstGeom>
        <a:ln>
          <a:noFill/>
        </a:ln>
        <a:effectLst>
          <a:softEdge rad="112500"/>
        </a:effectLst>
      </xdr:spPr>
    </xdr:pic>
    <xdr:clientData/>
  </xdr:twoCellAnchor>
  <xdr:twoCellAnchor>
    <xdr:from>
      <xdr:col>0</xdr:col>
      <xdr:colOff>28575</xdr:colOff>
      <xdr:row>4</xdr:row>
      <xdr:rowOff>19050</xdr:rowOff>
    </xdr:from>
    <xdr:to>
      <xdr:col>4</xdr:col>
      <xdr:colOff>952500</xdr:colOff>
      <xdr:row>7</xdr:row>
      <xdr:rowOff>180975</xdr:rowOff>
    </xdr:to>
    <xdr:sp macro="" textlink="">
      <xdr:nvSpPr>
        <xdr:cNvPr id="3" name="Rectangle 2">
          <a:extLst>
            <a:ext uri="{FF2B5EF4-FFF2-40B4-BE49-F238E27FC236}">
              <a16:creationId xmlns:a16="http://schemas.microsoft.com/office/drawing/2014/main" id="{AAACAD36-7506-482E-9704-3973CD354DB5}"/>
            </a:ext>
          </a:extLst>
        </xdr:cNvPr>
        <xdr:cNvSpPr/>
      </xdr:nvSpPr>
      <xdr:spPr>
        <a:xfrm>
          <a:off x="28575" y="781050"/>
          <a:ext cx="8601075" cy="733425"/>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GA Analysis Workform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0</xdr:col>
      <xdr:colOff>638175</xdr:colOff>
      <xdr:row>1</xdr:row>
      <xdr:rowOff>19050</xdr:rowOff>
    </xdr:from>
    <xdr:to>
      <xdr:col>2</xdr:col>
      <xdr:colOff>920906</xdr:colOff>
      <xdr:row>2</xdr:row>
      <xdr:rowOff>79501</xdr:rowOff>
    </xdr:to>
    <xdr:sp macro="" textlink="">
      <xdr:nvSpPr>
        <xdr:cNvPr id="4" name="Rectangle 3">
          <a:extLst>
            <a:ext uri="{FF2B5EF4-FFF2-40B4-BE49-F238E27FC236}">
              <a16:creationId xmlns:a16="http://schemas.microsoft.com/office/drawing/2014/main" id="{0F3DDEC5-45A9-4143-8664-D9BA562E4B0E}"/>
            </a:ext>
          </a:extLst>
        </xdr:cNvPr>
        <xdr:cNvSpPr/>
      </xdr:nvSpPr>
      <xdr:spPr>
        <a:xfrm>
          <a:off x="638175" y="209550"/>
          <a:ext cx="4559456" cy="25095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0</xdr:col>
      <xdr:colOff>209550</xdr:colOff>
      <xdr:row>1</xdr:row>
      <xdr:rowOff>38100</xdr:rowOff>
    </xdr:from>
    <xdr:to>
      <xdr:col>0</xdr:col>
      <xdr:colOff>598832</xdr:colOff>
      <xdr:row>2</xdr:row>
      <xdr:rowOff>143113</xdr:rowOff>
    </xdr:to>
    <xdr:pic>
      <xdr:nvPicPr>
        <xdr:cNvPr id="5" name="Picture 4">
          <a:extLst>
            <a:ext uri="{FF2B5EF4-FFF2-40B4-BE49-F238E27FC236}">
              <a16:creationId xmlns:a16="http://schemas.microsoft.com/office/drawing/2014/main" id="{E86EB13C-E186-4BB6-AD0A-610B51214B71}"/>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209550" y="228600"/>
          <a:ext cx="389282" cy="2955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85725</xdr:rowOff>
    </xdr:from>
    <xdr:to>
      <xdr:col>4</xdr:col>
      <xdr:colOff>1161220</xdr:colOff>
      <xdr:row>9</xdr:row>
      <xdr:rowOff>0</xdr:rowOff>
    </xdr:to>
    <xdr:pic>
      <xdr:nvPicPr>
        <xdr:cNvPr id="2" name="Picture 1">
          <a:extLst>
            <a:ext uri="{FF2B5EF4-FFF2-40B4-BE49-F238E27FC236}">
              <a16:creationId xmlns:a16="http://schemas.microsoft.com/office/drawing/2014/main" id="{FFAFF3BC-3814-48E4-9232-EF8B88C112E7}"/>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85725"/>
          <a:ext cx="8838370" cy="1628775"/>
        </a:xfrm>
        <a:prstGeom prst="rect">
          <a:avLst/>
        </a:prstGeom>
        <a:ln>
          <a:noFill/>
        </a:ln>
        <a:effectLst>
          <a:softEdge rad="112500"/>
        </a:effectLst>
      </xdr:spPr>
    </xdr:pic>
    <xdr:clientData/>
  </xdr:twoCellAnchor>
  <xdr:twoCellAnchor>
    <xdr:from>
      <xdr:col>0</xdr:col>
      <xdr:colOff>28575</xdr:colOff>
      <xdr:row>4</xdr:row>
      <xdr:rowOff>19050</xdr:rowOff>
    </xdr:from>
    <xdr:to>
      <xdr:col>4</xdr:col>
      <xdr:colOff>952500</xdr:colOff>
      <xdr:row>7</xdr:row>
      <xdr:rowOff>180975</xdr:rowOff>
    </xdr:to>
    <xdr:sp macro="" textlink="">
      <xdr:nvSpPr>
        <xdr:cNvPr id="3" name="Rectangle 2">
          <a:extLst>
            <a:ext uri="{FF2B5EF4-FFF2-40B4-BE49-F238E27FC236}">
              <a16:creationId xmlns:a16="http://schemas.microsoft.com/office/drawing/2014/main" id="{663C6D31-BFCA-4373-9E68-2F0B9455B12C}"/>
            </a:ext>
          </a:extLst>
        </xdr:cNvPr>
        <xdr:cNvSpPr/>
      </xdr:nvSpPr>
      <xdr:spPr>
        <a:xfrm>
          <a:off x="28575" y="781050"/>
          <a:ext cx="8601075" cy="733425"/>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GA Analysis Workform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0</xdr:col>
      <xdr:colOff>638175</xdr:colOff>
      <xdr:row>1</xdr:row>
      <xdr:rowOff>19050</xdr:rowOff>
    </xdr:from>
    <xdr:to>
      <xdr:col>2</xdr:col>
      <xdr:colOff>920906</xdr:colOff>
      <xdr:row>2</xdr:row>
      <xdr:rowOff>79501</xdr:rowOff>
    </xdr:to>
    <xdr:sp macro="" textlink="">
      <xdr:nvSpPr>
        <xdr:cNvPr id="4" name="Rectangle 3">
          <a:extLst>
            <a:ext uri="{FF2B5EF4-FFF2-40B4-BE49-F238E27FC236}">
              <a16:creationId xmlns:a16="http://schemas.microsoft.com/office/drawing/2014/main" id="{AFC0222C-93E7-48B2-9000-30FBF01A32E0}"/>
            </a:ext>
          </a:extLst>
        </xdr:cNvPr>
        <xdr:cNvSpPr/>
      </xdr:nvSpPr>
      <xdr:spPr>
        <a:xfrm>
          <a:off x="638175" y="209550"/>
          <a:ext cx="4559456" cy="25095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0</xdr:col>
      <xdr:colOff>209550</xdr:colOff>
      <xdr:row>1</xdr:row>
      <xdr:rowOff>38100</xdr:rowOff>
    </xdr:from>
    <xdr:to>
      <xdr:col>0</xdr:col>
      <xdr:colOff>598832</xdr:colOff>
      <xdr:row>2</xdr:row>
      <xdr:rowOff>143113</xdr:rowOff>
    </xdr:to>
    <xdr:pic>
      <xdr:nvPicPr>
        <xdr:cNvPr id="5" name="Picture 4">
          <a:extLst>
            <a:ext uri="{FF2B5EF4-FFF2-40B4-BE49-F238E27FC236}">
              <a16:creationId xmlns:a16="http://schemas.microsoft.com/office/drawing/2014/main" id="{6C247144-A8CB-4D18-A208-4678D84948D8}"/>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209550" y="228600"/>
          <a:ext cx="389282" cy="2955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85725</xdr:rowOff>
    </xdr:from>
    <xdr:to>
      <xdr:col>4</xdr:col>
      <xdr:colOff>1161220</xdr:colOff>
      <xdr:row>9</xdr:row>
      <xdr:rowOff>0</xdr:rowOff>
    </xdr:to>
    <xdr:pic>
      <xdr:nvPicPr>
        <xdr:cNvPr id="2" name="Picture 1">
          <a:extLst>
            <a:ext uri="{FF2B5EF4-FFF2-40B4-BE49-F238E27FC236}">
              <a16:creationId xmlns:a16="http://schemas.microsoft.com/office/drawing/2014/main" id="{4D76A2CB-909F-4CD6-8E0B-B945C89B0A8B}"/>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85725"/>
          <a:ext cx="8838370" cy="1628775"/>
        </a:xfrm>
        <a:prstGeom prst="rect">
          <a:avLst/>
        </a:prstGeom>
        <a:ln>
          <a:noFill/>
        </a:ln>
        <a:effectLst>
          <a:softEdge rad="112500"/>
        </a:effectLst>
      </xdr:spPr>
    </xdr:pic>
    <xdr:clientData/>
  </xdr:twoCellAnchor>
  <xdr:twoCellAnchor>
    <xdr:from>
      <xdr:col>0</xdr:col>
      <xdr:colOff>28575</xdr:colOff>
      <xdr:row>4</xdr:row>
      <xdr:rowOff>19050</xdr:rowOff>
    </xdr:from>
    <xdr:to>
      <xdr:col>4</xdr:col>
      <xdr:colOff>952500</xdr:colOff>
      <xdr:row>7</xdr:row>
      <xdr:rowOff>180975</xdr:rowOff>
    </xdr:to>
    <xdr:sp macro="" textlink="">
      <xdr:nvSpPr>
        <xdr:cNvPr id="3" name="Rectangle 2">
          <a:extLst>
            <a:ext uri="{FF2B5EF4-FFF2-40B4-BE49-F238E27FC236}">
              <a16:creationId xmlns:a16="http://schemas.microsoft.com/office/drawing/2014/main" id="{FC5C3E25-1B9D-4B71-95F0-F4D30B1C82DE}"/>
            </a:ext>
          </a:extLst>
        </xdr:cNvPr>
        <xdr:cNvSpPr/>
      </xdr:nvSpPr>
      <xdr:spPr>
        <a:xfrm>
          <a:off x="28575" y="781050"/>
          <a:ext cx="8601075" cy="733425"/>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GA Analysis Workform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0</xdr:col>
      <xdr:colOff>638175</xdr:colOff>
      <xdr:row>1</xdr:row>
      <xdr:rowOff>19050</xdr:rowOff>
    </xdr:from>
    <xdr:to>
      <xdr:col>2</xdr:col>
      <xdr:colOff>920906</xdr:colOff>
      <xdr:row>2</xdr:row>
      <xdr:rowOff>79501</xdr:rowOff>
    </xdr:to>
    <xdr:sp macro="" textlink="">
      <xdr:nvSpPr>
        <xdr:cNvPr id="4" name="Rectangle 3">
          <a:extLst>
            <a:ext uri="{FF2B5EF4-FFF2-40B4-BE49-F238E27FC236}">
              <a16:creationId xmlns:a16="http://schemas.microsoft.com/office/drawing/2014/main" id="{A36168FE-B220-448B-8AAA-01D1E742B90F}"/>
            </a:ext>
          </a:extLst>
        </xdr:cNvPr>
        <xdr:cNvSpPr/>
      </xdr:nvSpPr>
      <xdr:spPr>
        <a:xfrm>
          <a:off x="638175" y="209550"/>
          <a:ext cx="4559456" cy="25095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0</xdr:col>
      <xdr:colOff>209550</xdr:colOff>
      <xdr:row>1</xdr:row>
      <xdr:rowOff>38100</xdr:rowOff>
    </xdr:from>
    <xdr:to>
      <xdr:col>0</xdr:col>
      <xdr:colOff>598832</xdr:colOff>
      <xdr:row>2</xdr:row>
      <xdr:rowOff>143113</xdr:rowOff>
    </xdr:to>
    <xdr:pic>
      <xdr:nvPicPr>
        <xdr:cNvPr id="5" name="Picture 4">
          <a:extLst>
            <a:ext uri="{FF2B5EF4-FFF2-40B4-BE49-F238E27FC236}">
              <a16:creationId xmlns:a16="http://schemas.microsoft.com/office/drawing/2014/main" id="{D0F4943E-E9C2-44D3-B0E4-7A83E7C473D4}"/>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209550" y="228600"/>
          <a:ext cx="389282" cy="2955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15240</xdr:rowOff>
    </xdr:from>
    <xdr:to>
      <xdr:col>11</xdr:col>
      <xdr:colOff>528760</xdr:colOff>
      <xdr:row>8</xdr:row>
      <xdr:rowOff>112395</xdr:rowOff>
    </xdr:to>
    <xdr:pic>
      <xdr:nvPicPr>
        <xdr:cNvPr id="2" name="Picture 1">
          <a:extLst>
            <a:ext uri="{FF2B5EF4-FFF2-40B4-BE49-F238E27FC236}">
              <a16:creationId xmlns:a16="http://schemas.microsoft.com/office/drawing/2014/main" id="{2E54F9AE-52B6-433D-A754-7C398A1702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15240"/>
          <a:ext cx="12844585" cy="1544955"/>
        </a:xfrm>
        <a:prstGeom prst="rect">
          <a:avLst/>
        </a:prstGeom>
        <a:ln>
          <a:noFill/>
        </a:ln>
        <a:effectLst>
          <a:softEdge rad="112500"/>
        </a:effectLst>
      </xdr:spPr>
    </xdr:pic>
    <xdr:clientData/>
  </xdr:twoCellAnchor>
  <xdr:twoCellAnchor>
    <xdr:from>
      <xdr:col>0</xdr:col>
      <xdr:colOff>28575</xdr:colOff>
      <xdr:row>3</xdr:row>
      <xdr:rowOff>116205</xdr:rowOff>
    </xdr:from>
    <xdr:to>
      <xdr:col>11</xdr:col>
      <xdr:colOff>320040</xdr:colOff>
      <xdr:row>7</xdr:row>
      <xdr:rowOff>95250</xdr:rowOff>
    </xdr:to>
    <xdr:sp macro="" textlink="">
      <xdr:nvSpPr>
        <xdr:cNvPr id="3" name="Rectangle 2">
          <a:extLst>
            <a:ext uri="{FF2B5EF4-FFF2-40B4-BE49-F238E27FC236}">
              <a16:creationId xmlns:a16="http://schemas.microsoft.com/office/drawing/2014/main" id="{E67BB9C6-2C24-4066-92DC-7CDF2560AA65}"/>
            </a:ext>
          </a:extLst>
        </xdr:cNvPr>
        <xdr:cNvSpPr/>
      </xdr:nvSpPr>
      <xdr:spPr>
        <a:xfrm>
          <a:off x="28575" y="659130"/>
          <a:ext cx="12607290" cy="702945"/>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Account 1588 Reasonability</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1</xdr:col>
      <xdr:colOff>28575</xdr:colOff>
      <xdr:row>0</xdr:row>
      <xdr:rowOff>116205</xdr:rowOff>
    </xdr:from>
    <xdr:to>
      <xdr:col>8</xdr:col>
      <xdr:colOff>448466</xdr:colOff>
      <xdr:row>1</xdr:row>
      <xdr:rowOff>176656</xdr:rowOff>
    </xdr:to>
    <xdr:sp macro="" textlink="">
      <xdr:nvSpPr>
        <xdr:cNvPr id="4" name="Rectangle 3">
          <a:extLst>
            <a:ext uri="{FF2B5EF4-FFF2-40B4-BE49-F238E27FC236}">
              <a16:creationId xmlns:a16="http://schemas.microsoft.com/office/drawing/2014/main" id="{A6E4E358-5F32-4BD8-9BD3-F7D3A0E6F118}"/>
            </a:ext>
          </a:extLst>
        </xdr:cNvPr>
        <xdr:cNvSpPr/>
      </xdr:nvSpPr>
      <xdr:spPr>
        <a:xfrm>
          <a:off x="619125" y="116205"/>
          <a:ext cx="10373516" cy="241426"/>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0</xdr:col>
      <xdr:colOff>198120</xdr:colOff>
      <xdr:row>1</xdr:row>
      <xdr:rowOff>15240</xdr:rowOff>
    </xdr:from>
    <xdr:to>
      <xdr:col>0</xdr:col>
      <xdr:colOff>587402</xdr:colOff>
      <xdr:row>2</xdr:row>
      <xdr:rowOff>120253</xdr:rowOff>
    </xdr:to>
    <xdr:pic>
      <xdr:nvPicPr>
        <xdr:cNvPr id="5" name="Picture 4">
          <a:extLst>
            <a:ext uri="{FF2B5EF4-FFF2-40B4-BE49-F238E27FC236}">
              <a16:creationId xmlns:a16="http://schemas.microsoft.com/office/drawing/2014/main" id="{F7680D7A-30E5-41CB-A11D-1F190E844FC8}"/>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98120" y="196215"/>
          <a:ext cx="389282" cy="2859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ontarioenergyboard.ca/Applications%20Department/Department%20Applications/Rates/2014%20Electricity%20Rates/$Filing%20Requirements/Filing_Requirements_Chapter2_Appendices_V1.1%20FOR%202014_June4.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www.oeb.ca/Applications%20Department/Department%20Applications/Rates/2019%20Electricity%20Rates/IRM/IRM%20Rate%20Gen%20Model/Model%20in%20dev/2019%20IRM%20Rate%20Generator%20Model%20-%20V2%20-%20FILLED%20IN%20MODEL.xlsb"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nts1\amar$\My%20Documents\EXCEL\COSA\COSA_Unbundling%20(MEA)\Mea_UCA_test.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www.oeb.ca/Applications%20Department/Department%20Applications/Rates/2019%20Electricity%20Rates/IRM/IRM%20Rate%20Gen%20Model/Model%20in%20dev/2019%20IRM%20Rate%20Generator%20Model%20-%20V1.xlsb"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ontarioenergyboard-my.sharepoint.com/Applications%20Department/Department%20Applications/Rates/2022%20Electricity%20Rates/CoS%20Model%20Updates/2021_GA_Analysis_Workform_20200811_dk4.xlsb" TargetMode="External"/></Relationships>
</file>

<file path=xl/externalLinks/_rels/externalLink6.xml.rels><?xml version="1.0" encoding="UTF-8" standalone="yes"?>
<Relationships xmlns="http://schemas.openxmlformats.org/package/2006/relationships"><Relationship Id="rId2" Type="http://schemas.openxmlformats.org/officeDocument/2006/relationships/externalLinkPath" Target="https://netorg7048657-my.sharepoint.com/personal/marc_abramovitz_utilisconsulting_ca/Documents/ELK%202024%20IRM/2025%20IRM/2025_GA_Analysis_Workform_1.0_ELK.xlsb" TargetMode="External"/><Relationship Id="rId1" Type="http://schemas.openxmlformats.org/officeDocument/2006/relationships/externalLinkPath" Target="https://netorg7048657-my.sharepoint.com/personal/marc_abramovitz_utilisconsulting_ca/Documents/ELK%202024%20IRM/2025%20IRM/ELK%202024%20IRM/2025%20IRM/2025_GA_Analysis_Workform_1.0_ELK.xlsb"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P-FPS02\Groups\Wangka\%7bprofile%7d\Desktop\Users\AbramoMa\Downloads\2016_Filing_Requirements_Chapter2_Appendices_DRAFT%20(1).xlsm"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www.ontarioenergyboard.ca/Home/Market%20Operations/Department%20Applications/Reports/Rates/Electricity%20Rates%20-%20Billing%20Determinants%20Database/2012%20IRM%20DEVELOPMENT/2012%20IRM%20MODEL%20(2ND%20AND%203RD).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nts1\eichsteller$\My%20Documents\EXCEL\COSA\COSA_Unbundling%20(MEA)\Mea_UCA_tes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DC Info"/>
      <sheetName val="Table of Contents"/>
      <sheetName val="COS Flowchart"/>
      <sheetName val="List of Key References"/>
      <sheetName val="App.2-A_Capital Projects"/>
      <sheetName val="App.2-BA_Fixed Asset Cont.CGAAP"/>
      <sheetName val="App.2-BA_Fixed Asset Cont.MIFRS"/>
      <sheetName val="Appendix 2-BB Service Life Comp"/>
      <sheetName val="Instruction for App. 2-C MIFRS"/>
      <sheetName val="App.2-CA_CGAAP_DepExp_2011"/>
      <sheetName val="App.2-CB_MIFRS_DepExp_2011"/>
      <sheetName val="App.2-CC_MIFRS_DepExp_2012"/>
      <sheetName val="App.2-CD_MIFRS_DepExp_2013"/>
      <sheetName val="App.2-CE_MIFRS_DepExp_2014"/>
      <sheetName val="App.2-CF_CGAAP_DepExp_2012"/>
      <sheetName val="App.2-CG_MIFRS_DepExp_2012"/>
      <sheetName val="App.2-CH_MIFRS_DepExp_2013"/>
      <sheetName val="App.2-CI_MIFRS_DepExp_2014"/>
      <sheetName val="App.2-CJ_CGAAP_DepExp_2012"/>
      <sheetName val="App.2-CK_CGAAP_DepExp_2013"/>
      <sheetName val="App.2-CL_MIFRS_DepExp_2013"/>
      <sheetName val="App.2-CM_MIFRS_DepExp_2014"/>
      <sheetName val="Instruction for App. 2-C CGAAP"/>
      <sheetName val="App.2-CN_OldCGAAP_DepExp_2012"/>
      <sheetName val="App.2-CO_NewCGAAP_DepExp_2012"/>
      <sheetName val="App.2-CP_NewCGAAP_DepExp_2013"/>
      <sheetName val="App.2-CQ NewCGAAP_DepExp_2014"/>
      <sheetName val="App.2-CR_OldCGAAP_DepExp_2012"/>
      <sheetName val="App.2-CS_OldCGAAP_DepExp_2013"/>
      <sheetName val="App.2-CT_NewCGAAP_DepExp_2013"/>
      <sheetName val="App.2-CU_NewCGAAP_DepExp_2014"/>
      <sheetName val="App.2-CV_USGAAP_DepExp"/>
      <sheetName val="App.2-DA_Overhead"/>
      <sheetName val="App.2-DB_Overhead"/>
      <sheetName val="App.2-EA_PP&amp;E Deferral Account"/>
      <sheetName val="App.2-EB_PP&amp;E Deferral Account"/>
      <sheetName val="App.2-EC_PP&amp;E Deferral Account"/>
      <sheetName val="App.2-ED_Account 1576 (2012)"/>
      <sheetName val="App.2-EE_Account 1576 (2013)"/>
      <sheetName val="App.2-FA Proposed REG Invest."/>
      <sheetName val="App.2-FB HAROLD SS"/>
      <sheetName val="App.2-FC Conn. Enhance."/>
      <sheetName val="App.2-G SQI"/>
      <sheetName val="App.2-H_Other_Oper_Rev"/>
      <sheetName val="App.2-I LF_CDM_WF"/>
      <sheetName val="App.2-JA_Detailed_OM&amp;A_Expenses"/>
      <sheetName val="App.2-JB_OM&amp;A_Detailed_Analysis"/>
      <sheetName val="App.2-JC_OM&amp;A_Summary_Analys"/>
      <sheetName val="App.2-JD_OM&amp;A_Cost _Drivers"/>
      <sheetName val="App.2-K_Employee Costs"/>
      <sheetName val="App.2-L_OM&amp;A_per_Cust_FTEE"/>
      <sheetName val="App.2-M_Regulatory_Costs"/>
      <sheetName val="App.2-N_Corp_Cost_Allocation"/>
      <sheetName val="App.2-OA Capital Structure"/>
      <sheetName val="App.2-OB_Debt Instruments"/>
      <sheetName val="App.2-P_Cost_Allocation"/>
      <sheetName val="App.2-Q_Cost of Serv. Emb. Dx"/>
      <sheetName val="App.2-R_Loss Factors"/>
      <sheetName val="App.2-S_Stranded Meters"/>
      <sheetName val="App.2-TA_1592_Tax_Variance"/>
      <sheetName val="App.2-TB_1592_HST-OVAT"/>
      <sheetName val="App.2-U_IFRS Transition Costs"/>
      <sheetName val="App.2-V_Rev_Reconciliation"/>
      <sheetName val="App.2-W_Bill Impacts"/>
      <sheetName val="App.2-YA_MIFRS Summary Impacts"/>
      <sheetName val="App. 2-YB_CGAAP Summary Impacts"/>
      <sheetName val="App. 2-Z_Tariff"/>
      <sheetName val="Sheet19"/>
    </sheetNames>
    <sheetDataSet>
      <sheetData sheetId="0">
        <row r="3">
          <cell r="AA3" t="str">
            <v>Algoma Power Inc.</v>
          </cell>
        </row>
        <row r="24">
          <cell r="E24">
            <v>2014</v>
          </cell>
        </row>
        <row r="26">
          <cell r="E26">
            <v>2013</v>
          </cell>
        </row>
        <row r="28">
          <cell r="E28">
            <v>2010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for Tabs 3 to 7"/>
      <sheetName val="1. Information Sheet"/>
      <sheetName val="Sheet1"/>
      <sheetName val="2. Current Tariff Schedule"/>
      <sheetName val="3. Continuity Schedule"/>
      <sheetName val="2016 List"/>
      <sheetName val="4. Billing Det. for Def-Var"/>
      <sheetName val="5. Allocating Def-Var Balances"/>
      <sheetName val="6. Class A Consumption Data"/>
      <sheetName val="6.1a GA Allocation"/>
      <sheetName val="6.1 GA"/>
      <sheetName val="6.2a CBR B_Allocation"/>
      <sheetName val="6.2 CBR B"/>
      <sheetName val="7. Calculation of Def-Var RR"/>
      <sheetName val="8. STS - Tax Change"/>
      <sheetName val="9. Shared Tax - Rate Rider"/>
      <sheetName val="10. RTSR Current Rates"/>
      <sheetName val="11. RTSR - UTRs &amp; Sub-Tx"/>
      <sheetName val="12. RTSR - Historical Wholesale"/>
      <sheetName val="13. RTSR - Current Wholesale"/>
      <sheetName val="14. RTSR - Forecast Wholesale"/>
      <sheetName val="15. RTSR Rates to Forecast"/>
      <sheetName val="16. Rev2Cost_GDPIPI"/>
      <sheetName val="17. Regulatory Charges"/>
      <sheetName val="18. Additional Rates"/>
      <sheetName val="19. Final Tariff Schedule"/>
      <sheetName val="20. Bill Impacts"/>
      <sheetName val="2 1 5 TotalConsumptionData_Dist"/>
      <sheetName val="212_Total_Connection_RollUp"/>
      <sheetName val="2.1.7 Filing"/>
      <sheetName val="20. HIDDEN"/>
      <sheetName val="20. Bill Impacts hidden"/>
      <sheetName val="Database"/>
      <sheetName val="lists"/>
      <sheetName val="Sheet2"/>
      <sheetName val="Sheet3"/>
    </sheetNames>
    <sheetDataSet>
      <sheetData sheetId="0"/>
      <sheetData sheetId="1"/>
      <sheetData sheetId="2"/>
      <sheetData sheetId="3"/>
      <sheetData sheetId="4"/>
      <sheetData sheetId="5">
        <row r="1">
          <cell r="A1" t="str">
            <v>Alectra Utilities Corporation</v>
          </cell>
        </row>
        <row r="13">
          <cell r="C13" t="str">
            <v>For Former Parry Sound Power Service Area</v>
          </cell>
        </row>
        <row r="14">
          <cell r="C14" t="str">
            <v>Except for the Former Parry Sound Power Service Area</v>
          </cell>
        </row>
      </sheetData>
      <sheetData sheetId="6">
        <row r="17">
          <cell r="A17" t="str">
            <v>RESIDENTIAL R1 SERVICE CLASSIFICATION</v>
          </cell>
        </row>
        <row r="18">
          <cell r="A18" t="str">
            <v>RESIDENTIAL R2 SERVICE CLASSIFICATION</v>
          </cell>
        </row>
        <row r="19">
          <cell r="A19" t="str">
            <v>SEASONAL CUSTOMERS SERVICE CLASSIFICATION</v>
          </cell>
        </row>
        <row r="20">
          <cell r="A20" t="str">
            <v>STREET LIGHTING SERVICE CLASSIFICATION</v>
          </cell>
        </row>
      </sheetData>
      <sheetData sheetId="7"/>
      <sheetData sheetId="8">
        <row r="14">
          <cell r="C14">
            <v>2014</v>
          </cell>
        </row>
        <row r="25">
          <cell r="C25">
            <v>2</v>
          </cell>
        </row>
      </sheetData>
      <sheetData sheetId="9"/>
      <sheetData sheetId="10"/>
      <sheetData sheetId="11"/>
      <sheetData sheetId="12"/>
      <sheetData sheetId="13"/>
      <sheetData sheetId="14">
        <row r="19">
          <cell r="N19">
            <v>0</v>
          </cell>
        </row>
      </sheetData>
      <sheetData sheetId="15"/>
      <sheetData sheetId="16"/>
      <sheetData sheetId="17"/>
      <sheetData sheetId="18"/>
      <sheetData sheetId="19"/>
      <sheetData sheetId="20"/>
      <sheetData sheetId="21"/>
      <sheetData sheetId="22"/>
      <sheetData sheetId="23">
        <row r="23">
          <cell r="D23">
            <v>6.5000000000000002E-2</v>
          </cell>
        </row>
        <row r="24">
          <cell r="D24">
            <v>9.4E-2</v>
          </cell>
        </row>
        <row r="25">
          <cell r="D25">
            <v>0.13200000000000001</v>
          </cell>
        </row>
        <row r="33">
          <cell r="D33">
            <v>0.56999999999999995</v>
          </cell>
        </row>
      </sheetData>
      <sheetData sheetId="24"/>
      <sheetData sheetId="25"/>
      <sheetData sheetId="26"/>
      <sheetData sheetId="27"/>
      <sheetData sheetId="28"/>
      <sheetData sheetId="29"/>
      <sheetData sheetId="30"/>
      <sheetData sheetId="31"/>
      <sheetData sheetId="32"/>
      <sheetData sheetId="33"/>
      <sheetData sheetId="34"/>
      <sheetData sheetId="3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LOBs"/>
      <sheetName val="Financials"/>
      <sheetName val="Loads"/>
      <sheetName val="Classify"/>
      <sheetName val="Allocate"/>
      <sheetName val="F&amp;C"/>
      <sheetName val="Summary"/>
      <sheetName val="Macros"/>
      <sheetName val="Module1"/>
    </sheetNames>
    <sheetDataSet>
      <sheetData sheetId="0"/>
      <sheetData sheetId="1"/>
      <sheetData sheetId="2" refreshError="1">
        <row r="1">
          <cell r="A1" t="str">
            <v>LDC Name</v>
          </cell>
        </row>
        <row r="76">
          <cell r="E76">
            <v>36161</v>
          </cell>
        </row>
      </sheetData>
      <sheetData sheetId="3"/>
      <sheetData sheetId="4"/>
      <sheetData sheetId="5"/>
      <sheetData sheetId="6"/>
      <sheetData sheetId="7"/>
      <sheetData sheetId="8" refreshError="1"/>
      <sheetData sheetId="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for Tabs 3 to 7"/>
      <sheetName val="1. Information Sheet"/>
      <sheetName val="Sheet1"/>
      <sheetName val="2. Current Tariff Schedule"/>
      <sheetName val="3. Continuity Schedule"/>
      <sheetName val="2016 List"/>
      <sheetName val="4. Billing Det. for Def-Var"/>
      <sheetName val="5. Allocating Def-Var Balances"/>
      <sheetName val="6. Class A Consumption Data"/>
      <sheetName val="6.1a GA Allocation"/>
      <sheetName val="6.1 GA"/>
      <sheetName val="6.2a CBR B_Allocation"/>
      <sheetName val="6.2 CBR B"/>
      <sheetName val="7. Calculation of Def-Var RR"/>
      <sheetName val="8. STS - Tax Change"/>
      <sheetName val="9. Shared Tax - Rate Rider"/>
      <sheetName val="10. RTSR Current Rates"/>
      <sheetName val="11. RTSR - UTRs &amp; Sub-Tx"/>
      <sheetName val="12. RTSR - Historical Wholesale"/>
      <sheetName val="13. RTSR - Current Wholesale"/>
      <sheetName val="14. RTSR - Forecast Wholesale"/>
      <sheetName val="15. RTSR Rates to Forecast"/>
      <sheetName val="16. Rev2Cost_GDPIPI"/>
      <sheetName val="17. Regulatory Charges"/>
      <sheetName val="18. Additional Rates"/>
      <sheetName val="19. Final Tariff Schedule"/>
      <sheetName val="20. Bill Impacts"/>
      <sheetName val="2 1 5 TotalConsumptionData_Dist"/>
      <sheetName val="212_Total_Connection_RollUp"/>
      <sheetName val="2.1.7 Filing"/>
      <sheetName val="20. HIDDEN"/>
      <sheetName val="20. Bill Impacts hidden"/>
      <sheetName val="Database"/>
      <sheetName val="lists"/>
      <sheetName val="Sheet2"/>
      <sheetName val="Sheet3"/>
    </sheetNames>
    <sheetDataSet>
      <sheetData sheetId="0"/>
      <sheetData sheetId="1"/>
      <sheetData sheetId="2"/>
      <sheetData sheetId="3"/>
      <sheetData sheetId="4"/>
      <sheetData sheetId="5">
        <row r="1">
          <cell r="A1" t="str">
            <v>Alectra Utilities Corporation</v>
          </cell>
        </row>
        <row r="2">
          <cell r="A2" t="str">
            <v>Algoma Power Inc.</v>
          </cell>
        </row>
        <row r="3">
          <cell r="A3" t="str">
            <v>Atikokan Hydro Inc.</v>
          </cell>
        </row>
        <row r="4">
          <cell r="A4" t="str">
            <v>Bluewater Power Distribution Corporation</v>
          </cell>
        </row>
        <row r="5">
          <cell r="A5" t="str">
            <v>Brantford Power Inc.</v>
          </cell>
        </row>
        <row r="6">
          <cell r="A6" t="str">
            <v>Burlington Hydro Inc.</v>
          </cell>
        </row>
        <row r="7">
          <cell r="A7" t="str">
            <v>Canadian Niagara Power Inc.</v>
          </cell>
        </row>
        <row r="8">
          <cell r="A8" t="str">
            <v>Centre Wellington Hydro Ltd.</v>
          </cell>
        </row>
        <row r="9">
          <cell r="A9" t="str">
            <v>Chapleau Public Utilities Corporation</v>
          </cell>
        </row>
        <row r="10">
          <cell r="A10" t="str">
            <v>Collus PowerStream Corp.</v>
          </cell>
        </row>
        <row r="11">
          <cell r="A11" t="str">
            <v>E.L.K. Energy Inc.</v>
          </cell>
        </row>
        <row r="12">
          <cell r="A12" t="str">
            <v>Energy+ Inc.</v>
          </cell>
        </row>
        <row r="13">
          <cell r="A13" t="str">
            <v>Entegrus Powerlines Inc.</v>
          </cell>
        </row>
        <row r="14">
          <cell r="A14" t="str">
            <v>EnWin Utilities Ltd.</v>
          </cell>
        </row>
        <row r="15">
          <cell r="A15" t="str">
            <v>Erie Thames Powerlines Corporation</v>
          </cell>
        </row>
        <row r="16">
          <cell r="A16" t="str">
            <v>Espanola Regional Hydro Distribution Corporation</v>
          </cell>
        </row>
        <row r="17">
          <cell r="A17" t="str">
            <v>Essex Powerlines Corporation</v>
          </cell>
        </row>
        <row r="18">
          <cell r="A18" t="str">
            <v>Festival Hydro Inc.</v>
          </cell>
        </row>
        <row r="19">
          <cell r="A19" t="str">
            <v>Fort Frances Power Corporation</v>
          </cell>
        </row>
        <row r="20">
          <cell r="A20" t="str">
            <v>Greater Sudbury Hydro Inc.</v>
          </cell>
        </row>
        <row r="21">
          <cell r="A21" t="str">
            <v>Grimsby Power Incorporated</v>
          </cell>
        </row>
        <row r="22">
          <cell r="A22" t="str">
            <v>Guelph Hydro Electric Systems Inc.</v>
          </cell>
        </row>
        <row r="23">
          <cell r="A23" t="str">
            <v>Halton Hills Hydro Inc.</v>
          </cell>
        </row>
        <row r="24">
          <cell r="A24" t="str">
            <v>Hearst Power Distribution Company Ltd.</v>
          </cell>
        </row>
        <row r="25">
          <cell r="A25" t="str">
            <v>Hydro 2000 Inc.</v>
          </cell>
        </row>
        <row r="26">
          <cell r="A26" t="str">
            <v>Hydro Hawkesbury Inc.</v>
          </cell>
        </row>
        <row r="27">
          <cell r="A27" t="str">
            <v>Hydro One Networks Inc.</v>
          </cell>
        </row>
        <row r="28">
          <cell r="A28" t="str">
            <v>Hydro Ottawa Limited</v>
          </cell>
        </row>
        <row r="29">
          <cell r="A29" t="str">
            <v>InnPower Corporation</v>
          </cell>
        </row>
        <row r="30">
          <cell r="A30" t="str">
            <v>Kenora Hydro Electric Corporation Ltd.</v>
          </cell>
        </row>
        <row r="31">
          <cell r="A31" t="str">
            <v>Kingston Hydro Corporation</v>
          </cell>
        </row>
        <row r="32">
          <cell r="A32" t="str">
            <v>Kitchener-Wilmot Hydro Inc.</v>
          </cell>
        </row>
        <row r="33">
          <cell r="A33" t="str">
            <v>Lakefront Utilities Inc.</v>
          </cell>
        </row>
        <row r="34">
          <cell r="A34" t="str">
            <v>Lakeland Power Distribution Ltd.</v>
          </cell>
        </row>
        <row r="35">
          <cell r="A35" t="str">
            <v>London Hydro Inc.</v>
          </cell>
        </row>
        <row r="36">
          <cell r="A36" t="str">
            <v>Midland Power Utility Corporation</v>
          </cell>
        </row>
        <row r="37">
          <cell r="A37" t="str">
            <v>Milton Hydro Distribution Inc.</v>
          </cell>
        </row>
        <row r="38">
          <cell r="A38" t="str">
            <v>Newmarket - Tay Power Distribution Ltd.</v>
          </cell>
        </row>
        <row r="39">
          <cell r="A39" t="str">
            <v>Niagara Peninsula Energy Inc.</v>
          </cell>
        </row>
        <row r="40">
          <cell r="A40" t="str">
            <v>Niagara-on-the-Lake Hydro Inc.</v>
          </cell>
        </row>
        <row r="41">
          <cell r="A41" t="str">
            <v>North Bay Hydro Distribution Limited</v>
          </cell>
        </row>
        <row r="42">
          <cell r="A42" t="str">
            <v>Northern Ontario Wires Inc.</v>
          </cell>
        </row>
        <row r="43">
          <cell r="A43" t="str">
            <v>Oakville Hydro Electricity Distribution Inc.</v>
          </cell>
        </row>
        <row r="44">
          <cell r="A44" t="str">
            <v>Orangeville Hydro Limited</v>
          </cell>
        </row>
        <row r="45">
          <cell r="A45" t="str">
            <v>Orillia Power Distribution Corporation</v>
          </cell>
        </row>
        <row r="46">
          <cell r="A46" t="str">
            <v>Oshawa PUC Networks Inc.</v>
          </cell>
        </row>
        <row r="47">
          <cell r="A47" t="str">
            <v>Ottawa River Power Corporation</v>
          </cell>
        </row>
        <row r="48">
          <cell r="A48" t="str">
            <v>Peterborough Distribution Incorporated</v>
          </cell>
        </row>
        <row r="49">
          <cell r="A49" t="str">
            <v>PUC Distribution Inc.</v>
          </cell>
        </row>
        <row r="50">
          <cell r="A50" t="str">
            <v>Renfrew Hydro Inc.</v>
          </cell>
        </row>
        <row r="51">
          <cell r="A51" t="str">
            <v>Rideau St. Lawrence Distribution Inc.</v>
          </cell>
        </row>
        <row r="52">
          <cell r="A52" t="str">
            <v>Sioux Lookout Hydro Inc.</v>
          </cell>
        </row>
        <row r="53">
          <cell r="A53" t="str">
            <v>St. Thomas Energy Inc.</v>
          </cell>
        </row>
        <row r="54">
          <cell r="A54" t="str">
            <v>Thunder Bay Hydro Electricity Distribution Inc.</v>
          </cell>
        </row>
        <row r="55">
          <cell r="A55" t="str">
            <v>Tillsonburg Hydro Inc.</v>
          </cell>
        </row>
        <row r="56">
          <cell r="A56" t="str">
            <v>Toronto Hydro-Electric System Limited</v>
          </cell>
        </row>
        <row r="57">
          <cell r="A57" t="str">
            <v>Veridian Connections Inc.</v>
          </cell>
        </row>
        <row r="58">
          <cell r="A58" t="str">
            <v>Wasaga Distribution Inc.</v>
          </cell>
        </row>
        <row r="59">
          <cell r="A59" t="str">
            <v>Waterloo North Hydro Inc.</v>
          </cell>
        </row>
        <row r="60">
          <cell r="A60" t="str">
            <v>Welland Hydro-Electric System Corp.</v>
          </cell>
        </row>
        <row r="61">
          <cell r="A61" t="str">
            <v>Wellington North Power Inc.</v>
          </cell>
        </row>
        <row r="62">
          <cell r="A62" t="str">
            <v>West Coast Huron Energy Inc.</v>
          </cell>
        </row>
        <row r="63">
          <cell r="A63" t="str">
            <v>Westario Power Inc.</v>
          </cell>
        </row>
        <row r="64">
          <cell r="A64" t="str">
            <v>Whitby Hydro Electric Corporation</v>
          </cell>
        </row>
      </sheetData>
      <sheetData sheetId="6"/>
      <sheetData sheetId="7"/>
      <sheetData sheetId="8"/>
      <sheetData sheetId="9"/>
      <sheetData sheetId="10"/>
      <sheetData sheetId="11"/>
      <sheetData sheetId="12"/>
      <sheetData sheetId="13"/>
      <sheetData sheetId="14">
        <row r="19">
          <cell r="N19">
            <v>0</v>
          </cell>
        </row>
      </sheetData>
      <sheetData sheetId="15"/>
      <sheetData sheetId="16"/>
      <sheetData sheetId="17"/>
      <sheetData sheetId="18"/>
      <sheetData sheetId="19"/>
      <sheetData sheetId="20"/>
      <sheetData sheetId="21"/>
      <sheetData sheetId="22"/>
      <sheetData sheetId="23">
        <row r="23">
          <cell r="D23">
            <v>6.5000000000000002E-2</v>
          </cell>
        </row>
      </sheetData>
      <sheetData sheetId="24"/>
      <sheetData sheetId="25"/>
      <sheetData sheetId="26"/>
      <sheetData sheetId="27"/>
      <sheetData sheetId="28"/>
      <sheetData sheetId="29"/>
      <sheetData sheetId="30"/>
      <sheetData sheetId="31"/>
      <sheetData sheetId="32"/>
      <sheetData sheetId="33"/>
      <sheetData sheetId="34"/>
      <sheetData sheetId="3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Information Sheet"/>
      <sheetName val="List"/>
      <sheetName val="GA Analysis "/>
      <sheetName val="GA 2015"/>
      <sheetName val="GA 2016"/>
      <sheetName val="GA 2017"/>
      <sheetName val="GA 2018"/>
      <sheetName val="GA 2019"/>
      <sheetName val="Principal Adjustments"/>
      <sheetName val="Account 1588"/>
      <sheetName val="GA Rates"/>
      <sheetName val="RRR_2017"/>
      <sheetName val="RRR_2018"/>
      <sheetName val="RRR_2019"/>
    </sheetNames>
    <sheetDataSet>
      <sheetData sheetId="0"/>
      <sheetData sheetId="1">
        <row r="1">
          <cell r="A1" t="str">
            <v>ALECTRA UTILITIES CORPORATION</v>
          </cell>
        </row>
        <row r="2">
          <cell r="A2" t="str">
            <v>ALECTRA UTILITIES - GUELPH</v>
          </cell>
        </row>
        <row r="3">
          <cell r="A3" t="str">
            <v>ALGOMA POWER INC.</v>
          </cell>
        </row>
        <row r="4">
          <cell r="A4" t="str">
            <v>ATIKOKAN HYDRO INC.</v>
          </cell>
        </row>
        <row r="5">
          <cell r="A5" t="str">
            <v>BLUEWATER POWER DISTRIBUTION CORPORATION</v>
          </cell>
        </row>
        <row r="6">
          <cell r="A6" t="str">
            <v>BRANTFORD POWER INC.</v>
          </cell>
        </row>
        <row r="7">
          <cell r="A7" t="str">
            <v>BURLINGTON HYDRO INC.</v>
          </cell>
        </row>
        <row r="8">
          <cell r="A8" t="str">
            <v>CANADIAN NIAGARA POWER INC.</v>
          </cell>
        </row>
        <row r="9">
          <cell r="A9" t="str">
            <v>CENTRE WELLINGTON HYDRO LTD.</v>
          </cell>
        </row>
        <row r="10">
          <cell r="A10" t="str">
            <v>CHAPLEAU PUBLIC UTILITIES CORPORATION</v>
          </cell>
        </row>
        <row r="11">
          <cell r="A11" t="str">
            <v>COOPERATIVE HYDRO EMBRUN INC.</v>
          </cell>
        </row>
        <row r="12">
          <cell r="A12" t="str">
            <v>ELEXICON ENERGY INC.-VERIDIAN RATE ZONE</v>
          </cell>
        </row>
        <row r="13">
          <cell r="A13" t="str">
            <v>ELEXICON ENERGY INC.-WHITBY RATE ZONE</v>
          </cell>
        </row>
        <row r="14">
          <cell r="A14" t="str">
            <v>E.L.K. ENERGY INC.</v>
          </cell>
        </row>
        <row r="15">
          <cell r="A15" t="str">
            <v>ENERGY+ INC.</v>
          </cell>
        </row>
        <row r="16">
          <cell r="A16" t="str">
            <v>ENTEGRUS POWERLINES INC.</v>
          </cell>
        </row>
        <row r="17">
          <cell r="A17" t="str">
            <v>ENWIN UTILITIES LTD.</v>
          </cell>
        </row>
        <row r="18">
          <cell r="A18" t="str">
            <v>EPCOR ELECTRICITY DISTRIBUTION ONTARIO INC.</v>
          </cell>
        </row>
        <row r="19">
          <cell r="A19" t="str">
            <v>ERTH POWER CORPORATION - ERTH POWER MAIN RATE ZONE</v>
          </cell>
        </row>
        <row r="20">
          <cell r="A20" t="str">
            <v>ERTH POWER CORPORATION – GODERICH RATE ZONE</v>
          </cell>
        </row>
        <row r="21">
          <cell r="A21" t="str">
            <v>ESPANOLA REGIONAL HYDRO DISTRIBUTION CORPORATION</v>
          </cell>
        </row>
        <row r="22">
          <cell r="A22" t="str">
            <v>ESSEX POWERLINES CORPORATION</v>
          </cell>
        </row>
        <row r="23">
          <cell r="A23" t="str">
            <v>FESTIVAL HYDRO INC.</v>
          </cell>
        </row>
        <row r="24">
          <cell r="A24" t="str">
            <v>FORT FRANCES POWER CORPORATION</v>
          </cell>
        </row>
        <row r="25">
          <cell r="A25" t="str">
            <v>GREATER SUDBURY HYDRO INC.</v>
          </cell>
        </row>
        <row r="26">
          <cell r="A26" t="str">
            <v>GRIMSBY POWER INCORPORATED</v>
          </cell>
        </row>
        <row r="27">
          <cell r="A27" t="str">
            <v>HALTON HILLS HYDRO INC.</v>
          </cell>
        </row>
        <row r="28">
          <cell r="A28" t="str">
            <v>HEARST POWER DISTRIBUTION CO. LTD.</v>
          </cell>
        </row>
        <row r="29">
          <cell r="A29" t="str">
            <v>HYDRO 2000 INC.</v>
          </cell>
        </row>
        <row r="30">
          <cell r="A30" t="str">
            <v>HYDRO HAWKESBURY INC.</v>
          </cell>
        </row>
        <row r="31">
          <cell r="A31" t="str">
            <v>HYDRO ONE NETWORKS INC.</v>
          </cell>
        </row>
        <row r="32">
          <cell r="A32" t="str">
            <v>HYDRO ONE REMOTE COMMUNITIES INC.</v>
          </cell>
        </row>
        <row r="33">
          <cell r="A33" t="str">
            <v>HYDRO OTTAWA LIMITED</v>
          </cell>
        </row>
        <row r="34">
          <cell r="A34" t="str">
            <v>INNPOWER CORPORATION</v>
          </cell>
        </row>
        <row r="35">
          <cell r="A35" t="str">
            <v>KINGSTON HYDRO CORPORATION</v>
          </cell>
        </row>
        <row r="36">
          <cell r="A36" t="str">
            <v>KITCHENER-WILMOT HYDRO INC.</v>
          </cell>
        </row>
        <row r="37">
          <cell r="A37" t="str">
            <v>LAKEFRONT UTILITIES INC.</v>
          </cell>
        </row>
        <row r="38">
          <cell r="A38" t="str">
            <v>LAKELAND POWER DISTRIBUTION LTD.</v>
          </cell>
        </row>
        <row r="39">
          <cell r="A39" t="str">
            <v>LONDON HYDRO INC.</v>
          </cell>
        </row>
        <row r="40">
          <cell r="A40" t="str">
            <v>MILTON HYDRO DISTRIBUTION INC.</v>
          </cell>
        </row>
        <row r="41">
          <cell r="A41" t="str">
            <v>NEWMARKET-TAY POWER DISTRIBUTION LTD.</v>
          </cell>
        </row>
        <row r="42">
          <cell r="A42" t="str">
            <v>NIAGARA PENINSULA ENERGY INC.</v>
          </cell>
        </row>
        <row r="43">
          <cell r="A43" t="str">
            <v>NIAGARA-ON-THE-LAKE HYDRO INC.</v>
          </cell>
        </row>
        <row r="44">
          <cell r="A44" t="str">
            <v>NORTH BAY HYDRO DISTRIBUTION LIMITED</v>
          </cell>
        </row>
        <row r="45">
          <cell r="A45" t="str">
            <v>NORTHERN ONTARIO WIRES INC.</v>
          </cell>
        </row>
        <row r="46">
          <cell r="A46" t="str">
            <v>OAKVILLE HYDRO ELECTRICITY DISTRIBUTION INC.</v>
          </cell>
        </row>
        <row r="47">
          <cell r="A47" t="str">
            <v>ORANGEVILLE HYDRO LIMITED</v>
          </cell>
        </row>
        <row r="48">
          <cell r="A48" t="str">
            <v>ORILLIA POWER DISTRIBUTION CORPORATION</v>
          </cell>
        </row>
        <row r="49">
          <cell r="A49" t="str">
            <v>OSHAWA PUC NETWORKS INC.</v>
          </cell>
        </row>
        <row r="50">
          <cell r="A50" t="str">
            <v>OTTAWA RIVER POWER CORPORATION</v>
          </cell>
        </row>
        <row r="51">
          <cell r="A51" t="str">
            <v>PETERBOROUGH DISTRIBUTION INCORPORATED</v>
          </cell>
        </row>
        <row r="52">
          <cell r="A52" t="str">
            <v>PUC DISTRIBUTION INC.</v>
          </cell>
        </row>
        <row r="53">
          <cell r="A53" t="str">
            <v>RENFREW HYDRO INC.</v>
          </cell>
        </row>
        <row r="54">
          <cell r="A54" t="str">
            <v>RIDEAU ST. LAWRENCE DISTRIBUTION INC.</v>
          </cell>
        </row>
        <row r="55">
          <cell r="A55" t="str">
            <v>SIOUX LOOKOUT HYDRO INC.</v>
          </cell>
        </row>
        <row r="56">
          <cell r="A56" t="str">
            <v>SYNERGY NORTH CORPORATION – KENORA RATE DISTRICT</v>
          </cell>
        </row>
        <row r="57">
          <cell r="A57" t="str">
            <v>SYNERGY NORTH CORPORATION – THUNDER BAY RATE DISTRICT</v>
          </cell>
        </row>
        <row r="58">
          <cell r="A58" t="str">
            <v>TILLSONBURG HYDRO INC.</v>
          </cell>
        </row>
        <row r="59">
          <cell r="A59" t="str">
            <v>TORONTO HYDRO-ELECTRIC SYSTEM LIMITED</v>
          </cell>
        </row>
        <row r="60">
          <cell r="A60" t="str">
            <v>WASAGA DISTRIBUTION INC.</v>
          </cell>
        </row>
        <row r="61">
          <cell r="A61" t="str">
            <v>WATERLOO NORTH HYDRO INC.</v>
          </cell>
        </row>
        <row r="62">
          <cell r="A62" t="str">
            <v>WELLAND HYDRO-ELECTRIC SYSTEM CORP.</v>
          </cell>
        </row>
        <row r="63">
          <cell r="A63" t="str">
            <v>WELLINGTON NORTH POWER INC.</v>
          </cell>
        </row>
        <row r="64">
          <cell r="A64" t="str">
            <v>WESTARIO POWER INC.</v>
          </cell>
        </row>
      </sheetData>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1. Information Sheet"/>
      <sheetName val="List"/>
      <sheetName val="GA Analysis "/>
      <sheetName val="GA 2015"/>
      <sheetName val="GA 2019"/>
      <sheetName val="GA 2020"/>
      <sheetName val="GA 2021"/>
      <sheetName val="GA 2022"/>
      <sheetName val="GA 2023"/>
      <sheetName val="Account 1588"/>
      <sheetName val="Principal Adjustments"/>
      <sheetName val="GA Rates"/>
      <sheetName val="4705"/>
      <sheetName val="RRR_2017"/>
      <sheetName val="RRR_2018"/>
      <sheetName val="RRR_2019"/>
      <sheetName val="RRR_2020"/>
      <sheetName val="RRR_2021"/>
      <sheetName val="RRR_2022"/>
    </sheetNames>
    <sheetDataSet>
      <sheetData sheetId="0">
        <row r="17">
          <cell r="C17" t="str">
            <v>E.L.K. Energy Inc.</v>
          </cell>
        </row>
        <row r="21">
          <cell r="D21">
            <v>2018</v>
          </cell>
        </row>
      </sheetData>
      <sheetData sheetId="1">
        <row r="1">
          <cell r="A1" t="str">
            <v>Alectra Utilities Corporation-Brampton Rate Zone</v>
          </cell>
        </row>
        <row r="2">
          <cell r="A2" t="str">
            <v>Alectra Utilities Corporation-Enersource Rate Zone</v>
          </cell>
        </row>
        <row r="3">
          <cell r="A3" t="str">
            <v>Alectra Utilities Corporation-Horizon Utilities Rate Zone</v>
          </cell>
        </row>
        <row r="4">
          <cell r="A4" t="str">
            <v>Alectra Utilities Corporation-PowerStream Rate Zone</v>
          </cell>
        </row>
        <row r="5">
          <cell r="A5" t="str">
            <v>Alectra Utilities Corporation-Guelph Rate Zone</v>
          </cell>
        </row>
        <row r="6">
          <cell r="A6" t="str">
            <v>Algoma Power Inc.</v>
          </cell>
        </row>
        <row r="7">
          <cell r="A7" t="str">
            <v>Atikokan Hydro Inc.</v>
          </cell>
        </row>
        <row r="8">
          <cell r="A8" t="str">
            <v>Bluewater Power Distribution Corporation</v>
          </cell>
        </row>
        <row r="9">
          <cell r="A9" t="str">
            <v>Burlington Hydro Inc.</v>
          </cell>
        </row>
        <row r="10">
          <cell r="A10" t="str">
            <v>Canadian Niagara Power Inc.</v>
          </cell>
        </row>
        <row r="11">
          <cell r="A11" t="str">
            <v>Centre Wellington Hydro Ltd.</v>
          </cell>
        </row>
        <row r="12">
          <cell r="A12" t="str">
            <v>Chapleau Public Utilities Corporation</v>
          </cell>
        </row>
        <row r="13">
          <cell r="A13" t="str">
            <v>Cooperative Hydro Embrun Inc.</v>
          </cell>
        </row>
        <row r="14">
          <cell r="A14" t="str">
            <v>E.L.K. Energy Inc.</v>
          </cell>
        </row>
        <row r="15">
          <cell r="A15" t="str">
            <v>Elexicon Energy Inc.-Whitby Rate Zone</v>
          </cell>
        </row>
        <row r="16">
          <cell r="A16" t="str">
            <v>Elexicon Energy Inc.-Veridian Rate Zone</v>
          </cell>
        </row>
        <row r="17">
          <cell r="A17" t="str">
            <v>Enova Power Corp.-Kitchener-Wilmot Hydro Rate Zone</v>
          </cell>
        </row>
        <row r="18">
          <cell r="A18" t="str">
            <v>Enova Power Corp.-Waterloo North Rate Zone</v>
          </cell>
        </row>
        <row r="19">
          <cell r="A19" t="str">
            <v>Entegrus Powerlines Inc.-For Entegrus-Main Rate Zone</v>
          </cell>
        </row>
        <row r="20">
          <cell r="A20" t="str">
            <v>Entegrus Powerlines Inc.-For Former St. Thomas Energy Rate Zone</v>
          </cell>
        </row>
        <row r="21">
          <cell r="A21" t="str">
            <v>ENWIN Utilities Ltd.</v>
          </cell>
        </row>
        <row r="22">
          <cell r="A22" t="str">
            <v>EPCOR Electricity Distribution Ontario Inc.</v>
          </cell>
        </row>
        <row r="23">
          <cell r="A23" t="str">
            <v>ERTH Power Corporation - ERTH Power Main Rate Zone</v>
          </cell>
        </row>
        <row r="24">
          <cell r="A24" t="str">
            <v>ERTH POWER CORPORATION – GODERICH RATE ZONE</v>
          </cell>
        </row>
        <row r="25">
          <cell r="A25" t="str">
            <v>Essex Powerlines Corporation</v>
          </cell>
        </row>
        <row r="26">
          <cell r="A26" t="str">
            <v>Festival Hydro Inc.</v>
          </cell>
        </row>
        <row r="27">
          <cell r="A27" t="str">
            <v>Fort Frances Power Corporation</v>
          </cell>
        </row>
        <row r="28">
          <cell r="A28" t="str">
            <v xml:space="preserve">GrandBridge Energy Inc.-Brantford Power Rate Zone </v>
          </cell>
        </row>
        <row r="29">
          <cell r="A29" t="str">
            <v xml:space="preserve">GrandBridge Energy Inc.-Energy+ Rate Zone </v>
          </cell>
        </row>
        <row r="30">
          <cell r="A30" t="str">
            <v>Greater Sudbury Hydro Inc.</v>
          </cell>
        </row>
        <row r="31">
          <cell r="A31" t="str">
            <v>Grimsby Power Incorporated</v>
          </cell>
        </row>
        <row r="32">
          <cell r="A32" t="str">
            <v>Halton Hills Hydro Inc.</v>
          </cell>
        </row>
        <row r="33">
          <cell r="A33" t="str">
            <v>Hearst Power Distribution Co. Ltd.</v>
          </cell>
        </row>
        <row r="34">
          <cell r="A34" t="str">
            <v>Hydro 2000 Inc.</v>
          </cell>
        </row>
        <row r="35">
          <cell r="A35" t="str">
            <v>Hydro Hawkesbury Inc.</v>
          </cell>
        </row>
        <row r="36">
          <cell r="A36" t="str">
            <v>Hydro One Networks Inc.</v>
          </cell>
        </row>
        <row r="37">
          <cell r="A37" t="str">
            <v>Hydro One Networks Inc.-Former Orillia Power Distribution Corporation Service Area</v>
          </cell>
        </row>
        <row r="38">
          <cell r="A38" t="str">
            <v>Hydro One Networks Inc.-Former Peterborough Distribution Inc. Service Area</v>
          </cell>
        </row>
        <row r="39">
          <cell r="A39" t="str">
            <v>Hydro One Networks Inc.-Former Haldimand County Hydro Inc. Service Area</v>
          </cell>
        </row>
        <row r="40">
          <cell r="A40" t="str">
            <v>Hydro One Networks Inc.-Former Norfolk Power Distribution Inc. Service Area</v>
          </cell>
        </row>
        <row r="41">
          <cell r="A41" t="str">
            <v>Hydro One Networks Inc.-Former Woodstock Hydro Services Inc. Service Area</v>
          </cell>
        </row>
        <row r="42">
          <cell r="A42" t="str">
            <v>Hydro One Remote Communites Inc.</v>
          </cell>
        </row>
        <row r="43">
          <cell r="A43" t="str">
            <v>Hydro Ottawa Limited</v>
          </cell>
        </row>
        <row r="44">
          <cell r="A44" t="str">
            <v>InnPower Corporation</v>
          </cell>
        </row>
        <row r="45">
          <cell r="A45" t="str">
            <v>Kingston Hydro Corporation</v>
          </cell>
        </row>
        <row r="46">
          <cell r="A46" t="str">
            <v>Lakefront Utilities Inc.</v>
          </cell>
        </row>
        <row r="47">
          <cell r="A47" t="str">
            <v>Lakeland Power Distribution Ltd.</v>
          </cell>
        </row>
        <row r="48">
          <cell r="A48" t="str">
            <v>London Hydro Inc.</v>
          </cell>
        </row>
        <row r="49">
          <cell r="A49" t="str">
            <v>Milton Hydro Distribution Inc.</v>
          </cell>
        </row>
        <row r="50">
          <cell r="A50" t="str">
            <v>Newmarket-Tay Power Distribution Ltd.-For Former Midland Power Utility Rate Zone</v>
          </cell>
        </row>
        <row r="51">
          <cell r="A51" t="str">
            <v>Newmarket-Tay Power Distribution Ltd.-For Newmarket-Tay Power Main Rate Zone</v>
          </cell>
        </row>
        <row r="52">
          <cell r="A52" t="str">
            <v>Niagara Peninsula Energy Inc.</v>
          </cell>
        </row>
        <row r="53">
          <cell r="A53" t="str">
            <v>Niagara-on-the-Lake Hydro Inc.</v>
          </cell>
        </row>
        <row r="54">
          <cell r="A54" t="str">
            <v>North Bay Hydro Distribution Limited</v>
          </cell>
        </row>
        <row r="55">
          <cell r="A55" t="str">
            <v>Northern Ontario Wires Inc.</v>
          </cell>
        </row>
        <row r="56">
          <cell r="A56" t="str">
            <v>Oakville Hydro Electricity Distribution Inc.</v>
          </cell>
        </row>
        <row r="57">
          <cell r="A57" t="str">
            <v>Orangeville Hydro Limited</v>
          </cell>
        </row>
        <row r="58">
          <cell r="A58" t="str">
            <v>Oshawa PUC Networks Inc.</v>
          </cell>
        </row>
        <row r="59">
          <cell r="A59" t="str">
            <v>Ottawa River Power Corporation</v>
          </cell>
        </row>
        <row r="60">
          <cell r="A60" t="str">
            <v>PUC Distribution Inc.</v>
          </cell>
        </row>
        <row r="61">
          <cell r="A61" t="str">
            <v>Renfrew Hydro Inc.</v>
          </cell>
        </row>
        <row r="62">
          <cell r="A62" t="str">
            <v>Rideau St. Lawrence Distribution Inc.</v>
          </cell>
        </row>
        <row r="63">
          <cell r="A63" t="str">
            <v>Sioux Lookout Hydro Inc.</v>
          </cell>
        </row>
        <row r="64">
          <cell r="A64" t="str">
            <v>Synergy North Corporation-Kenora Rate Zone</v>
          </cell>
        </row>
        <row r="65">
          <cell r="A65" t="str">
            <v xml:space="preserve">Synergy North Corporation-Thunder Bay Rate Zone </v>
          </cell>
        </row>
        <row r="66">
          <cell r="A66" t="str">
            <v>Tillsonburg Hydro Inc.</v>
          </cell>
        </row>
        <row r="67">
          <cell r="A67" t="str">
            <v>Toronto Hydro-Electric System Limited</v>
          </cell>
        </row>
        <row r="68">
          <cell r="A68" t="str">
            <v>Wasaga Distribution Inc.</v>
          </cell>
        </row>
        <row r="69">
          <cell r="A69" t="str">
            <v>Welland Hydro-Electric System Corp.</v>
          </cell>
        </row>
        <row r="70">
          <cell r="A70" t="str">
            <v>Wellington North Power Inc.</v>
          </cell>
        </row>
        <row r="71">
          <cell r="A71" t="str">
            <v>Westario Power Inc.</v>
          </cell>
        </row>
      </sheetData>
      <sheetData sheetId="2"/>
      <sheetData sheetId="3"/>
      <sheetData sheetId="4"/>
      <sheetData sheetId="5"/>
      <sheetData sheetId="6"/>
      <sheetData sheetId="7"/>
      <sheetData sheetId="8"/>
      <sheetData sheetId="9">
        <row r="21">
          <cell r="G21">
            <v>-7.1987011849313724E-3</v>
          </cell>
        </row>
      </sheetData>
      <sheetData sheetId="10"/>
      <sheetData sheetId="11">
        <row r="4">
          <cell r="G4">
            <v>8.3060000000000009E-2</v>
          </cell>
          <cell r="H4">
            <v>8.0920000000000006E-2</v>
          </cell>
          <cell r="J4">
            <v>8.7770000000000001E-2</v>
          </cell>
          <cell r="L4">
            <v>6.7360000000000003E-2</v>
          </cell>
          <cell r="N4">
            <v>6.6869999999999999E-2</v>
          </cell>
          <cell r="P4">
            <v>8.2269999999999996E-2</v>
          </cell>
          <cell r="R4">
            <v>8.4229999999999999E-2</v>
          </cell>
          <cell r="S4">
            <v>9.214E-2</v>
          </cell>
          <cell r="T4">
            <v>9.1789999999999997E-2</v>
          </cell>
        </row>
        <row r="5">
          <cell r="G5">
            <v>8.2360000000000003E-2</v>
          </cell>
          <cell r="H5">
            <v>8.8120000000000004E-2</v>
          </cell>
          <cell r="J5">
            <v>7.3329999999999992E-2</v>
          </cell>
          <cell r="L5">
            <v>8.1670000000000006E-2</v>
          </cell>
          <cell r="N5">
            <v>0.10559</v>
          </cell>
          <cell r="P5">
            <v>8.6389999999999995E-2</v>
          </cell>
          <cell r="R5">
            <v>0.10384</v>
          </cell>
          <cell r="S5">
            <v>9.6780000000000005E-2</v>
          </cell>
          <cell r="T5">
            <v>9.851E-2</v>
          </cell>
        </row>
        <row r="6">
          <cell r="G6">
            <v>7.5749999999999998E-2</v>
          </cell>
          <cell r="H6">
            <v>8.0409999999999995E-2</v>
          </cell>
          <cell r="J6">
            <v>7.8769999999999993E-2</v>
          </cell>
          <cell r="L6">
            <v>9.4810000000000005E-2</v>
          </cell>
          <cell r="N6">
            <v>8.4089999999999998E-2</v>
          </cell>
          <cell r="P6">
            <v>7.1349999999999997E-2</v>
          </cell>
          <cell r="R6">
            <v>9.0219999999999995E-2</v>
          </cell>
          <cell r="S6">
            <v>0.10299</v>
          </cell>
          <cell r="T6">
            <v>0.1061</v>
          </cell>
        </row>
        <row r="7">
          <cell r="G7">
            <v>0.12487999999999999</v>
          </cell>
          <cell r="H7">
            <v>0.12333</v>
          </cell>
          <cell r="J7">
            <v>9.8099999999999993E-2</v>
          </cell>
          <cell r="L7">
            <v>9.9589999999999998E-2</v>
          </cell>
          <cell r="N7">
            <v>6.8739999999999996E-2</v>
          </cell>
          <cell r="P7">
            <v>0.10778</v>
          </cell>
          <cell r="R7">
            <v>0.12114999999999999</v>
          </cell>
          <cell r="S7">
            <v>0.11176999999999999</v>
          </cell>
          <cell r="T7">
            <v>0.11132</v>
          </cell>
        </row>
        <row r="8">
          <cell r="G8">
            <v>0.13049000000000002</v>
          </cell>
          <cell r="H8">
            <v>0.12604000000000001</v>
          </cell>
          <cell r="J8">
            <v>9.3920000000000003E-2</v>
          </cell>
          <cell r="L8">
            <v>0.10793000000000001</v>
          </cell>
          <cell r="N8">
            <v>0.10623</v>
          </cell>
          <cell r="P8">
            <v>0.12307</v>
          </cell>
          <cell r="R8">
            <v>0.10405</v>
          </cell>
          <cell r="S8">
            <v>0.11493</v>
          </cell>
          <cell r="T8">
            <v>0.10749</v>
          </cell>
        </row>
        <row r="9">
          <cell r="G9">
            <v>0.14771999999999999</v>
          </cell>
          <cell r="H9">
            <v>0.13728000000000001</v>
          </cell>
          <cell r="J9">
            <v>0.13336000000000001</v>
          </cell>
          <cell r="L9">
            <v>0.11896</v>
          </cell>
          <cell r="N9">
            <v>0.11954000000000001</v>
          </cell>
          <cell r="P9">
            <v>0.11848</v>
          </cell>
          <cell r="R9">
            <v>0.11650000000000001</v>
          </cell>
          <cell r="S9">
            <v>9.3600000000000003E-2</v>
          </cell>
          <cell r="T9">
            <v>9.5449999999999993E-2</v>
          </cell>
        </row>
        <row r="10">
          <cell r="G10">
            <v>8.8540000000000008E-2</v>
          </cell>
          <cell r="H10">
            <v>9.6450000000000008E-2</v>
          </cell>
          <cell r="J10">
            <v>8.5019999999999998E-2</v>
          </cell>
          <cell r="L10">
            <v>7.7370000000000008E-2</v>
          </cell>
          <cell r="N10">
            <v>0.10651999999999999</v>
          </cell>
          <cell r="P10">
            <v>0.1128</v>
          </cell>
          <cell r="R10">
            <v>7.6670000000000002E-2</v>
          </cell>
          <cell r="S10">
            <v>8.412E-2</v>
          </cell>
          <cell r="T10">
            <v>8.3059999999999995E-2</v>
          </cell>
        </row>
        <row r="11">
          <cell r="G11">
            <v>0.10973999999999999</v>
          </cell>
          <cell r="H11">
            <v>0.12606999999999999</v>
          </cell>
          <cell r="J11">
            <v>7.7900000000000011E-2</v>
          </cell>
          <cell r="L11">
            <v>7.4900000000000008E-2</v>
          </cell>
          <cell r="N11">
            <v>0.115</v>
          </cell>
          <cell r="P11">
            <v>0.10109</v>
          </cell>
          <cell r="R11">
            <v>8.5690000000000002E-2</v>
          </cell>
          <cell r="S11">
            <v>7.0499999999999993E-2</v>
          </cell>
          <cell r="T11">
            <v>7.1029999999999996E-2</v>
          </cell>
        </row>
        <row r="12">
          <cell r="G12">
            <v>0.16391999999999998</v>
          </cell>
          <cell r="H12">
            <v>0.12262999999999999</v>
          </cell>
          <cell r="J12">
            <v>8.4239999999999995E-2</v>
          </cell>
          <cell r="L12">
            <v>8.584E-2</v>
          </cell>
          <cell r="N12">
            <v>0.12739</v>
          </cell>
          <cell r="P12">
            <v>8.8639999999999997E-2</v>
          </cell>
          <cell r="R12">
            <v>7.0599999999999996E-2</v>
          </cell>
          <cell r="S12">
            <v>9.1480000000000006E-2</v>
          </cell>
          <cell r="T12">
            <v>9.5310000000000006E-2</v>
          </cell>
        </row>
        <row r="13">
          <cell r="G13">
            <v>0.11885999999999999</v>
          </cell>
          <cell r="H13">
            <v>0.1368</v>
          </cell>
          <cell r="J13">
            <v>8.9209999999999998E-2</v>
          </cell>
          <cell r="L13">
            <v>0.12059</v>
          </cell>
          <cell r="N13">
            <v>0.10212</v>
          </cell>
          <cell r="P13">
            <v>0.12562999999999999</v>
          </cell>
          <cell r="R13">
            <v>9.7199999999999995E-2</v>
          </cell>
          <cell r="S13">
            <v>0.1178</v>
          </cell>
          <cell r="T13">
            <v>0.11226</v>
          </cell>
        </row>
        <row r="14">
          <cell r="G14">
            <v>0.10109</v>
          </cell>
          <cell r="H14">
            <v>9.9530000000000007E-2</v>
          </cell>
          <cell r="J14">
            <v>0.12235</v>
          </cell>
          <cell r="L14">
            <v>9.8549999999999999E-2</v>
          </cell>
          <cell r="N14">
            <v>0.11164</v>
          </cell>
          <cell r="P14">
            <v>9.7040000000000001E-2</v>
          </cell>
          <cell r="R14">
            <v>0.12271</v>
          </cell>
          <cell r="S14">
            <v>0.115</v>
          </cell>
          <cell r="T14">
            <v>0.11108999999999999</v>
          </cell>
        </row>
        <row r="15">
          <cell r="G15">
            <v>9.0659999999999991E-2</v>
          </cell>
          <cell r="H15">
            <v>9.3209999999999987E-2</v>
          </cell>
          <cell r="J15">
            <v>9.1980000000000006E-2</v>
          </cell>
          <cell r="L15">
            <v>7.4040000000000009E-2</v>
          </cell>
          <cell r="N15">
            <v>8.3909999999999998E-2</v>
          </cell>
          <cell r="P15">
            <v>9.2069999999999999E-2</v>
          </cell>
          <cell r="R15">
            <v>0.10594000000000001</v>
          </cell>
          <cell r="S15">
            <v>7.8719999999999998E-2</v>
          </cell>
          <cell r="T15">
            <v>8.7080000000000005E-2</v>
          </cell>
        </row>
      </sheetData>
      <sheetData sheetId="12">
        <row r="1">
          <cell r="A1" t="str">
            <v>Account 4705</v>
          </cell>
        </row>
        <row r="2">
          <cell r="A2" t="str">
            <v>Time run: 6/16/2023 2:08:39 PM</v>
          </cell>
        </row>
        <row r="4">
          <cell r="A4"/>
          <cell r="B4"/>
          <cell r="C4">
            <v>2018</v>
          </cell>
          <cell r="D4">
            <v>2019</v>
          </cell>
          <cell r="E4">
            <v>2020</v>
          </cell>
          <cell r="F4">
            <v>2021</v>
          </cell>
          <cell r="G4">
            <v>2022</v>
          </cell>
          <cell r="H4">
            <v>2023</v>
          </cell>
        </row>
        <row r="5">
          <cell r="A5" t="str">
            <v>Company Name</v>
          </cell>
          <cell r="B5" t="str">
            <v>Licence Number</v>
          </cell>
          <cell r="C5" t="str">
            <v>January 1, 2017 - December 31, 2017</v>
          </cell>
          <cell r="D5" t="str">
            <v>January 1, 2018 - December 31, 2018</v>
          </cell>
          <cell r="E5" t="str">
            <v>January 1, 2019 - December 31, 2019</v>
          </cell>
          <cell r="F5" t="str">
            <v>January 1, 2020 - December 31, 2020</v>
          </cell>
          <cell r="G5" t="str">
            <v>January 1, 2021 - December 31, 2021</v>
          </cell>
          <cell r="H5" t="str">
            <v>January 1, 2022 - December 31, 2022</v>
          </cell>
        </row>
        <row r="6">
          <cell r="A6" t="str">
            <v>Alectra Utilities Corporation</v>
          </cell>
          <cell r="B6" t="str">
            <v>ED-2016-0360</v>
          </cell>
          <cell r="C6">
            <v>1014890149</v>
          </cell>
          <cell r="D6">
            <v>1180134300</v>
          </cell>
          <cell r="E6">
            <v>1262398966.51</v>
          </cell>
          <cell r="F6">
            <v>1628605783.3699999</v>
          </cell>
          <cell r="G6">
            <v>1587460828.1600001</v>
          </cell>
          <cell r="H6">
            <v>1928803305.6199999</v>
          </cell>
        </row>
        <row r="7">
          <cell r="A7" t="str">
            <v>Algoma Power Inc.</v>
          </cell>
          <cell r="B7" t="str">
            <v>ED-2009-0072</v>
          </cell>
          <cell r="C7">
            <v>12703182.199999999</v>
          </cell>
          <cell r="D7">
            <v>13063801.970000001</v>
          </cell>
          <cell r="E7">
            <v>13556749.18</v>
          </cell>
          <cell r="F7">
            <v>18497291.18</v>
          </cell>
          <cell r="G7">
            <v>17294634.309999999</v>
          </cell>
          <cell r="H7">
            <v>20309052.260000002</v>
          </cell>
        </row>
        <row r="8">
          <cell r="A8" t="str">
            <v>Atikokan Hydro Inc.</v>
          </cell>
          <cell r="B8" t="str">
            <v>ED-2003-0001</v>
          </cell>
          <cell r="C8">
            <v>397310.71</v>
          </cell>
          <cell r="D8">
            <v>329699.33</v>
          </cell>
          <cell r="E8">
            <v>89266.37</v>
          </cell>
          <cell r="F8">
            <v>385682.53</v>
          </cell>
          <cell r="G8">
            <v>1003765.04</v>
          </cell>
          <cell r="H8">
            <v>2347181.92</v>
          </cell>
        </row>
        <row r="9">
          <cell r="A9" t="str">
            <v>Bluewater Power Distribution Corporation</v>
          </cell>
          <cell r="B9" t="str">
            <v>ED-2002-0517</v>
          </cell>
          <cell r="C9">
            <v>42563174.759999998</v>
          </cell>
          <cell r="D9">
            <v>45004208</v>
          </cell>
          <cell r="E9">
            <v>44193152</v>
          </cell>
          <cell r="F9">
            <v>56514280</v>
          </cell>
          <cell r="G9">
            <v>54771604</v>
          </cell>
          <cell r="H9">
            <v>63453240</v>
          </cell>
        </row>
        <row r="10">
          <cell r="A10" t="str">
            <v>Brantford Power Inc.</v>
          </cell>
          <cell r="B10" t="str">
            <v>ED-2003-0060</v>
          </cell>
          <cell r="C10">
            <v>44881232.030000001</v>
          </cell>
          <cell r="D10">
            <v>47321659.149999999</v>
          </cell>
          <cell r="E10">
            <v>48265531.009999998</v>
          </cell>
          <cell r="F10">
            <v>59756414.990000002</v>
          </cell>
          <cell r="G10">
            <v>58725319.359999999</v>
          </cell>
          <cell r="H10"/>
        </row>
        <row r="11">
          <cell r="A11" t="str">
            <v>Burlington Hydro Inc.</v>
          </cell>
          <cell r="B11" t="str">
            <v>ED-2003-0004</v>
          </cell>
          <cell r="C11">
            <v>86580144.079999998</v>
          </cell>
          <cell r="D11">
            <v>89918883.590000004</v>
          </cell>
          <cell r="E11">
            <v>85146095.049999997</v>
          </cell>
          <cell r="F11">
            <v>114488823.8</v>
          </cell>
          <cell r="G11">
            <v>105226413.13</v>
          </cell>
          <cell r="H11">
            <v>119337932.5</v>
          </cell>
        </row>
        <row r="12">
          <cell r="A12" t="str">
            <v>Canadian Niagara Power Inc.</v>
          </cell>
          <cell r="B12" t="str">
            <v>ED-2002-0572</v>
          </cell>
          <cell r="C12">
            <v>28867682.5</v>
          </cell>
          <cell r="D12">
            <v>29490087.379999999</v>
          </cell>
          <cell r="E12">
            <v>29561762.32</v>
          </cell>
          <cell r="F12">
            <v>39962506.689999998</v>
          </cell>
          <cell r="G12">
            <v>36235752.899999999</v>
          </cell>
          <cell r="H12">
            <v>40820116.530000001</v>
          </cell>
        </row>
        <row r="13">
          <cell r="A13" t="str">
            <v>Centre Wellington Hydro Ltd.</v>
          </cell>
          <cell r="B13" t="str">
            <v>ED-2002-0498</v>
          </cell>
          <cell r="C13">
            <v>7411980.1399999997</v>
          </cell>
          <cell r="D13">
            <v>7599130.8200000003</v>
          </cell>
          <cell r="E13">
            <v>7568699.6600000001</v>
          </cell>
          <cell r="F13">
            <v>10020335.300000001</v>
          </cell>
          <cell r="G13">
            <v>9723758.1699999999</v>
          </cell>
          <cell r="H13">
            <v>11232528.9</v>
          </cell>
        </row>
        <row r="14">
          <cell r="A14" t="str">
            <v>Chapleau Public Utilities Corporation</v>
          </cell>
          <cell r="B14" t="str">
            <v>ED-2002-0528</v>
          </cell>
          <cell r="C14">
            <v>1704549.43</v>
          </cell>
          <cell r="D14">
            <v>1745868.6</v>
          </cell>
          <cell r="E14">
            <v>2042894.82</v>
          </cell>
          <cell r="F14">
            <v>2513469.4</v>
          </cell>
          <cell r="G14">
            <v>2039731.37</v>
          </cell>
          <cell r="H14">
            <v>2210741.08</v>
          </cell>
        </row>
        <row r="15">
          <cell r="A15" t="str">
            <v>Cooperative Hydro Embrun Inc.</v>
          </cell>
          <cell r="B15" t="str">
            <v>ED-2002-0493</v>
          </cell>
          <cell r="C15">
            <v>-272036.92</v>
          </cell>
          <cell r="D15">
            <v>2544543.5099999998</v>
          </cell>
          <cell r="E15">
            <v>2082241.89</v>
          </cell>
          <cell r="F15">
            <v>3456791</v>
          </cell>
          <cell r="G15">
            <v>2953541.63</v>
          </cell>
          <cell r="H15">
            <v>3070299.62</v>
          </cell>
        </row>
        <row r="16">
          <cell r="A16" t="str">
            <v>Cornwall Street Railway Light and Power Company Limited</v>
          </cell>
          <cell r="B16" t="str">
            <v>ED-2004-0405</v>
          </cell>
          <cell r="C16"/>
          <cell r="D16"/>
          <cell r="E16"/>
          <cell r="F16">
            <v>0</v>
          </cell>
          <cell r="G16">
            <v>0</v>
          </cell>
          <cell r="H16">
            <v>0</v>
          </cell>
        </row>
        <row r="17">
          <cell r="A17" t="str">
            <v>E.L.K. Energy Inc.</v>
          </cell>
          <cell r="B17" t="str">
            <v>ED-2003-0015</v>
          </cell>
          <cell r="C17">
            <v>13936404.98</v>
          </cell>
          <cell r="D17">
            <v>12890539.93</v>
          </cell>
          <cell r="E17">
            <v>12777701.310000001</v>
          </cell>
          <cell r="F17">
            <v>17463622.809999999</v>
          </cell>
          <cell r="G17">
            <v>14884669.439999999</v>
          </cell>
          <cell r="H17">
            <v>22814971.280000001</v>
          </cell>
        </row>
        <row r="18">
          <cell r="A18" t="str">
            <v>Elexicon Energy Inc.</v>
          </cell>
          <cell r="B18" t="str">
            <v>ED-2019-0128</v>
          </cell>
          <cell r="C18"/>
          <cell r="D18"/>
          <cell r="E18">
            <v>139698760.25</v>
          </cell>
          <cell r="F18">
            <v>261647627.69999999</v>
          </cell>
          <cell r="G18">
            <v>244640671.69999999</v>
          </cell>
          <cell r="H18">
            <v>277073506.75</v>
          </cell>
        </row>
        <row r="19">
          <cell r="A19" t="str">
            <v>Energy Plus Inc.</v>
          </cell>
          <cell r="B19" t="str">
            <v>ED-2002-0574</v>
          </cell>
          <cell r="C19">
            <v>82040566.909999996</v>
          </cell>
          <cell r="D19">
            <v>75202638.019999996</v>
          </cell>
          <cell r="E19">
            <v>65605109.240000002</v>
          </cell>
          <cell r="F19">
            <v>98606054.680000007</v>
          </cell>
          <cell r="G19">
            <v>98823259.620000005</v>
          </cell>
          <cell r="H19"/>
        </row>
        <row r="20">
          <cell r="A20" t="str">
            <v>Enersource Hydro Mississauga Inc.</v>
          </cell>
          <cell r="B20" t="str">
            <v>ED-2003-0017</v>
          </cell>
          <cell r="C20"/>
          <cell r="D20"/>
          <cell r="E20"/>
          <cell r="F20"/>
          <cell r="G20"/>
          <cell r="H20"/>
        </row>
        <row r="21">
          <cell r="A21" t="str">
            <v>Enova Power Corp.</v>
          </cell>
          <cell r="B21" t="str">
            <v>ED-2022-0006</v>
          </cell>
          <cell r="C21"/>
          <cell r="D21"/>
          <cell r="E21"/>
          <cell r="F21"/>
          <cell r="G21"/>
          <cell r="H21">
            <v>271270155.58999997</v>
          </cell>
        </row>
        <row r="22">
          <cell r="A22" t="str">
            <v>Entegrus Powerlines Inc.</v>
          </cell>
          <cell r="B22" t="str">
            <v>ED-2002-0563</v>
          </cell>
          <cell r="C22">
            <v>94527381.709999993</v>
          </cell>
          <cell r="D22">
            <v>117578734.59999999</v>
          </cell>
          <cell r="E22">
            <v>123877363.59</v>
          </cell>
          <cell r="F22">
            <v>141975433.80000001</v>
          </cell>
          <cell r="G22">
            <v>123497841.73999999</v>
          </cell>
          <cell r="H22">
            <v>96266067.920000002</v>
          </cell>
        </row>
        <row r="23">
          <cell r="A23" t="str">
            <v>ENWIN Utilities Ltd.</v>
          </cell>
          <cell r="B23" t="str">
            <v>ED-2002-0527</v>
          </cell>
          <cell r="C23">
            <v>107796308.70999999</v>
          </cell>
          <cell r="D23">
            <v>112529652</v>
          </cell>
          <cell r="E23">
            <v>107355893.69</v>
          </cell>
          <cell r="F23">
            <v>138280156.55000001</v>
          </cell>
          <cell r="G23">
            <v>129117342.93000001</v>
          </cell>
          <cell r="H23">
            <v>148694797.75999999</v>
          </cell>
        </row>
        <row r="24">
          <cell r="A24" t="str">
            <v>EPCOR Electricity Distribution Ontario Inc.</v>
          </cell>
          <cell r="B24" t="str">
            <v>ED-2002-0518</v>
          </cell>
          <cell r="C24">
            <v>17731802.379999999</v>
          </cell>
          <cell r="D24">
            <v>18275384.34</v>
          </cell>
          <cell r="E24">
            <v>18820762.620000001</v>
          </cell>
          <cell r="F24">
            <v>25073322.600000001</v>
          </cell>
          <cell r="G24">
            <v>29803273.300000001</v>
          </cell>
          <cell r="H24">
            <v>29290281.460000001</v>
          </cell>
        </row>
        <row r="25">
          <cell r="A25" t="str">
            <v>ERTH Power Corporation</v>
          </cell>
          <cell r="B25" t="str">
            <v>ED-2002-0516</v>
          </cell>
          <cell r="C25">
            <v>1111131.07</v>
          </cell>
          <cell r="D25">
            <v>5284996.4000000004</v>
          </cell>
          <cell r="E25">
            <v>1831305.86</v>
          </cell>
          <cell r="F25">
            <v>5239494</v>
          </cell>
          <cell r="G25">
            <v>15747795.92</v>
          </cell>
          <cell r="H25">
            <v>39151724.119999997</v>
          </cell>
        </row>
        <row r="26">
          <cell r="A26" t="str">
            <v>Espanola Regional Hydro Distribution Corporation</v>
          </cell>
          <cell r="B26" t="str">
            <v>ED-2002-0502</v>
          </cell>
          <cell r="C26">
            <v>6034566.2699999996</v>
          </cell>
          <cell r="D26">
            <v>5446767.7599999998</v>
          </cell>
          <cell r="E26">
            <v>5885076.6299999999</v>
          </cell>
          <cell r="F26">
            <v>7523773.7199999997</v>
          </cell>
          <cell r="G26">
            <v>6076580.6399999997</v>
          </cell>
          <cell r="H26"/>
        </row>
        <row r="27">
          <cell r="A27" t="str">
            <v>Essex Powerlines Corporation</v>
          </cell>
          <cell r="B27" t="str">
            <v>ED-2002-0499</v>
          </cell>
          <cell r="C27">
            <v>31221321.559999999</v>
          </cell>
          <cell r="D27">
            <v>32410120.16</v>
          </cell>
          <cell r="E27">
            <v>32238763.390000001</v>
          </cell>
          <cell r="F27">
            <v>43869065.460000001</v>
          </cell>
          <cell r="G27">
            <v>41670641.189999998</v>
          </cell>
          <cell r="H27">
            <v>44319843.859999999</v>
          </cell>
        </row>
        <row r="28">
          <cell r="A28" t="str">
            <v>Festival Hydro Inc.</v>
          </cell>
          <cell r="B28" t="str">
            <v>ED-2002-0513</v>
          </cell>
          <cell r="C28">
            <v>24576757.550000001</v>
          </cell>
          <cell r="D28">
            <v>26626313.629999999</v>
          </cell>
          <cell r="E28">
            <v>24752757.620000001</v>
          </cell>
          <cell r="F28">
            <v>29283484.32</v>
          </cell>
          <cell r="G28">
            <v>26844832.84</v>
          </cell>
          <cell r="H28">
            <v>32341931.039999999</v>
          </cell>
        </row>
        <row r="29">
          <cell r="A29" t="str">
            <v>Fort Frances Power Corporation</v>
          </cell>
          <cell r="B29" t="str">
            <v>ED-2003-0028</v>
          </cell>
          <cell r="C29">
            <v>5767375.4400000004</v>
          </cell>
          <cell r="D29">
            <v>5292599.45</v>
          </cell>
          <cell r="E29">
            <v>5754441.7400000002</v>
          </cell>
          <cell r="F29">
            <v>7434773.8300000001</v>
          </cell>
          <cell r="G29">
            <v>6235507.8300000001</v>
          </cell>
          <cell r="H29">
            <v>6769196.7199999997</v>
          </cell>
        </row>
        <row r="30">
          <cell r="A30" t="str">
            <v>GrandBridge Energy Inc.</v>
          </cell>
          <cell r="B30" t="str">
            <v>ED-2021-0280</v>
          </cell>
          <cell r="C30"/>
          <cell r="D30"/>
          <cell r="E30"/>
          <cell r="F30"/>
          <cell r="G30"/>
          <cell r="H30">
            <v>189666698.38</v>
          </cell>
        </row>
        <row r="31">
          <cell r="A31" t="str">
            <v>Greater Sudbury Hydro Inc.</v>
          </cell>
          <cell r="B31" t="str">
            <v>ED-2002-0559</v>
          </cell>
          <cell r="C31">
            <v>57062553.43</v>
          </cell>
          <cell r="D31">
            <v>54892983.539999999</v>
          </cell>
          <cell r="E31">
            <v>58048633.82</v>
          </cell>
          <cell r="F31">
            <v>74877687.870000005</v>
          </cell>
          <cell r="G31">
            <v>64974529.25</v>
          </cell>
          <cell r="H31">
            <v>71835133.390000001</v>
          </cell>
        </row>
        <row r="32">
          <cell r="A32" t="str">
            <v>Grimsby Power Incorporated</v>
          </cell>
          <cell r="B32" t="str">
            <v>ED-2002-0554</v>
          </cell>
          <cell r="C32">
            <v>11387955.01</v>
          </cell>
          <cell r="D32">
            <v>12230205.51</v>
          </cell>
          <cell r="E32">
            <v>12576544.720000001</v>
          </cell>
          <cell r="F32">
            <v>16901949.109999999</v>
          </cell>
          <cell r="G32">
            <v>16900119.640000001</v>
          </cell>
          <cell r="H32">
            <v>18991786.239999998</v>
          </cell>
        </row>
        <row r="33">
          <cell r="A33" t="str">
            <v>Guelph Hydro Electric Systems Inc.</v>
          </cell>
          <cell r="B33" t="str">
            <v>ED-2002-0565</v>
          </cell>
          <cell r="C33">
            <v>126442921.06</v>
          </cell>
          <cell r="D33">
            <v>93136363.629999995</v>
          </cell>
          <cell r="E33"/>
          <cell r="F33"/>
          <cell r="G33"/>
          <cell r="H33"/>
        </row>
        <row r="34">
          <cell r="A34" t="str">
            <v>Haldimand County Hydro Inc.</v>
          </cell>
          <cell r="B34" t="str">
            <v>ED-2002-0539</v>
          </cell>
          <cell r="C34"/>
          <cell r="D34"/>
          <cell r="E34"/>
          <cell r="F34"/>
          <cell r="G34"/>
          <cell r="H34"/>
        </row>
        <row r="35">
          <cell r="A35" t="str">
            <v>Halton Hills Hydro Inc.</v>
          </cell>
          <cell r="B35" t="str">
            <v>ED-2002-0552</v>
          </cell>
          <cell r="C35">
            <v>26372895.170000002</v>
          </cell>
          <cell r="D35">
            <v>25384688.260000002</v>
          </cell>
          <cell r="E35">
            <v>28559829.199999999</v>
          </cell>
          <cell r="F35">
            <v>36876214.270000003</v>
          </cell>
          <cell r="G35">
            <v>34977452.359999999</v>
          </cell>
          <cell r="H35">
            <v>39169215.460000001</v>
          </cell>
        </row>
        <row r="36">
          <cell r="A36" t="str">
            <v>Hearst Power Distribution Company Limited</v>
          </cell>
          <cell r="B36" t="str">
            <v>ED-2002-0533</v>
          </cell>
          <cell r="C36">
            <v>4174712.46</v>
          </cell>
          <cell r="D36">
            <v>4172913</v>
          </cell>
          <cell r="E36">
            <v>4277988.51</v>
          </cell>
          <cell r="F36">
            <v>4917885.74</v>
          </cell>
          <cell r="G36">
            <v>4680133.42</v>
          </cell>
          <cell r="H36">
            <v>5574113.2699999996</v>
          </cell>
        </row>
        <row r="37">
          <cell r="A37" t="str">
            <v>Horizon Utilities Corporation</v>
          </cell>
          <cell r="B37" t="str">
            <v>ED-2006-0031</v>
          </cell>
          <cell r="C37"/>
          <cell r="D37"/>
          <cell r="E37"/>
          <cell r="F37"/>
          <cell r="G37"/>
          <cell r="H37"/>
        </row>
        <row r="38">
          <cell r="A38" t="str">
            <v>Hydro 2000 Inc.</v>
          </cell>
          <cell r="B38" t="str">
            <v>ED-2002-0542</v>
          </cell>
          <cell r="C38">
            <v>1688797.41</v>
          </cell>
          <cell r="D38">
            <v>621818.44999999995</v>
          </cell>
          <cell r="E38">
            <v>1068208.45</v>
          </cell>
          <cell r="F38">
            <v>2204989.6800000002</v>
          </cell>
          <cell r="G38">
            <v>1903075.25</v>
          </cell>
          <cell r="H38">
            <v>1712337.91</v>
          </cell>
        </row>
        <row r="39">
          <cell r="A39" t="str">
            <v>Hydro Hawkesbury Inc.</v>
          </cell>
          <cell r="B39" t="str">
            <v>ED-2003-0027</v>
          </cell>
          <cell r="C39">
            <v>7285143.2599999998</v>
          </cell>
          <cell r="D39">
            <v>7290411.3499999996</v>
          </cell>
          <cell r="E39">
            <v>6807619.5899999999</v>
          </cell>
          <cell r="F39">
            <v>7725953.8700000001</v>
          </cell>
          <cell r="G39">
            <v>8754975.4299999997</v>
          </cell>
          <cell r="H39">
            <v>9952178.6400000006</v>
          </cell>
        </row>
        <row r="40">
          <cell r="A40" t="str">
            <v>Hydro One Brampton Networks Inc.</v>
          </cell>
          <cell r="B40" t="str">
            <v>ED-2003-0038</v>
          </cell>
          <cell r="C40"/>
          <cell r="D40"/>
          <cell r="E40"/>
          <cell r="F40"/>
          <cell r="G40"/>
          <cell r="H40"/>
        </row>
        <row r="41">
          <cell r="A41" t="str">
            <v>Hydro One Networks Inc.</v>
          </cell>
          <cell r="B41" t="str">
            <v>ED-2003-0043</v>
          </cell>
          <cell r="C41">
            <v>388880263.69999999</v>
          </cell>
          <cell r="D41">
            <v>664302318.10000002</v>
          </cell>
          <cell r="E41">
            <v>512373616.77999997</v>
          </cell>
          <cell r="F41">
            <v>2339278786.5700002</v>
          </cell>
          <cell r="G41">
            <v>2158788306.1599998</v>
          </cell>
          <cell r="H41">
            <v>2413023305.2800002</v>
          </cell>
        </row>
        <row r="42">
          <cell r="A42" t="str">
            <v>Hydro One Networks Inc. (Orillia-Peterborough service areas)</v>
          </cell>
          <cell r="B42" t="str">
            <v>ED-2002-0530</v>
          </cell>
          <cell r="C42">
            <v>17552161</v>
          </cell>
          <cell r="D42">
            <v>17981951</v>
          </cell>
          <cell r="E42">
            <v>18185635</v>
          </cell>
          <cell r="F42">
            <v>22845407</v>
          </cell>
          <cell r="G42"/>
          <cell r="H42"/>
        </row>
        <row r="43">
          <cell r="A43" t="str">
            <v>Hydro One Networks Inc. - 1937680 Ontario Inc. (Peterborough Distribution)</v>
          </cell>
          <cell r="B43" t="str">
            <v>ED-2002-0504</v>
          </cell>
          <cell r="C43">
            <v>46080864.5</v>
          </cell>
          <cell r="D43">
            <v>44871359.960000001</v>
          </cell>
          <cell r="E43">
            <v>46242861.969999999</v>
          </cell>
          <cell r="F43">
            <v>61884632.210000001</v>
          </cell>
          <cell r="G43"/>
          <cell r="H43"/>
        </row>
        <row r="44">
          <cell r="A44" t="str">
            <v>Hydro One Remote Communities Inc.</v>
          </cell>
          <cell r="B44" t="str">
            <v>ED-2003-0037</v>
          </cell>
          <cell r="C44">
            <v>25079.72</v>
          </cell>
          <cell r="D44">
            <v>14212.27</v>
          </cell>
          <cell r="E44">
            <v>1462979.54</v>
          </cell>
          <cell r="F44">
            <v>1778723.8400000001</v>
          </cell>
          <cell r="G44">
            <v>1583795.98</v>
          </cell>
          <cell r="H44">
            <v>840942.17</v>
          </cell>
        </row>
        <row r="45">
          <cell r="A45" t="str">
            <v>Hydro Ottawa Limited</v>
          </cell>
          <cell r="B45" t="str">
            <v>ED-2002-0556</v>
          </cell>
          <cell r="C45">
            <v>759072358.29999995</v>
          </cell>
          <cell r="D45">
            <v>378957228.50999999</v>
          </cell>
          <cell r="E45">
            <v>373128686.88999999</v>
          </cell>
          <cell r="F45">
            <v>479451463.51999998</v>
          </cell>
          <cell r="G45">
            <v>461324159.35000002</v>
          </cell>
          <cell r="H45">
            <v>535123899</v>
          </cell>
        </row>
        <row r="46">
          <cell r="A46" t="str">
            <v>InnPower Corporation</v>
          </cell>
          <cell r="B46" t="str">
            <v>ED-2002-0520</v>
          </cell>
          <cell r="C46">
            <v>18126688.77</v>
          </cell>
          <cell r="D46">
            <v>17889560.809999999</v>
          </cell>
          <cell r="E46">
            <v>19090131.379999999</v>
          </cell>
          <cell r="F46">
            <v>29318209.649999999</v>
          </cell>
          <cell r="G46">
            <v>25744519.789999999</v>
          </cell>
          <cell r="H46">
            <v>27152901.760000002</v>
          </cell>
        </row>
        <row r="47">
          <cell r="A47" t="str">
            <v>Kenora Hydro Electric Corporation Ltd.</v>
          </cell>
          <cell r="B47" t="str">
            <v>ED-2003-0030</v>
          </cell>
          <cell r="C47">
            <v>6295825</v>
          </cell>
          <cell r="D47">
            <v>6090944</v>
          </cell>
          <cell r="E47"/>
          <cell r="F47"/>
          <cell r="G47"/>
          <cell r="H47"/>
        </row>
        <row r="48">
          <cell r="A48" t="str">
            <v>Kingston Hydro Corporation</v>
          </cell>
          <cell r="B48" t="str">
            <v>ED-2003-0057</v>
          </cell>
          <cell r="C48">
            <v>32853710</v>
          </cell>
          <cell r="D48">
            <v>34240773</v>
          </cell>
          <cell r="E48">
            <v>34201059.57</v>
          </cell>
          <cell r="F48">
            <v>41587045.840000004</v>
          </cell>
          <cell r="G48">
            <v>39681134.859999999</v>
          </cell>
          <cell r="H48">
            <v>48278579.939999998</v>
          </cell>
        </row>
        <row r="49">
          <cell r="A49" t="str">
            <v>Kitchener-Wilmot Hydro Inc.</v>
          </cell>
          <cell r="B49" t="str">
            <v>ED-2002-0573</v>
          </cell>
          <cell r="C49">
            <v>106137759.09</v>
          </cell>
          <cell r="D49">
            <v>106160556.36</v>
          </cell>
          <cell r="E49">
            <v>105280940.18000001</v>
          </cell>
          <cell r="F49">
            <v>144381328.34999999</v>
          </cell>
          <cell r="G49">
            <v>130326507.75</v>
          </cell>
          <cell r="H49"/>
        </row>
        <row r="50">
          <cell r="A50" t="str">
            <v>Lakefront Utilities Inc.</v>
          </cell>
          <cell r="B50" t="str">
            <v>ED-2002-0545</v>
          </cell>
          <cell r="C50">
            <v>12802250.359999999</v>
          </cell>
          <cell r="D50">
            <v>11215248.220000001</v>
          </cell>
          <cell r="E50">
            <v>12678046.93</v>
          </cell>
          <cell r="F50">
            <v>16205224.24</v>
          </cell>
          <cell r="G50">
            <v>15520683.74</v>
          </cell>
          <cell r="H50">
            <v>18333153.579999998</v>
          </cell>
        </row>
        <row r="51">
          <cell r="A51" t="str">
            <v>Lakeland Power Distribution Ltd.</v>
          </cell>
          <cell r="B51" t="str">
            <v>ED-2002-0540</v>
          </cell>
          <cell r="C51">
            <v>17922134.469999999</v>
          </cell>
          <cell r="D51">
            <v>17748995.34</v>
          </cell>
          <cell r="E51">
            <v>18598237.460000001</v>
          </cell>
          <cell r="F51">
            <v>23447665.559999999</v>
          </cell>
          <cell r="G51">
            <v>21759916.370000001</v>
          </cell>
          <cell r="H51">
            <v>24875149.48</v>
          </cell>
        </row>
        <row r="52">
          <cell r="A52" t="str">
            <v>London Hydro Inc.</v>
          </cell>
          <cell r="B52" t="str">
            <v>ED-2002-0557</v>
          </cell>
          <cell r="C52">
            <v>169355007.91999999</v>
          </cell>
          <cell r="D52">
            <v>175704100.40000001</v>
          </cell>
          <cell r="E52">
            <v>174762988.68000001</v>
          </cell>
          <cell r="F52">
            <v>231765489.18000001</v>
          </cell>
          <cell r="G52">
            <v>216185837.41999999</v>
          </cell>
          <cell r="H52">
            <v>248668253.05000001</v>
          </cell>
        </row>
        <row r="53">
          <cell r="A53" t="str">
            <v>Midland Power Utility Corporation</v>
          </cell>
          <cell r="B53" t="str">
            <v>ED-2002-0541</v>
          </cell>
          <cell r="C53">
            <v>1612702.45</v>
          </cell>
          <cell r="D53"/>
          <cell r="E53"/>
          <cell r="F53"/>
          <cell r="G53"/>
          <cell r="H53"/>
        </row>
        <row r="54">
          <cell r="A54" t="str">
            <v>Milton Hydro Distribution Inc.</v>
          </cell>
          <cell r="B54" t="str">
            <v>ED-2003-0014</v>
          </cell>
          <cell r="C54">
            <v>45651670</v>
          </cell>
          <cell r="D54">
            <v>48076620</v>
          </cell>
          <cell r="E54">
            <v>47312834</v>
          </cell>
          <cell r="F54">
            <v>63900115</v>
          </cell>
          <cell r="G54">
            <v>61853099</v>
          </cell>
          <cell r="H54">
            <v>72915590</v>
          </cell>
        </row>
        <row r="55">
          <cell r="A55" t="str">
            <v>Newmarket-Tay Power Distribution Ltd.</v>
          </cell>
          <cell r="B55" t="str">
            <v>ED-2007-0624</v>
          </cell>
          <cell r="C55">
            <v>40184380.899999999</v>
          </cell>
          <cell r="D55">
            <v>64958062.039999999</v>
          </cell>
          <cell r="E55">
            <v>76962052.510000005</v>
          </cell>
          <cell r="F55">
            <v>54343328.530000001</v>
          </cell>
          <cell r="G55">
            <v>61340756.710000001</v>
          </cell>
          <cell r="H55">
            <v>64534435.509999998</v>
          </cell>
        </row>
        <row r="56">
          <cell r="A56" t="str">
            <v>Niagara Peninsula Energy Inc.</v>
          </cell>
          <cell r="B56" t="str">
            <v>ED-2007-0749</v>
          </cell>
          <cell r="C56">
            <v>65298861.719999999</v>
          </cell>
          <cell r="D56">
            <v>65058587.340000004</v>
          </cell>
          <cell r="E56">
            <v>61169795.479999997</v>
          </cell>
          <cell r="F56">
            <v>79138273.469999999</v>
          </cell>
          <cell r="G56">
            <v>76452462.969999999</v>
          </cell>
          <cell r="H56">
            <v>90140193.060000002</v>
          </cell>
        </row>
        <row r="57">
          <cell r="A57" t="str">
            <v>Niagara-on-the-Lake Hydro Inc.</v>
          </cell>
          <cell r="B57" t="str">
            <v>ED-2002-0547</v>
          </cell>
          <cell r="C57">
            <v>12445325.01</v>
          </cell>
          <cell r="D57">
            <v>12837074.210000001</v>
          </cell>
          <cell r="E57">
            <v>13078378.51</v>
          </cell>
          <cell r="F57">
            <v>16824688.170000002</v>
          </cell>
          <cell r="G57">
            <v>15623253.439999999</v>
          </cell>
          <cell r="H57">
            <v>17187656.289999999</v>
          </cell>
        </row>
        <row r="58">
          <cell r="A58" t="str">
            <v>North Bay Hydro Distribution Limited</v>
          </cell>
          <cell r="B58" t="str">
            <v>ED-2003-0024</v>
          </cell>
          <cell r="C58">
            <v>29218002.260000002</v>
          </cell>
          <cell r="D58">
            <v>29058366.870000001</v>
          </cell>
          <cell r="E58">
            <v>29045952.149999999</v>
          </cell>
          <cell r="F58">
            <v>37007826.509999998</v>
          </cell>
          <cell r="G58">
            <v>34006395.390000001</v>
          </cell>
          <cell r="H58">
            <v>43127525.859999999</v>
          </cell>
        </row>
        <row r="59">
          <cell r="A59" t="str">
            <v>Northern Ontario Wires Inc.</v>
          </cell>
          <cell r="B59" t="str">
            <v>ED-2003-0018</v>
          </cell>
          <cell r="C59">
            <v>6214844.5899999999</v>
          </cell>
          <cell r="D59">
            <v>6288047.5700000003</v>
          </cell>
          <cell r="E59">
            <v>6516422.5700000003</v>
          </cell>
          <cell r="F59">
            <v>7952951.8499999996</v>
          </cell>
          <cell r="G59">
            <v>7512027.6299999999</v>
          </cell>
          <cell r="H59">
            <v>8745393.2300000004</v>
          </cell>
        </row>
        <row r="60">
          <cell r="A60" t="str">
            <v>Oakville Hydro Electricity Distribution Inc.</v>
          </cell>
          <cell r="B60" t="str">
            <v>ED-2003-0135</v>
          </cell>
          <cell r="C60">
            <v>71230904.579999998</v>
          </cell>
          <cell r="D60">
            <v>82140257.010000005</v>
          </cell>
          <cell r="E60">
            <v>69711904.370000005</v>
          </cell>
          <cell r="F60">
            <v>112368335.40000001</v>
          </cell>
          <cell r="G60">
            <v>103018031.34</v>
          </cell>
          <cell r="H60">
            <v>116245729.67</v>
          </cell>
        </row>
        <row r="61">
          <cell r="A61" t="str">
            <v>Orangeville Hydro Limited</v>
          </cell>
          <cell r="B61" t="str">
            <v>ED-2002-0500</v>
          </cell>
          <cell r="C61">
            <v>14138779.640000001</v>
          </cell>
          <cell r="D61">
            <v>14336792</v>
          </cell>
          <cell r="E61">
            <v>14165804.210000001</v>
          </cell>
          <cell r="F61">
            <v>18230291.34</v>
          </cell>
          <cell r="G61">
            <v>17453963.82</v>
          </cell>
          <cell r="H61">
            <v>20735581.449999999</v>
          </cell>
        </row>
        <row r="62">
          <cell r="A62" t="str">
            <v>Oshawa PUC Networks Inc.</v>
          </cell>
          <cell r="B62" t="str">
            <v>ED-2002-0560</v>
          </cell>
          <cell r="C62">
            <v>63307617.149999999</v>
          </cell>
          <cell r="D62">
            <v>64828533</v>
          </cell>
          <cell r="E62">
            <v>59002842.560000002</v>
          </cell>
          <cell r="F62">
            <v>85219781.430000007</v>
          </cell>
          <cell r="G62">
            <v>68629169.349999994</v>
          </cell>
          <cell r="H62">
            <v>83011108.5</v>
          </cell>
        </row>
        <row r="63">
          <cell r="A63" t="str">
            <v>Ottawa River Power Corporation</v>
          </cell>
          <cell r="B63" t="str">
            <v>ED-2003-0033</v>
          </cell>
          <cell r="C63">
            <v>12917295.689999999</v>
          </cell>
          <cell r="D63">
            <v>12334020.279999999</v>
          </cell>
          <cell r="E63">
            <v>11163089.779999999</v>
          </cell>
          <cell r="F63">
            <v>15961225.439999999</v>
          </cell>
          <cell r="G63">
            <v>15013713.060000001</v>
          </cell>
          <cell r="H63">
            <v>15824003.039999999</v>
          </cell>
        </row>
        <row r="64">
          <cell r="A64" t="str">
            <v>PowerStream Inc.</v>
          </cell>
          <cell r="B64" t="str">
            <v>ED-2004-0420</v>
          </cell>
          <cell r="C64"/>
          <cell r="D64"/>
          <cell r="E64"/>
          <cell r="F64"/>
          <cell r="G64"/>
          <cell r="H64"/>
        </row>
        <row r="65">
          <cell r="A65" t="str">
            <v>PUC Distribution Inc.</v>
          </cell>
          <cell r="B65" t="str">
            <v>ED-2002-0546</v>
          </cell>
          <cell r="C65">
            <v>68428557.719999999</v>
          </cell>
          <cell r="D65">
            <v>61672850.939999998</v>
          </cell>
          <cell r="E65">
            <v>69598321.280000001</v>
          </cell>
          <cell r="F65">
            <v>79247240.469999999</v>
          </cell>
          <cell r="G65">
            <v>63431384.979999997</v>
          </cell>
          <cell r="H65">
            <v>63731010.600000001</v>
          </cell>
        </row>
        <row r="66">
          <cell r="A66" t="str">
            <v>Renfrew Hydro Inc.</v>
          </cell>
          <cell r="B66" t="str">
            <v>ED-2002-0577</v>
          </cell>
          <cell r="C66">
            <v>4874471.74</v>
          </cell>
          <cell r="D66">
            <v>4916429.3499999996</v>
          </cell>
          <cell r="E66">
            <v>5050519.8600000003</v>
          </cell>
          <cell r="F66">
            <v>6482912.75</v>
          </cell>
          <cell r="G66">
            <v>5962443.1900000004</v>
          </cell>
          <cell r="H66">
            <v>6852144.5199999996</v>
          </cell>
        </row>
        <row r="67">
          <cell r="A67" t="str">
            <v>Rideau St. Lawrence Distribution Inc.</v>
          </cell>
          <cell r="B67" t="str">
            <v>ED-2003-0003</v>
          </cell>
          <cell r="C67">
            <v>6697181.1900000004</v>
          </cell>
          <cell r="D67">
            <v>6582824.8799999999</v>
          </cell>
          <cell r="E67">
            <v>6823526.6100000003</v>
          </cell>
          <cell r="F67">
            <v>8891577.7699999996</v>
          </cell>
          <cell r="G67">
            <v>7927866.4100000001</v>
          </cell>
          <cell r="H67">
            <v>9548838.2599999998</v>
          </cell>
        </row>
        <row r="68">
          <cell r="A68" t="str">
            <v>Sioux Lookout Hydro Inc.</v>
          </cell>
          <cell r="B68" t="str">
            <v>ED-2002-0514</v>
          </cell>
          <cell r="C68">
            <v>5223541.4400000004</v>
          </cell>
          <cell r="D68">
            <v>4565190.7300000004</v>
          </cell>
          <cell r="E68">
            <v>5160942.6900000004</v>
          </cell>
          <cell r="F68">
            <v>6666605.0300000003</v>
          </cell>
          <cell r="G68">
            <v>5667570.8099999996</v>
          </cell>
          <cell r="H68">
            <v>7076068.3399999999</v>
          </cell>
        </row>
        <row r="69">
          <cell r="A69" t="str">
            <v>St. Thomas Energy Inc.</v>
          </cell>
          <cell r="B69" t="str">
            <v>ED-2002-0523</v>
          </cell>
          <cell r="C69">
            <v>28175317.09</v>
          </cell>
          <cell r="D69"/>
          <cell r="E69"/>
          <cell r="F69"/>
          <cell r="G69"/>
          <cell r="H69"/>
        </row>
        <row r="70">
          <cell r="A70" t="str">
            <v>Synergy North Corporation</v>
          </cell>
          <cell r="B70" t="str">
            <v>ED-2018-0233</v>
          </cell>
          <cell r="C70"/>
          <cell r="D70"/>
          <cell r="E70">
            <v>59045091.630000003</v>
          </cell>
          <cell r="F70">
            <v>73228636.870000005</v>
          </cell>
          <cell r="G70">
            <v>69498202.530000001</v>
          </cell>
          <cell r="H70">
            <v>78063817.310000002</v>
          </cell>
        </row>
        <row r="71">
          <cell r="A71" t="str">
            <v>Thunder Bay Hydro Electricity Distribution Inc.</v>
          </cell>
          <cell r="B71" t="str">
            <v>ED-2002-0529</v>
          </cell>
          <cell r="C71">
            <v>52844523.130000003</v>
          </cell>
          <cell r="D71">
            <v>50944829.520000003</v>
          </cell>
          <cell r="E71"/>
          <cell r="F71"/>
          <cell r="G71"/>
          <cell r="H71"/>
        </row>
        <row r="72">
          <cell r="A72" t="str">
            <v>Tillsonburg Hydro Inc.</v>
          </cell>
          <cell r="B72" t="str">
            <v>ED-2003-0026</v>
          </cell>
          <cell r="C72">
            <v>8932078.9399999995</v>
          </cell>
          <cell r="D72">
            <v>9412935.5700000003</v>
          </cell>
          <cell r="E72">
            <v>8673930.75</v>
          </cell>
          <cell r="F72">
            <v>11469020.140000001</v>
          </cell>
          <cell r="G72">
            <v>11847987.779999999</v>
          </cell>
          <cell r="H72">
            <v>13832753.82</v>
          </cell>
        </row>
        <row r="73">
          <cell r="A73" t="str">
            <v>Toronto Hydro-Electric System Limited</v>
          </cell>
          <cell r="B73" t="str">
            <v>ED-2002-0497</v>
          </cell>
          <cell r="C73">
            <v>1172692119.4300001</v>
          </cell>
          <cell r="D73">
            <v>1225222494.6600001</v>
          </cell>
          <cell r="E73">
            <v>1189125381.54</v>
          </cell>
          <cell r="F73">
            <v>1503809264</v>
          </cell>
          <cell r="G73">
            <v>1440535653.01</v>
          </cell>
          <cell r="H73">
            <v>1712083694.4400001</v>
          </cell>
        </row>
        <row r="74">
          <cell r="A74" t="str">
            <v>Veridian Connections Inc.</v>
          </cell>
          <cell r="B74" t="str">
            <v>ED-2002-0503</v>
          </cell>
          <cell r="C74">
            <v>134681655</v>
          </cell>
          <cell r="D74">
            <v>141704997</v>
          </cell>
          <cell r="E74"/>
          <cell r="F74"/>
          <cell r="G74"/>
          <cell r="H74"/>
        </row>
        <row r="75">
          <cell r="A75" t="str">
            <v>Wasaga Distribution Inc.</v>
          </cell>
          <cell r="B75" t="str">
            <v>ED-2002-0544</v>
          </cell>
          <cell r="C75">
            <v>10729581.99</v>
          </cell>
          <cell r="D75">
            <v>10210077.720000001</v>
          </cell>
          <cell r="E75">
            <v>11221742.51</v>
          </cell>
          <cell r="F75">
            <v>16113117.07</v>
          </cell>
          <cell r="G75">
            <v>13831191.039999999</v>
          </cell>
          <cell r="H75">
            <v>14296845.75</v>
          </cell>
        </row>
        <row r="76">
          <cell r="A76" t="str">
            <v>Waterloo North Hydro Inc.</v>
          </cell>
          <cell r="B76" t="str">
            <v>ED-2002-0575</v>
          </cell>
          <cell r="C76">
            <v>72628032</v>
          </cell>
          <cell r="D76">
            <v>76715892</v>
          </cell>
          <cell r="E76">
            <v>73606674</v>
          </cell>
          <cell r="F76">
            <v>96399343</v>
          </cell>
          <cell r="G76">
            <v>93436100</v>
          </cell>
          <cell r="H76"/>
        </row>
        <row r="77">
          <cell r="A77" t="str">
            <v>Welland Hydro-Electric System Corp.</v>
          </cell>
          <cell r="B77" t="str">
            <v>ED-2003-0002</v>
          </cell>
          <cell r="C77">
            <v>22156613.199999999</v>
          </cell>
          <cell r="D77">
            <v>23449528.82</v>
          </cell>
          <cell r="E77">
            <v>23188616.43</v>
          </cell>
          <cell r="F77">
            <v>30564009.969999999</v>
          </cell>
          <cell r="G77">
            <v>28294072.030000001</v>
          </cell>
          <cell r="H77">
            <v>31153551.789999999</v>
          </cell>
        </row>
        <row r="78">
          <cell r="A78" t="str">
            <v>Wellington North Power Inc.</v>
          </cell>
          <cell r="B78" t="str">
            <v>ED-2002-0511</v>
          </cell>
          <cell r="C78">
            <v>3694395.83</v>
          </cell>
          <cell r="D78">
            <v>4038573.45</v>
          </cell>
          <cell r="E78">
            <v>3814397.74</v>
          </cell>
          <cell r="F78">
            <v>5060328.3600000003</v>
          </cell>
          <cell r="G78">
            <v>5367008.08</v>
          </cell>
          <cell r="H78">
            <v>6856507.7199999997</v>
          </cell>
        </row>
        <row r="79">
          <cell r="A79" t="str">
            <v>West Coast Huron Energy Inc.</v>
          </cell>
          <cell r="B79" t="str">
            <v>ED-2002-0510</v>
          </cell>
          <cell r="C79">
            <v>4405864</v>
          </cell>
          <cell r="D79">
            <v>4497254</v>
          </cell>
          <cell r="E79"/>
          <cell r="F79"/>
          <cell r="G79"/>
          <cell r="H79"/>
        </row>
        <row r="80">
          <cell r="A80" t="str">
            <v>Westario Power Inc.</v>
          </cell>
          <cell r="B80" t="str">
            <v>ED-2002-0515</v>
          </cell>
          <cell r="C80">
            <v>23401325</v>
          </cell>
          <cell r="D80">
            <v>22977534.239999998</v>
          </cell>
          <cell r="E80">
            <v>24451221.91</v>
          </cell>
          <cell r="F80">
            <v>34071696.280000001</v>
          </cell>
          <cell r="G80">
            <v>32497492.739999998</v>
          </cell>
          <cell r="H80">
            <v>35342409.649999999</v>
          </cell>
        </row>
        <row r="81">
          <cell r="A81" t="str">
            <v>Whitby Hydro Electric Corporation</v>
          </cell>
          <cell r="B81" t="str">
            <v>ED-2002-0571</v>
          </cell>
          <cell r="C81">
            <v>50031791.950000003</v>
          </cell>
          <cell r="D81">
            <v>50907415.159999996</v>
          </cell>
          <cell r="E81"/>
          <cell r="F81"/>
          <cell r="G81"/>
          <cell r="H81"/>
        </row>
      </sheetData>
      <sheetData sheetId="13"/>
      <sheetData sheetId="14"/>
      <sheetData sheetId="15"/>
      <sheetData sheetId="16"/>
      <sheetData sheetId="17"/>
      <sheetData sheetId="18"/>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DC Info"/>
      <sheetName val="Index"/>
      <sheetName val="COS Flowchart"/>
      <sheetName val="List of Key References"/>
      <sheetName val="App.2-AA_Capital Projects"/>
      <sheetName val="App.2-AB_Capital Expenditures"/>
      <sheetName val="App. 2-AC_Customer Engagement"/>
      <sheetName val="App.2-B_Acct Instructions"/>
      <sheetName val="App.2-BA_Fixed Asset Cont"/>
      <sheetName val="Appendix 2-BB Service Life  "/>
      <sheetName val="App.2-CA_OldCGAAP_DepExp_2012"/>
      <sheetName val="App.2-CB_NewCGAAP_DepExp_2012"/>
      <sheetName val="App.2-CC_NewCGAAP_DepExp_2013"/>
      <sheetName val="App.2-CD_MIFRS_DepExp_2014"/>
      <sheetName val="App.2-CE_MIFRS_DepExp_2015"/>
      <sheetName val="App.2-CF_MIFRS_DepExp_2016"/>
      <sheetName val="App.2-CG_OldCGAAP_DepExp_2013"/>
      <sheetName val="App.2-CH_NewCGAAP_DepExp_2013"/>
      <sheetName val="App.2-CI_MIFRS_DepExp_2014"/>
      <sheetName val="App.2-CJ MIFRS_DepExp_2015"/>
      <sheetName val="App.2-CK MIFRS_DepExp_2016"/>
      <sheetName val="App.2-D_Overhead"/>
      <sheetName val="App.2-EA_Account 1575 (2015)"/>
      <sheetName val="App.2-EB_Account 1576 (2012)"/>
      <sheetName val="App.2-EC_Account 1576 (2013)"/>
      <sheetName val="App.2-FA Proposed REG Invest."/>
      <sheetName val="App.2-FB Calc of REG Improvemnt"/>
      <sheetName val="App.2-FC Calc of REG Expansion"/>
      <sheetName val="App.2-G SQI"/>
      <sheetName val="App.2-H_Other_Oper_Rev"/>
      <sheetName val="App_2-I LF_CDM"/>
      <sheetName val="App.2-IA_Act_Frcst_Data"/>
      <sheetName val="App.2-JA_OM&amp;A_Summary_Analys"/>
      <sheetName val="App.2-JB_OM&amp;A_Cost _Drivers"/>
      <sheetName val="App.2-JC_OMA Programs"/>
      <sheetName val="App.2-K_Employee Costs"/>
      <sheetName val="App.2-L_OM&amp;A_per_Cust_FTEE"/>
      <sheetName val="App.2-M_Regulatory_Costs"/>
      <sheetName val="App.2-N_Corp_Cost_Allocation"/>
      <sheetName val="App.2-OA Capital Structure"/>
      <sheetName val="App.2-OB_Debt Instruments"/>
      <sheetName val="App.2-P_Cost_Allocation"/>
      <sheetName val="App.2-PA_Res_Rate_Design"/>
      <sheetName val="App.2-Q_Cost of Serv. Emb. Dx"/>
      <sheetName val="App.2-R_Loss Factors"/>
      <sheetName val="App.2-S_Stranded Meters"/>
      <sheetName val="App.2-TA_1592_Tax_Variance"/>
      <sheetName val="App.2-TB_1592_HST-OVAT"/>
      <sheetName val="App.2-U_IFRS Transition Costs"/>
      <sheetName val="App.2-V_Rev_Reconciliation"/>
      <sheetName val="App.2-W_Bill Impacts"/>
      <sheetName val="App.2-W_Bill Impacts_hidden"/>
      <sheetName val="App.2-Y_MIFRS Summary Impacts"/>
      <sheetName val="App. 2-Z_Tariff"/>
      <sheetName val="lists"/>
      <sheetName val="lists2"/>
      <sheetName val="Sheet19"/>
    </sheetNames>
    <sheetDataSet>
      <sheetData sheetId="0">
        <row r="3">
          <cell r="AA3" t="str">
            <v>Algoma Power Inc.</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row r="1">
          <cell r="Z1" t="str">
            <v>Account History</v>
          </cell>
        </row>
        <row r="2">
          <cell r="A2" t="str">
            <v>DISTRIBUTED GENERATION [DGEN]</v>
          </cell>
        </row>
        <row r="3">
          <cell r="A3" t="str">
            <v>EMBEDDED DISTRIBUTOR</v>
          </cell>
        </row>
        <row r="4">
          <cell r="A4" t="str">
            <v>EMBEDDED DISTRIBUTOR</v>
          </cell>
        </row>
        <row r="5">
          <cell r="A5" t="str">
            <v>FARMS - SINGLE PHASE ENERGY-BILLED [F1]</v>
          </cell>
        </row>
        <row r="6">
          <cell r="A6" t="str">
            <v>FARMS - THREE PHASE ENERGY-BILLED [F3]</v>
          </cell>
        </row>
        <row r="7">
          <cell r="A7" t="str">
            <v>GENERAL SERVICE - COMMERCIAL</v>
          </cell>
        </row>
        <row r="8">
          <cell r="A8" t="str">
            <v>GENERAL SERVICE - INSTITUTIONAL</v>
          </cell>
        </row>
        <row r="9">
          <cell r="A9" t="str">
            <v>GENERAL SERVICE 1,000 TO 2,999 KW</v>
          </cell>
        </row>
        <row r="10">
          <cell r="A10" t="str">
            <v>GENERAL SERVICE 1,000 TO 4,999 KW</v>
          </cell>
        </row>
        <row r="11">
          <cell r="A11" t="str">
            <v>GENERAL SERVICE 1,000 TO 4,999 KW - INTERVAL METERS</v>
          </cell>
        </row>
        <row r="12">
          <cell r="A12" t="str">
            <v>GENERAL SERVICE 1,000 TO 4,999 KW (CO-GENERATION)</v>
          </cell>
        </row>
        <row r="13">
          <cell r="A13" t="str">
            <v>GENERAL SERVICE 1,500 TO 4,999 KW</v>
          </cell>
        </row>
        <row r="14">
          <cell r="A14" t="str">
            <v>GENERAL SERVICE 2,500 TO 4,999 KW</v>
          </cell>
        </row>
        <row r="15">
          <cell r="A15" t="str">
            <v>GENERAL SERVICE 3,000 TO 4,999 KW</v>
          </cell>
        </row>
        <row r="16">
          <cell r="A16" t="str">
            <v>GENERAL SERVICE 3,000 TO 4,999 KW - INTERMEDIATE USE</v>
          </cell>
        </row>
        <row r="17">
          <cell r="A17" t="str">
            <v>GENERAL SERVICE 3,000 TO 4,999 KW - INTERVAL METERED</v>
          </cell>
        </row>
        <row r="18">
          <cell r="A18" t="str">
            <v>GENERAL SERVICE 3,000 TO 4,999 KW - TIME OF USE</v>
          </cell>
        </row>
        <row r="19">
          <cell r="A19" t="str">
            <v>GENERAL SERVICE 50 TO 1,000 KW</v>
          </cell>
        </row>
        <row r="20">
          <cell r="A20" t="str">
            <v>GENERAL SERVICE 50 TO 1,000 KW - INTERVAL METERS</v>
          </cell>
        </row>
        <row r="21">
          <cell r="A21" t="str">
            <v>GENERAL SERVICE 50 TO 1,000 KW - NON INTERVAL METERS</v>
          </cell>
        </row>
        <row r="22">
          <cell r="A22" t="str">
            <v>GENERAL SERVICE 50 TO 1,499 KW</v>
          </cell>
        </row>
        <row r="23">
          <cell r="A23" t="str">
            <v>GENERAL SERVICE 50 TO 1,499 KW - INTERVAL METERED</v>
          </cell>
        </row>
        <row r="24">
          <cell r="A24" t="str">
            <v>GENERAL SERVICE 50 TO 2,499 KW</v>
          </cell>
        </row>
        <row r="25">
          <cell r="A25" t="str">
            <v>GENERAL SERVICE 50 TO 2,999 KW</v>
          </cell>
        </row>
        <row r="26">
          <cell r="A26" t="str">
            <v>GENERAL SERVICE 50 TO 2,999 KW - INTERVAL METERED</v>
          </cell>
        </row>
        <row r="27">
          <cell r="A27" t="str">
            <v>GENERAL SERVICE 50 TO 2,999 KW - TIME OF USE</v>
          </cell>
        </row>
        <row r="28">
          <cell r="A28" t="str">
            <v>GENERAL SERVICE 50 TO 4,999 KW</v>
          </cell>
        </row>
        <row r="29">
          <cell r="A29" t="str">
            <v>GENERAL SERVICE 50 TO 4,999 KW - INTERVAL METERED</v>
          </cell>
        </row>
        <row r="30">
          <cell r="A30" t="str">
            <v>GENERAL SERVICE 50 TO 4,999 KW - TIME OF USE</v>
          </cell>
        </row>
        <row r="31">
          <cell r="A31" t="str">
            <v>GENERAL SERVICE 50 TO 4,999 KW (COGENERATION)</v>
          </cell>
        </row>
        <row r="32">
          <cell r="A32" t="str">
            <v>GENERAL SERVICE 50 TO 4,999 KW (FORMERLY TIME OF USE)</v>
          </cell>
        </row>
        <row r="33">
          <cell r="A33" t="str">
            <v>GENERAL SERVICE 50 TO 499 KW</v>
          </cell>
        </row>
        <row r="34">
          <cell r="A34" t="str">
            <v>GENERAL SERVICE 50 TO 699 KW</v>
          </cell>
        </row>
        <row r="35">
          <cell r="A35" t="str">
            <v>GENERAL SERVICE 50 TO 999 KW</v>
          </cell>
        </row>
        <row r="36">
          <cell r="A36" t="str">
            <v>GENERAL SERVICE 50 TO 999 KW - INTERVAL METERED</v>
          </cell>
        </row>
        <row r="37">
          <cell r="A37" t="str">
            <v>GENERAL SERVICE 500 TO 4,999 KW</v>
          </cell>
        </row>
        <row r="38">
          <cell r="A38" t="str">
            <v>GENERAL SERVICE 700 TO 4,999 KW</v>
          </cell>
        </row>
        <row r="39">
          <cell r="A39" t="str">
            <v>GENERAL SERVICE DEMAND BILLED (50 KW AND ABOVE) [GSD]</v>
          </cell>
        </row>
        <row r="40">
          <cell r="A40" t="str">
            <v>GENERAL SERVICE ENERGY BILLED (LESS THAN 50 KW) [GSE-METERED]</v>
          </cell>
        </row>
        <row r="41">
          <cell r="A41" t="str">
            <v>GENERAL SERVICE ENERGY BILLED (LESS THAN TO 50 KW) [GSE-UNMETERED]</v>
          </cell>
        </row>
        <row r="42">
          <cell r="A42" t="str">
            <v>GENERAL SERVICE EQUAL TO OR GREATER THAN 1,500 KW</v>
          </cell>
        </row>
        <row r="43">
          <cell r="A43" t="str">
            <v>GENERAL SERVICE EQUAL TO OR GREATER THAN 1,500 KW - INTERVAL METERED</v>
          </cell>
        </row>
        <row r="44">
          <cell r="A44" t="str">
            <v>GENERAL SERVICE GREATER THAN 1,000 KW</v>
          </cell>
        </row>
        <row r="45">
          <cell r="A45" t="str">
            <v>GENERAL SERVICE GREATER THAN 50 kW - WMP</v>
          </cell>
        </row>
        <row r="46">
          <cell r="A46" t="str">
            <v>GENERAL SERVICE INTERMEDIATE 1,000 TO 4,999 KW</v>
          </cell>
        </row>
        <row r="47">
          <cell r="A47" t="str">
            <v>GENERAL SERVICE INTERMEDIATE RATE CLASS 1,000 TO 4,999 KW (FORMERLY GENERAL SERVICE &gt; 50 KW CUSTOMERS)</v>
          </cell>
        </row>
        <row r="48">
          <cell r="A48" t="str">
            <v>GENERAL SERVICE INTERMEDIATE RATE CLASS 1,000 TO 4,999 KW (FORMERLY LARGE USE CUSTOMERS)</v>
          </cell>
        </row>
        <row r="49">
          <cell r="A49" t="str">
            <v>GENERAL SERVICE LESS THAN 50 KW</v>
          </cell>
        </row>
        <row r="50">
          <cell r="A50" t="str">
            <v>GENERAL SERVICE LESS THAN 50 KW - SINGLE PHASE ENERGY-BILLED [G1]</v>
          </cell>
        </row>
        <row r="51">
          <cell r="A51" t="str">
            <v>GENERAL SERVICE LESS THAN 50 KW - THREE PHASE ENERGY-BILLED [G3]</v>
          </cell>
        </row>
        <row r="52">
          <cell r="A52" t="str">
            <v>GENERAL SERVICE LESS THAN 50 KW - TRANSMISSION CLASS ENERGY-BILLED [T]</v>
          </cell>
        </row>
        <row r="53">
          <cell r="A53" t="str">
            <v>GENERAL SERVICE LESS THAN 50 KW - URBAN ENERGY-BILLED [UG]</v>
          </cell>
        </row>
        <row r="54">
          <cell r="A54" t="str">
            <v>GENERAL SERVICE SINGLE PHASE - G1</v>
          </cell>
        </row>
        <row r="55">
          <cell r="A55" t="str">
            <v>GENERAL SERVICE THREE PHASE - G3</v>
          </cell>
        </row>
        <row r="56">
          <cell r="A56" t="str">
            <v>INTERMEDIATE USERS</v>
          </cell>
        </row>
        <row r="57">
          <cell r="A57" t="str">
            <v>INTERMEDIATE WITH SELF GENERATION</v>
          </cell>
        </row>
        <row r="58">
          <cell r="A58" t="str">
            <v>LARGE USE</v>
          </cell>
        </row>
        <row r="59">
          <cell r="A59" t="str">
            <v>LARGE USE - 3TS</v>
          </cell>
        </row>
        <row r="60">
          <cell r="A60" t="str">
            <v>LARGE USE - FORD ANNEX</v>
          </cell>
        </row>
        <row r="61">
          <cell r="A61" t="str">
            <v>LARGE USE - REGULAR</v>
          </cell>
        </row>
        <row r="62">
          <cell r="A62" t="str">
            <v>LARGE USE &gt; 5000 KW</v>
          </cell>
        </row>
        <row r="63">
          <cell r="A63" t="str">
            <v>microFIT</v>
          </cell>
        </row>
        <row r="64">
          <cell r="A64" t="str">
            <v>RESIDENTIAL</v>
          </cell>
        </row>
        <row r="65">
          <cell r="A65" t="str">
            <v>RESIDENTIAL - HENSALL</v>
          </cell>
        </row>
        <row r="66">
          <cell r="A66" t="str">
            <v>RESIDENTIAL - HIGH DENSITY [R1]</v>
          </cell>
        </row>
        <row r="67">
          <cell r="A67" t="str">
            <v>RESIDENTIAL - LOW DENSITY [R2]</v>
          </cell>
        </row>
        <row r="68">
          <cell r="A68" t="str">
            <v>RESIDENTIAL - MEDIUM DENSITY [R1]</v>
          </cell>
        </row>
        <row r="69">
          <cell r="A69" t="str">
            <v>RESIDENTIAL - NORMAL DENSITY [R2]</v>
          </cell>
        </row>
        <row r="70">
          <cell r="A70" t="str">
            <v>RESIDENTIAL - TIME OF USE</v>
          </cell>
        </row>
        <row r="71">
          <cell r="A71" t="str">
            <v>RESIDENTIAL - URBAN [UR]</v>
          </cell>
        </row>
        <row r="72">
          <cell r="A72" t="str">
            <v>RESIDENTIAL REGULAR</v>
          </cell>
        </row>
        <row r="73">
          <cell r="A73" t="str">
            <v>RESIDENTIAL SUBURBAN</v>
          </cell>
        </row>
        <row r="74">
          <cell r="A74" t="str">
            <v>RESIDENTIAL SUBURBAN SEASONAL</v>
          </cell>
        </row>
        <row r="75">
          <cell r="A75" t="str">
            <v>RESIDENTIAL SUBURBAN YEAR ROUND</v>
          </cell>
        </row>
        <row r="76">
          <cell r="A76" t="str">
            <v>RESIDENTIAL URBAN</v>
          </cell>
        </row>
        <row r="77">
          <cell r="A77" t="str">
            <v>RESIDENTIAL URBAN YEAR-ROUND</v>
          </cell>
        </row>
        <row r="78">
          <cell r="A78" t="str">
            <v>SEASONAL RESIDENTIAL</v>
          </cell>
        </row>
        <row r="79">
          <cell r="A79" t="str">
            <v>SEASONAL RESIDENTIAL - HIGH DENSITY [R3]</v>
          </cell>
        </row>
        <row r="80">
          <cell r="A80" t="str">
            <v>SEASONAL RESIDENTIAL - NORMAL DENSITY [R4]</v>
          </cell>
        </row>
        <row r="81">
          <cell r="A81" t="str">
            <v>SENTINEL LIGHTING</v>
          </cell>
        </row>
        <row r="82">
          <cell r="A82" t="str">
            <v>SMALL COMMERCIAL AND USL - PER CONNECTION</v>
          </cell>
        </row>
        <row r="83">
          <cell r="A83" t="str">
            <v>SMALL COMMERCIAL AND USL - PER METER</v>
          </cell>
        </row>
        <row r="84">
          <cell r="A84" t="str">
            <v>STANDARD A GENERAL SERVICE AIR ACCESS</v>
          </cell>
        </row>
        <row r="85">
          <cell r="A85" t="str">
            <v>STANDARD A GENERAL SERVICE ROAD/RAIL</v>
          </cell>
        </row>
        <row r="86">
          <cell r="A86" t="str">
            <v>STANDARD A GRID CONNECTED</v>
          </cell>
        </row>
        <row r="87">
          <cell r="A87" t="str">
            <v>STANDARD A RESIDENTIAL AIR ACCESS</v>
          </cell>
        </row>
        <row r="88">
          <cell r="A88" t="str">
            <v>STANDARD A RESIDENTIAL ROAD/RAIL</v>
          </cell>
        </row>
        <row r="89">
          <cell r="A89" t="str">
            <v>STANDBY - GENERAL SERVICE 1,000 - 5,000 KW</v>
          </cell>
        </row>
        <row r="90">
          <cell r="A90" t="str">
            <v>STANDBY - GENERAL SERVICE 50 - 1,000 KW</v>
          </cell>
        </row>
        <row r="91">
          <cell r="A91" t="str">
            <v>STANDBY - LARGE USE</v>
          </cell>
        </row>
        <row r="92">
          <cell r="A92" t="str">
            <v>STANDBY DISTRIBUTION SERVICE</v>
          </cell>
        </row>
        <row r="93">
          <cell r="A93" t="str">
            <v>STANDBY POWER</v>
          </cell>
        </row>
        <row r="94">
          <cell r="A94" t="str">
            <v>STANDBY POWER - APPROVED ON AN INTERIM BASIS</v>
          </cell>
        </row>
        <row r="95">
          <cell r="A95" t="str">
            <v>STANDBY POWER GENERAL SERVICE 1,500 TO 4,999 KW</v>
          </cell>
        </row>
        <row r="96">
          <cell r="A96" t="str">
            <v>STANDBY POWER GENERAL SERVICE 50 TO 1,499 KW</v>
          </cell>
        </row>
        <row r="97">
          <cell r="A97" t="str">
            <v>STANDBY POWER GENERAL SERVICE LARGE USE</v>
          </cell>
        </row>
        <row r="98">
          <cell r="A98" t="str">
            <v>STREET LIGHTING</v>
          </cell>
        </row>
        <row r="99">
          <cell r="A99" t="str">
            <v>SUB TRANSMISSION [ST]</v>
          </cell>
        </row>
        <row r="100">
          <cell r="A100" t="str">
            <v>UNMETERED SCATTERED LOAD</v>
          </cell>
        </row>
        <row r="101">
          <cell r="A101" t="str">
            <v>URBAN GENERAL SERVICE DEMAND BILLED (50 KW AND ABOVE) [UGD]</v>
          </cell>
        </row>
        <row r="102">
          <cell r="A102" t="str">
            <v>URBAN GENERAL SERVICE ENERGY BILLED (LESS THAN 50 KW) [UGE]</v>
          </cell>
        </row>
        <row r="103">
          <cell r="A103" t="str">
            <v>WESTPORT SEWAGE TREATMENT PLANT</v>
          </cell>
        </row>
        <row r="104">
          <cell r="A104" t="str">
            <v>YEAR-ROUND RESIDENTIAL - R2</v>
          </cell>
        </row>
      </sheetData>
      <sheetData sheetId="55"/>
      <sheetData sheetId="56"/>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Info"/>
      <sheetName val="2. Applicable Worksheets"/>
      <sheetName val="3. Rate Classes"/>
      <sheetName val="hidden1"/>
      <sheetName val="4. Most Recent Tariff"/>
    </sheetNames>
    <sheetDataSet>
      <sheetData sheetId="0"/>
      <sheetData sheetId="1" refreshError="1"/>
      <sheetData sheetId="2"/>
      <sheetData sheetId="3">
        <row r="1">
          <cell r="D1" t="str">
            <v>Applicable only for Non-RPP Customers</v>
          </cell>
        </row>
        <row r="2">
          <cell r="D2" t="str">
            <v>Deferral / Variance Account Rate Rider</v>
          </cell>
        </row>
        <row r="3">
          <cell r="D3" t="str">
            <v>Deferral / Variance Account Rate Rider (excl GA)</v>
          </cell>
        </row>
        <row r="4">
          <cell r="D4" t="str">
            <v>Deferral / Variance Account Rate Rider (GA) – if applicable</v>
          </cell>
        </row>
        <row r="5">
          <cell r="D5" t="str">
            <v>Distribution Volumetric Rate</v>
          </cell>
        </row>
        <row r="6">
          <cell r="D6" t="str">
            <v>Distribution Wheeling Service Rate</v>
          </cell>
        </row>
        <row r="7">
          <cell r="D7" t="str">
            <v>General Service 1,500 to 4,999 kW customer</v>
          </cell>
        </row>
        <row r="8">
          <cell r="D8" t="str">
            <v>General Service 50 to 1,499 kW customer</v>
          </cell>
        </row>
        <row r="9">
          <cell r="D9" t="str">
            <v>General Service Large Use customer</v>
          </cell>
        </row>
        <row r="10">
          <cell r="D10" t="str">
            <v>Green Energy Act Initiatives Funding Adder</v>
          </cell>
        </row>
        <row r="11">
          <cell r="D11" t="str">
            <v>Lost Revenue Adjustment Mechanism (LRAM) Recovery/Shared Savings Mechanism (SSM) Recovery Rate Rider – effective until April 30, 2012</v>
          </cell>
        </row>
        <row r="12">
          <cell r="D12" t="str">
            <v>Lost Revenue Adjustment Mechanism (LRAM) Recovery/Shared Savings Mechanism (SSM) Recovery Rate Rider (2011) – effective until April 30, 2014</v>
          </cell>
        </row>
        <row r="13">
          <cell r="D13" t="str">
            <v>Low Voltage Service Rate</v>
          </cell>
        </row>
        <row r="14">
          <cell r="D14" t="str">
            <v>Low Voltage Volumetric Rate</v>
          </cell>
        </row>
        <row r="15">
          <cell r="D15" t="str">
            <v>LRAM &amp; SSM Rate Rider</v>
          </cell>
        </row>
        <row r="16">
          <cell r="D16" t="str">
            <v>Minimum Distribution Charge – per KW of maximum billing demand in the previous 11 months</v>
          </cell>
        </row>
        <row r="17">
          <cell r="D17" t="str">
            <v>Monthly Distribution Wheeling Service Rate – Dedicated LV Line</v>
          </cell>
        </row>
        <row r="18">
          <cell r="D18" t="str">
            <v>Monthly Distribution Wheeling Service Rate – Hydro One Networks</v>
          </cell>
        </row>
        <row r="19">
          <cell r="D19" t="str">
            <v>Monthly Distribution Wheeling Service Rate – Shared LV Line</v>
          </cell>
        </row>
        <row r="20">
          <cell r="D20" t="str">
            <v>Monthly Distribution Wheeling Service Rate – Waterloo North Hydro</v>
          </cell>
        </row>
        <row r="21">
          <cell r="D21" t="str">
            <v>Rate Rider for Deferral/Variance Account Disposition – effective until April 30, 2014</v>
          </cell>
        </row>
        <row r="22">
          <cell r="D22" t="str">
            <v>Rate Rider for Deferral/Variance Account Disposition (2009) – effective until April 30, 2013</v>
          </cell>
        </row>
        <row r="23">
          <cell r="D23" t="str">
            <v>Rate Rider for Deferral/Variance Account Disposition (2010) – effective until April 30, 2012</v>
          </cell>
        </row>
        <row r="24">
          <cell r="D24" t="str">
            <v>Rate Rider for Deferral/Variance Account Disposition (2010) – effective until April 30, 2012 Applicable only for Wholesale Market Participants</v>
          </cell>
        </row>
        <row r="25">
          <cell r="D25" t="str">
            <v>Rate Rider for Deferral/Variance Account Disposition (2010) – effective until April 30, 2013</v>
          </cell>
        </row>
        <row r="26">
          <cell r="D26" t="str">
            <v>Rate Rider for Deferral/Variance Account Disposition (2010) – effective until April 30, 2014</v>
          </cell>
        </row>
        <row r="27">
          <cell r="D27" t="str">
            <v>Rate Rider for Deferral/Variance Account Disposition (2010) – effective until January 31, 2012</v>
          </cell>
        </row>
        <row r="28">
          <cell r="D28" t="str">
            <v>Rate Rider for Deferral/Variance Account Disposition (2011) – effective until April 30, 2012</v>
          </cell>
        </row>
        <row r="29">
          <cell r="D29" t="str">
            <v>Rate Rider for Deferral/Variance Account Disposition (2011) – effective until April 30, 2012 (per connection)</v>
          </cell>
        </row>
        <row r="30">
          <cell r="D30" t="str">
            <v>Rate Rider for Deferral/Variance Account Disposition (2011) – effective until April 30, 2013</v>
          </cell>
        </row>
        <row r="31">
          <cell r="D31" t="str">
            <v>Rate Rider for Deferral/Variance Account Disposition (2011) – effective until April 30, 2013 Applicable only for Wholesale Market Participants</v>
          </cell>
        </row>
        <row r="32">
          <cell r="D32" t="str">
            <v>Rate Rider for Deferral/Variance Account Disposition (2011) – effective until April 30, 2014</v>
          </cell>
        </row>
        <row r="33">
          <cell r="D33" t="str">
            <v>Rate Rider for Deferral/Variance Account Disposition (2011) – effective until April 30, 2015</v>
          </cell>
        </row>
        <row r="34">
          <cell r="D34" t="str">
            <v>Rate Rider for Deferral/Variance Account Disposition (2011) – effective until December 31, 2011</v>
          </cell>
        </row>
        <row r="35">
          <cell r="D35" t="str">
            <v>Rate Rider for Global Adjustment Sub-Account (2010) – effective until April 30, 2012 Applicable only for Non-RPP Customers</v>
          </cell>
        </row>
        <row r="36">
          <cell r="D36" t="str">
            <v>Rate Rider for Global Adjustment Sub-Account (2011) – effective until April 30, 2012 Applicable only for Non-RPP Customers</v>
          </cell>
        </row>
        <row r="37">
          <cell r="D37" t="str">
            <v>Rate Rider for Global Adjustment Sub-Account Disposition – effective until April 30, 2012 Applicable only for Non-RPP Customers</v>
          </cell>
        </row>
        <row r="38">
          <cell r="D38" t="str">
            <v>Rate Rider for Global Adjustment Sub-Account Disposition – effective until April 30, 2014 Applicable only for Non-RPP Customers</v>
          </cell>
        </row>
        <row r="39">
          <cell r="D39" t="str">
            <v>Rate Rider for Global Adjustment Sub-Account Disposition (2010 credit) – effective until April 30, 2012 Applicable only for Non-RPP Customers</v>
          </cell>
        </row>
        <row r="40">
          <cell r="D40" t="str">
            <v>Rate Rider for Global Adjustment Sub-Account Disposition (2010 recalculated) – effective until April 30, 2013 Applicable only for Non-RPP Customers</v>
          </cell>
        </row>
        <row r="41">
          <cell r="D41" t="str">
            <v>Rate Rider for Global Adjustment Sub-Account Disposition (2010) – effective until April 30, 2012 Applicable only for Non-RPP Customers</v>
          </cell>
        </row>
        <row r="42">
          <cell r="D42" t="str">
            <v>Rate Rider for Global Adjustment Sub-Account Disposition (2010) – effective until April 30, 2013 Applicable only for Non-RPP Customers</v>
          </cell>
        </row>
        <row r="43">
          <cell r="D43" t="str">
            <v>Rate Rider for Global Adjustment Sub-Account Disposition (2010) – effective until April 30, 2014 Applicable only for Non-RPP Customers</v>
          </cell>
        </row>
        <row r="44">
          <cell r="D44" t="str">
            <v>Rate Rider for Global Adjustment Sub-Account Disposition (2011) – effective until April 30, 2012 Applicable only for Non-RPP Customers</v>
          </cell>
        </row>
        <row r="45">
          <cell r="D45" t="str">
            <v>Rate Rider for Global Adjustment Sub-Account Disposition (2011) – effective until April 30, 2012 Applicable only for Non-RPP Customers (per connection)</v>
          </cell>
        </row>
        <row r="46">
          <cell r="D46" t="str">
            <v>Rate Rider for Global Adjustment Sub-Account Disposition (2011) – effective until April 30, 2013 Applicable only for Non-RPP Customers</v>
          </cell>
        </row>
        <row r="47">
          <cell r="D47" t="str">
            <v>Rate Rider for Global Adjustment Sub-Account Disposition (2011) – effective until April 30, 2013 Applicable only for Non-RPP Customers and excluding Wholesale Market Participants</v>
          </cell>
        </row>
        <row r="48">
          <cell r="D48" t="str">
            <v>Rate Rider for Global Adjustment Sub-Account Disposition (2011) – effective until April 30, 2015 Applicable only for Non-RPP Customers</v>
          </cell>
        </row>
        <row r="49">
          <cell r="D49" t="str">
            <v>Rate Rider for Lost Revenue Adjustment Mechanism (LRAM) Recovery – effective until April 30, 2012</v>
          </cell>
        </row>
        <row r="50">
          <cell r="D50" t="str">
            <v>Rate Rider for Lost Revenue Adjustment Mechanism (LRAM) Recovery/Shared Savings Mechanism (SSM) Recovery – effective until April 30, 2012</v>
          </cell>
        </row>
        <row r="51">
          <cell r="D51" t="str">
            <v>Rate Rider for Lost Revenue Adjustment Mechanism (LRAM) Recovery/Shared Savings Mechanism (SSM) Recovery – effective until April 30, 2012</v>
          </cell>
        </row>
        <row r="52">
          <cell r="D52" t="str">
            <v>Rate Rider for Lost Revenue Adjustment Mechanism (LRAM) Recovery/Shared Savings Mechanism (SSM) Recovery – effective until April 30, 2013</v>
          </cell>
        </row>
        <row r="53">
          <cell r="D53" t="str">
            <v>Rate Rider for Lost Revenue Adjustment Mechanism (LRAM) Recovery/Shared Savings Mechanism (SSM) Recovery – effective until April 30, 2014</v>
          </cell>
        </row>
        <row r="54">
          <cell r="D54" t="str">
            <v>Rate Rider for Lost Revenue Adjustment Mechanism (LRAM) Recovery/Shared Savings Mechanism (SSM) Recovery – effective until December 31, 2012</v>
          </cell>
        </row>
        <row r="55">
          <cell r="D55" t="str">
            <v>Rate Rider for Lost Revenue Adjustment Mechanism (LRAM) Recovery/Shared Savings Mechanism (SSM) Recovery (2009) – effective until April 30, 2012</v>
          </cell>
        </row>
        <row r="56">
          <cell r="D56" t="str">
            <v>Rate Rider for Lost Revenue Adjustment Mechanism (LRAM) Recovery/Shared Savings Mechanism (SSM) Recovery (2011) – effective until April 30, 2012</v>
          </cell>
        </row>
        <row r="57">
          <cell r="D57" t="str">
            <v>Rate Rider for Lost Revenue Adjustment Mechanism (LRAM) Recovery/Shared Savings Mechanism (SSM) Recovery (2011) – effective until April 30, 2013</v>
          </cell>
        </row>
        <row r="58">
          <cell r="D58" t="str">
            <v>Rate Rider for Recalculated Deferral/Variance Account Disposition (2010) – effective until April 30, 2013</v>
          </cell>
        </row>
        <row r="59">
          <cell r="D59" t="str">
            <v>Rate Rider for Recovery of Foregone Revenue – effective until December 31, 2011</v>
          </cell>
        </row>
        <row r="60">
          <cell r="D60" t="str">
            <v>Rate Rider for Recovery of Incremental Capital Costs – effective until April 30, 2012</v>
          </cell>
        </row>
        <row r="61">
          <cell r="D61" t="str">
            <v>Rate Rider for Recovery of Incremental Capital Costs – effective until April 30, 2013</v>
          </cell>
        </row>
        <row r="62">
          <cell r="D62" t="str">
            <v>Rate Rider for Recovery of Late Payment Penalty Litigation Costs – effective until April 30, 2012</v>
          </cell>
        </row>
        <row r="63">
          <cell r="D63" t="str">
            <v>Rate Rider for Recovery of Late Payment Penalty Litigation Costs – effective until April 30, 2012 (per connection)</v>
          </cell>
        </row>
        <row r="64">
          <cell r="D64" t="str">
            <v>Rate Rider for Recovery of Late Payment Penalty Litigation Costs (per customer) – effective until April 30, 2012</v>
          </cell>
        </row>
        <row r="65">
          <cell r="D65" t="str">
            <v>Rate Rider for Recovery of Stranded Meter Assets – effective until December 31, 2012</v>
          </cell>
        </row>
        <row r="66">
          <cell r="D66" t="str">
            <v>Rate Rider for Regulatory Asset Recovery – effective until April 30, 2012</v>
          </cell>
        </row>
        <row r="67">
          <cell r="D67" t="str">
            <v>Rate Rider for Regulatory Asset Recovery – effective until April 30, 2013</v>
          </cell>
        </row>
        <row r="68">
          <cell r="D68" t="str">
            <v>Rate Rider for Return of Revenue Sufficiency – effective until December 31, 2011</v>
          </cell>
        </row>
        <row r="69">
          <cell r="D69" t="str">
            <v>Rate Rider for Return of Transformer Ownership Allowance Sufficiency – effective until December 31, 2011</v>
          </cell>
        </row>
        <row r="70">
          <cell r="D70" t="str">
            <v>Rate Rider for Smart Meter Incremental Revenue Requirement – in effect until the effective date of the next cost of service application</v>
          </cell>
        </row>
        <row r="71">
          <cell r="D71" t="str">
            <v>Rate Rider for Smart Meter Variance Account Disposition – effective until April 30, 2012</v>
          </cell>
        </row>
        <row r="72">
          <cell r="D72" t="str">
            <v>Rate Rider for Smart Meter Variance Account Disposition – effective until December 31, 2011</v>
          </cell>
        </row>
        <row r="73">
          <cell r="D73" t="str">
            <v>Rate Rider for Tax Change – effective until April 20, 2012</v>
          </cell>
        </row>
        <row r="74">
          <cell r="D74" t="str">
            <v>Rate Rider for Tax Change – effective until April 30, 2012</v>
          </cell>
        </row>
        <row r="75">
          <cell r="D75" t="str">
            <v>Rate Rider for Tax Change – effective until April 30, 2012 (per connection)</v>
          </cell>
        </row>
        <row r="76">
          <cell r="D76" t="str">
            <v>Rate Rider for Tax Change – Hydro One Networks - effective until April 30, 2012</v>
          </cell>
        </row>
        <row r="77">
          <cell r="D77" t="str">
            <v>Rate Rider for Tax Change – Waterloo North Hydro – effective until April 30, 2012</v>
          </cell>
        </row>
        <row r="78">
          <cell r="D78" t="str">
            <v>Rate Rider for Tax Change Dedicated LV Line – effective until April 30, 2012</v>
          </cell>
        </row>
        <row r="79">
          <cell r="D79" t="str">
            <v>Rate Rider for Tax Change Shared LV Line – effective until April 30, 2012</v>
          </cell>
        </row>
        <row r="80">
          <cell r="D80" t="str">
            <v>Rate Rider for Z-Factor Recovery – Effective until April 30, 2012</v>
          </cell>
        </row>
        <row r="81">
          <cell r="D81" t="str">
            <v>Retail Transmission Rate – Line and Transformation Connection Service Rate</v>
          </cell>
        </row>
        <row r="82">
          <cell r="D82" t="str">
            <v>Retail Transmission Rate – Line and Transformation Connection Service Rate – Interval Metered</v>
          </cell>
        </row>
        <row r="83">
          <cell r="D83" t="str">
            <v>Retail Transmission Rate – Line and Transformation Connection Service Rate – Interval Metered &lt; 1,000 kW</v>
          </cell>
        </row>
        <row r="84">
          <cell r="D84" t="str">
            <v>Retail Transmission Rate – Line and Transformation Connection Service Rate – Interval Metered &gt; 1,000 kW</v>
          </cell>
        </row>
        <row r="85">
          <cell r="D85" t="str">
            <v>Retail Transmission Rate – Line and Transformation Connection Service Rate – Interval Metered ≥ 1,000kW</v>
          </cell>
        </row>
        <row r="86">
          <cell r="D86" t="str">
            <v>Retail Transmission Rate – Line Connection Service Rate</v>
          </cell>
        </row>
        <row r="87">
          <cell r="D87" t="str">
            <v>Retail Transmission Rate – Network Service Rate</v>
          </cell>
        </row>
        <row r="88">
          <cell r="D88" t="str">
            <v>Retail Transmission Rate – Network Service Rate – Interval Metered</v>
          </cell>
        </row>
        <row r="89">
          <cell r="D89" t="str">
            <v>Retail Transmission Rate – Network Service Rate – Interval Metered &lt; 1,000 kW Rate</v>
          </cell>
        </row>
        <row r="90">
          <cell r="D90" t="str">
            <v>Retail Transmission Rate – Network Service Rate – Interval Metered &gt; 1,000 kW</v>
          </cell>
        </row>
        <row r="91">
          <cell r="D91" t="str">
            <v>Retail Transmission Rate – Network Service Rate – Interval Metered ≥ 1,000 kW</v>
          </cell>
        </row>
        <row r="92">
          <cell r="D92" t="str">
            <v>Retail Transmission Rate – Transformation Connection Service Rate</v>
          </cell>
        </row>
        <row r="93">
          <cell r="D93" t="str">
            <v>Service Charge</v>
          </cell>
        </row>
        <row r="94">
          <cell r="D94" t="str">
            <v>Service Charge (Based on 30 day month)</v>
          </cell>
        </row>
        <row r="95">
          <cell r="D95" t="str">
            <v>Service Charge (per account)</v>
          </cell>
        </row>
        <row r="96">
          <cell r="D96" t="str">
            <v>Service Charge (per connection)</v>
          </cell>
        </row>
        <row r="97">
          <cell r="D97" t="str">
            <v>Service Charge (per customer)</v>
          </cell>
        </row>
        <row r="98">
          <cell r="D98" t="str">
            <v>Service Charge for metered account</v>
          </cell>
        </row>
        <row r="99">
          <cell r="D99" t="str">
            <v>Service Charge for Unmetered Scattered Load account (per connection)</v>
          </cell>
        </row>
        <row r="100">
          <cell r="D100" t="str">
            <v>Smart Grid Rate Adder</v>
          </cell>
        </row>
        <row r="101">
          <cell r="D101" t="str">
            <v>Smart Meter Disposition Rider 2 – effective until next cost of service application</v>
          </cell>
        </row>
        <row r="102">
          <cell r="D102" t="str">
            <v>Smart Meter Disposition Rider 3 – effective until next cost of service application</v>
          </cell>
        </row>
        <row r="103">
          <cell r="D103" t="str">
            <v>Smart Meter Funding Adder</v>
          </cell>
        </row>
        <row r="104">
          <cell r="D104" t="str">
            <v>Smart Meter Funding Adder – effective until April 30, 2012</v>
          </cell>
        </row>
        <row r="105">
          <cell r="D105" t="str">
            <v>Smart Meter Funding Adder – effective until December 31, 2011</v>
          </cell>
        </row>
        <row r="106">
          <cell r="D106" t="str">
            <v>Smart Meter Funding Adder for metered account – effective until April 30, 2012</v>
          </cell>
        </row>
        <row r="107">
          <cell r="D107" t="str">
            <v>Standby Charge – for a month where standby power is not provided. The charge is applied to the contracted amount (e.g. nameplate rating of the generation facility).</v>
          </cell>
        </row>
        <row r="108">
          <cell r="D108" t="str">
            <v>Total Loss Factor – Primary Metered Customer &lt; 5,000 kW</v>
          </cell>
        </row>
        <row r="109">
          <cell r="D109" t="str">
            <v>Total Loss Factor – Primary Metered Customer &gt; 5,000 kW</v>
          </cell>
        </row>
        <row r="110">
          <cell r="D110" t="str">
            <v>Total Loss Factor – Secondary Metered Customer &lt; 5,000 kW</v>
          </cell>
        </row>
        <row r="111">
          <cell r="D111" t="str">
            <v>Total Loss Factor – Secondary Metered Customer &gt; 5,000 kW</v>
          </cell>
        </row>
        <row r="112">
          <cell r="D112" t="str">
            <v>Transmission Rate – Network Service Rate – Interval Metered</v>
          </cell>
        </row>
      </sheetData>
      <sheetData sheetId="4"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LOBs"/>
      <sheetName val="Financials"/>
      <sheetName val="Loads"/>
      <sheetName val="Classify"/>
      <sheetName val="Allocate"/>
      <sheetName val="F&amp;C"/>
      <sheetName val="Summary"/>
      <sheetName val="Macros"/>
      <sheetName val="Module1"/>
    </sheetNames>
    <sheetDataSet>
      <sheetData sheetId="0"/>
      <sheetData sheetId="1"/>
      <sheetData sheetId="2" refreshError="1">
        <row r="1">
          <cell r="A1" t="str">
            <v>LDC Name</v>
          </cell>
        </row>
      </sheetData>
      <sheetData sheetId="3"/>
      <sheetData sheetId="4"/>
      <sheetData sheetId="5"/>
      <sheetData sheetId="6"/>
      <sheetData sheetId="7"/>
      <sheetData sheetId="8" refreshError="1"/>
      <sheetData sheetId="9"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801D13-E7F0-465B-8953-FFD8AD10DFCD}">
  <sheetPr codeName="Sheet7">
    <pageSetUpPr fitToPage="1"/>
  </sheetPr>
  <dimension ref="A5:K52"/>
  <sheetViews>
    <sheetView showGridLines="0" zoomScale="85" zoomScaleNormal="85" workbookViewId="0">
      <selection activeCell="C32" sqref="C32"/>
    </sheetView>
  </sheetViews>
  <sheetFormatPr defaultColWidth="9" defaultRowHeight="14.4" x14ac:dyDescent="0.3"/>
  <cols>
    <col min="1" max="1" width="10.33203125" customWidth="1"/>
    <col min="2" max="2" width="54.5546875" customWidth="1"/>
    <col min="3" max="3" width="70.5546875" customWidth="1"/>
    <col min="4" max="4" width="31" customWidth="1"/>
    <col min="5" max="5" width="19" customWidth="1"/>
    <col min="6" max="6" width="24.33203125" customWidth="1"/>
    <col min="7" max="7" width="15.88671875" customWidth="1"/>
    <col min="8" max="8" width="18" customWidth="1"/>
    <col min="9" max="9" width="17.5546875" customWidth="1"/>
    <col min="10" max="10" width="17.33203125" customWidth="1"/>
    <col min="11" max="11" width="18" customWidth="1"/>
    <col min="12" max="12" width="10.5546875" customWidth="1"/>
    <col min="13" max="13" width="10.33203125" customWidth="1"/>
    <col min="14" max="14" width="11.88671875" customWidth="1"/>
    <col min="15" max="15" width="10.5546875" customWidth="1"/>
    <col min="16" max="16" width="10.33203125" customWidth="1"/>
    <col min="17" max="18" width="10.5546875" customWidth="1"/>
    <col min="19" max="19" width="11" customWidth="1"/>
    <col min="20" max="20" width="13" customWidth="1"/>
    <col min="21" max="21" width="10.88671875" customWidth="1"/>
    <col min="22" max="22" width="11.33203125" customWidth="1"/>
  </cols>
  <sheetData>
    <row r="5" spans="1:8" ht="47.4" x14ac:dyDescent="0.3">
      <c r="D5" s="1"/>
    </row>
    <row r="10" spans="1:8" x14ac:dyDescent="0.3">
      <c r="D10" s="2" t="s">
        <v>0</v>
      </c>
    </row>
    <row r="11" spans="1:8" x14ac:dyDescent="0.3">
      <c r="H11" s="190">
        <v>2016</v>
      </c>
    </row>
    <row r="12" spans="1:8" s="5" customFormat="1" ht="13.8" x14ac:dyDescent="0.25">
      <c r="A12" s="3"/>
      <c r="B12" s="4"/>
      <c r="C12" s="3"/>
      <c r="H12" s="191">
        <v>2017</v>
      </c>
    </row>
    <row r="13" spans="1:8" s="5" customFormat="1" ht="13.8" x14ac:dyDescent="0.25">
      <c r="A13" s="4"/>
      <c r="B13" s="4"/>
      <c r="C13" s="4"/>
      <c r="H13" s="191">
        <v>2018</v>
      </c>
    </row>
    <row r="14" spans="1:8" s="5" customFormat="1" x14ac:dyDescent="0.3">
      <c r="A14" s="4"/>
      <c r="B14" s="4" t="s">
        <v>1</v>
      </c>
      <c r="C14" s="6"/>
      <c r="D14" s="4"/>
      <c r="E14" s="4"/>
      <c r="F14" s="4"/>
      <c r="H14" s="190">
        <v>2019</v>
      </c>
    </row>
    <row r="15" spans="1:8" s="5" customFormat="1" ht="13.8" x14ac:dyDescent="0.25">
      <c r="A15" s="4"/>
      <c r="B15" s="4" t="s">
        <v>2</v>
      </c>
      <c r="C15" s="7"/>
      <c r="D15" s="4"/>
      <c r="E15" s="4"/>
      <c r="F15" s="4"/>
      <c r="H15" s="191">
        <v>2020</v>
      </c>
    </row>
    <row r="16" spans="1:8" s="5" customFormat="1" thickBot="1" x14ac:dyDescent="0.3">
      <c r="A16" s="4"/>
      <c r="B16" s="8"/>
      <c r="C16" s="8"/>
      <c r="H16" s="191">
        <v>2021</v>
      </c>
    </row>
    <row r="17" spans="1:11" s="5" customFormat="1" ht="15.6" thickTop="1" thickBot="1" x14ac:dyDescent="0.35">
      <c r="A17"/>
      <c r="B17" s="9" t="s">
        <v>3</v>
      </c>
      <c r="C17" s="10" t="s">
        <v>4</v>
      </c>
      <c r="H17" s="190">
        <v>2022</v>
      </c>
    </row>
    <row r="18" spans="1:11" s="5" customFormat="1" ht="13.8" x14ac:dyDescent="0.25">
      <c r="A18" s="4"/>
      <c r="B18" s="8"/>
      <c r="C18" s="8"/>
      <c r="D18" s="4"/>
      <c r="E18" s="4"/>
      <c r="F18" s="4"/>
    </row>
    <row r="19" spans="1:11" s="5" customFormat="1" x14ac:dyDescent="0.3">
      <c r="A19" s="11" t="s">
        <v>5</v>
      </c>
      <c r="B19"/>
      <c r="C19"/>
      <c r="D19"/>
      <c r="E19"/>
      <c r="F19"/>
      <c r="G19"/>
      <c r="H19"/>
      <c r="I19"/>
      <c r="J19"/>
      <c r="K19"/>
    </row>
    <row r="20" spans="1:11" s="5" customFormat="1" ht="34.950000000000003" customHeight="1" x14ac:dyDescent="0.3">
      <c r="A20"/>
      <c r="B20" s="199" t="s">
        <v>6</v>
      </c>
      <c r="C20" s="199"/>
      <c r="D20" s="13" t="s">
        <v>7</v>
      </c>
      <c r="E20" s="14"/>
      <c r="F20" s="15"/>
      <c r="G20" s="16"/>
      <c r="H20" s="16"/>
      <c r="I20" s="16"/>
      <c r="J20" s="16"/>
      <c r="K20" s="16"/>
    </row>
    <row r="21" spans="1:11" s="5" customFormat="1" ht="30" customHeight="1" x14ac:dyDescent="0.3">
      <c r="A21"/>
      <c r="B21" s="199" t="s">
        <v>8</v>
      </c>
      <c r="C21" s="199"/>
      <c r="D21" s="200">
        <v>2016</v>
      </c>
      <c r="E21" s="12"/>
      <c r="F21" s="12"/>
      <c r="G21" s="12"/>
      <c r="H21" s="12"/>
      <c r="I21" s="12"/>
      <c r="J21" s="12"/>
      <c r="K21" s="12"/>
    </row>
    <row r="22" spans="1:11" s="5" customFormat="1" x14ac:dyDescent="0.3">
      <c r="A22"/>
      <c r="B22" s="203" t="s">
        <v>9</v>
      </c>
      <c r="C22" s="203"/>
      <c r="D22" s="201"/>
      <c r="E22" s="14"/>
      <c r="F22" s="15"/>
      <c r="G22" s="16"/>
      <c r="H22" s="16"/>
      <c r="I22" s="16"/>
      <c r="J22" s="16"/>
      <c r="K22" s="16"/>
    </row>
    <row r="23" spans="1:11" s="5" customFormat="1" ht="29.25" customHeight="1" x14ac:dyDescent="0.3">
      <c r="A23"/>
      <c r="B23" s="204" t="s">
        <v>10</v>
      </c>
      <c r="C23" s="204"/>
      <c r="D23" s="201"/>
      <c r="E23" s="17"/>
      <c r="F23" s="17"/>
      <c r="G23" s="17"/>
      <c r="H23" s="17"/>
      <c r="I23" s="17"/>
      <c r="J23" s="17"/>
      <c r="K23" s="12"/>
    </row>
    <row r="24" spans="1:11" s="5" customFormat="1" ht="45.9" customHeight="1" x14ac:dyDescent="0.3">
      <c r="A24"/>
      <c r="B24" s="204" t="s">
        <v>11</v>
      </c>
      <c r="C24" s="204"/>
      <c r="D24" s="202"/>
      <c r="E24" s="18"/>
      <c r="F24" s="18"/>
      <c r="G24" s="18"/>
      <c r="H24" s="18"/>
      <c r="I24" s="18"/>
      <c r="J24" s="18"/>
      <c r="K24" s="19"/>
    </row>
    <row r="25" spans="1:11" s="5" customFormat="1" x14ac:dyDescent="0.3">
      <c r="A25"/>
      <c r="B25" s="20" t="s">
        <v>12</v>
      </c>
      <c r="C25" s="14"/>
      <c r="D25" s="14"/>
      <c r="E25" s="14"/>
      <c r="F25" s="15"/>
      <c r="G25" s="16"/>
      <c r="H25" s="16"/>
      <c r="I25" s="14"/>
      <c r="J25" s="16"/>
      <c r="K25" s="16"/>
    </row>
    <row r="26" spans="1:11" s="5" customFormat="1" thickBot="1" x14ac:dyDescent="0.3">
      <c r="A26" s="4"/>
      <c r="B26" s="21"/>
      <c r="E26" s="4"/>
      <c r="F26" s="4"/>
    </row>
    <row r="27" spans="1:11" s="5" customFormat="1" ht="287.25" customHeight="1" thickBot="1" x14ac:dyDescent="0.3">
      <c r="A27" s="4"/>
      <c r="B27" s="196" t="s">
        <v>13</v>
      </c>
      <c r="C27" s="197"/>
      <c r="E27" s="4"/>
      <c r="F27" s="4"/>
    </row>
    <row r="28" spans="1:11" s="5" customFormat="1" ht="30" customHeight="1" thickBot="1" x14ac:dyDescent="0.3">
      <c r="A28" s="4"/>
      <c r="B28" s="198" t="s">
        <v>14</v>
      </c>
      <c r="C28" s="198"/>
      <c r="E28" s="4"/>
      <c r="F28" s="4"/>
    </row>
    <row r="29" spans="1:11" ht="22.2" hidden="1" customHeight="1" thickBot="1" x14ac:dyDescent="0.35">
      <c r="A29" s="5"/>
      <c r="B29" s="3" t="s">
        <v>15</v>
      </c>
      <c r="C29" s="22"/>
      <c r="D29" s="23"/>
      <c r="E29" s="5"/>
      <c r="F29" s="5"/>
      <c r="G29" s="5"/>
      <c r="H29" s="5"/>
      <c r="I29" s="5"/>
    </row>
    <row r="30" spans="1:11" ht="69.599999999999994" x14ac:dyDescent="0.3">
      <c r="A30" s="5"/>
      <c r="B30" s="24" t="s">
        <v>16</v>
      </c>
      <c r="C30" s="25" t="s">
        <v>17</v>
      </c>
      <c r="D30" s="25" t="s">
        <v>18</v>
      </c>
      <c r="E30" s="25" t="s">
        <v>19</v>
      </c>
      <c r="F30" s="26" t="s">
        <v>20</v>
      </c>
      <c r="G30" s="25" t="s">
        <v>21</v>
      </c>
      <c r="H30" s="27" t="s">
        <v>22</v>
      </c>
      <c r="I30" s="28" t="s">
        <v>23</v>
      </c>
    </row>
    <row r="31" spans="1:11" x14ac:dyDescent="0.3">
      <c r="A31" s="5"/>
      <c r="B31" s="158">
        <v>2016</v>
      </c>
      <c r="C31" s="159">
        <f>'GA 2016'!$C$91</f>
        <v>-376145.24658848991</v>
      </c>
      <c r="D31" s="159">
        <f>'GA 2016'!$C$75</f>
        <v>-422970.78790993977</v>
      </c>
      <c r="E31" s="160">
        <f>SUM('GA 2016'!$C$76:$C$89)</f>
        <v>57878.995922274218</v>
      </c>
      <c r="F31" s="160">
        <f>'GA 2016'!$C$90</f>
        <v>-365091.79198766558</v>
      </c>
      <c r="G31" s="160">
        <f t="shared" ref="G31:G33" si="0">F31-C31</f>
        <v>11053.454600824334</v>
      </c>
      <c r="H31" s="160">
        <f>'GA 2016'!$J$53</f>
        <v>7043103.0961892996</v>
      </c>
      <c r="I31" s="192">
        <f t="shared" ref="I31:I33" si="1">IF(ISERROR(G31/H31),0,G31/H31)</f>
        <v>1.5694012212890724E-3</v>
      </c>
    </row>
    <row r="32" spans="1:11" x14ac:dyDescent="0.3">
      <c r="A32" s="5"/>
      <c r="B32" s="158">
        <v>2017</v>
      </c>
      <c r="C32" s="159">
        <f>'GA 2017'!$C$91</f>
        <v>-578391.32422320219</v>
      </c>
      <c r="D32" s="159">
        <f>'GA 2017'!$C$75</f>
        <v>-548614</v>
      </c>
      <c r="E32" s="160">
        <f>SUM('GA 2017'!$C$76:$C$89)</f>
        <v>-36821</v>
      </c>
      <c r="F32" s="160">
        <f>'GA 2017'!$C$90</f>
        <v>-585435</v>
      </c>
      <c r="G32" s="160">
        <f t="shared" si="0"/>
        <v>-7043.6757767978124</v>
      </c>
      <c r="H32" s="160">
        <f>'GA 2017'!$J$53</f>
        <v>6048162.0306836991</v>
      </c>
      <c r="I32" s="192">
        <f t="shared" si="1"/>
        <v>-1.1645977308583411E-3</v>
      </c>
    </row>
    <row r="33" spans="1:9" x14ac:dyDescent="0.3">
      <c r="A33" s="5"/>
      <c r="B33" s="158">
        <v>2018</v>
      </c>
      <c r="C33" s="159">
        <f>'GA 2018'!$C$91</f>
        <v>-936739.71988984756</v>
      </c>
      <c r="D33" s="159">
        <f>'GA 2018'!$C$75</f>
        <v>-940499</v>
      </c>
      <c r="E33" s="160">
        <f>SUM('GA 2018'!$C$76:$C$89)</f>
        <v>-849.99251905280107</v>
      </c>
      <c r="F33" s="160">
        <f>'GA 2018'!$C$90</f>
        <v>-941348.99251905282</v>
      </c>
      <c r="G33" s="160">
        <f t="shared" si="0"/>
        <v>-4609.2726292052539</v>
      </c>
      <c r="H33" s="160">
        <f>'GA 2018'!$J$53</f>
        <v>4777433.2221286213</v>
      </c>
      <c r="I33" s="192">
        <f t="shared" si="1"/>
        <v>-9.6480105841260878E-4</v>
      </c>
    </row>
    <row r="34" spans="1:9" x14ac:dyDescent="0.3">
      <c r="A34" s="5"/>
      <c r="B34" s="33">
        <v>2019</v>
      </c>
      <c r="C34" s="29">
        <v>-392661.87472957734</v>
      </c>
      <c r="D34" s="29">
        <v>-337114</v>
      </c>
      <c r="E34" s="30">
        <v>-11587</v>
      </c>
      <c r="F34" s="31">
        <v>-348701</v>
      </c>
      <c r="G34" s="30">
        <v>43960.874729577336</v>
      </c>
      <c r="H34" s="30">
        <v>5623102.6725898171</v>
      </c>
      <c r="I34" s="32">
        <v>7.8179036182048581E-3</v>
      </c>
    </row>
    <row r="35" spans="1:9" x14ac:dyDescent="0.3">
      <c r="A35" s="5"/>
      <c r="B35" s="33">
        <v>2020</v>
      </c>
      <c r="C35" s="29">
        <v>-233903.25070253154</v>
      </c>
      <c r="D35" s="29">
        <v>-115615</v>
      </c>
      <c r="E35" s="30">
        <v>-78576.198067767837</v>
      </c>
      <c r="F35" s="31">
        <v>-194191.19806776784</v>
      </c>
      <c r="G35" s="30">
        <v>39712.052634763706</v>
      </c>
      <c r="H35" s="30">
        <v>5298734.7875699997</v>
      </c>
      <c r="I35" s="32">
        <v>7.4946292326088767E-3</v>
      </c>
    </row>
    <row r="36" spans="1:9" ht="15" thickBot="1" x14ac:dyDescent="0.35">
      <c r="A36" s="5"/>
      <c r="B36" s="34">
        <v>2021</v>
      </c>
      <c r="C36" s="29">
        <v>-206809.24544391077</v>
      </c>
      <c r="D36" s="29">
        <v>-453903</v>
      </c>
      <c r="E36" s="30">
        <v>225529</v>
      </c>
      <c r="F36" s="31">
        <v>-228374</v>
      </c>
      <c r="G36" s="30">
        <v>-21564.754556089232</v>
      </c>
      <c r="H36" s="30">
        <v>3543710.1220800001</v>
      </c>
      <c r="I36" s="32">
        <v>-6.0853607696985329E-3</v>
      </c>
    </row>
    <row r="37" spans="1:9" ht="15" thickBot="1" x14ac:dyDescent="0.35">
      <c r="A37" s="5"/>
      <c r="B37" s="35">
        <v>2022</v>
      </c>
      <c r="C37" s="36">
        <v>-102302.11860000003</v>
      </c>
      <c r="D37" s="36">
        <v>646063</v>
      </c>
      <c r="E37" s="37">
        <v>-746058</v>
      </c>
      <c r="F37" s="38">
        <v>-99995</v>
      </c>
      <c r="G37" s="37">
        <v>2307.1186000000307</v>
      </c>
      <c r="H37" s="37">
        <v>2318487.2819499997</v>
      </c>
      <c r="I37" s="39">
        <v>9.9509650881483076E-4</v>
      </c>
    </row>
    <row r="38" spans="1:9" ht="15" thickBot="1" x14ac:dyDescent="0.35">
      <c r="A38" s="5"/>
      <c r="B38" s="35">
        <v>2023</v>
      </c>
      <c r="C38" s="36">
        <v>74509.064290000126</v>
      </c>
      <c r="D38" s="36">
        <v>115111</v>
      </c>
      <c r="E38" s="37">
        <v>-10756</v>
      </c>
      <c r="F38" s="38">
        <v>104355</v>
      </c>
      <c r="G38" s="37">
        <v>29845.935709999874</v>
      </c>
      <c r="H38" s="37">
        <v>3229208.5978299999</v>
      </c>
      <c r="I38" s="39">
        <v>9.2424923338975638E-3</v>
      </c>
    </row>
    <row r="39" spans="1:9" ht="15" thickBot="1" x14ac:dyDescent="0.35">
      <c r="A39" s="5"/>
      <c r="B39" s="40" t="s">
        <v>24</v>
      </c>
      <c r="C39" s="41">
        <f t="shared" ref="C39:H39" si="2">SUM(C34:C38)</f>
        <v>-861167.42518601951</v>
      </c>
      <c r="D39" s="41">
        <f t="shared" si="2"/>
        <v>-145458</v>
      </c>
      <c r="E39" s="41">
        <f t="shared" si="2"/>
        <v>-621448.19806776778</v>
      </c>
      <c r="F39" s="41">
        <f t="shared" si="2"/>
        <v>-766906.19806776778</v>
      </c>
      <c r="G39" s="41">
        <f t="shared" si="2"/>
        <v>94261.227118251714</v>
      </c>
      <c r="H39" s="41">
        <f t="shared" si="2"/>
        <v>20013243.462019816</v>
      </c>
      <c r="I39" s="42" t="s">
        <v>25</v>
      </c>
    </row>
    <row r="40" spans="1:9" hidden="1" x14ac:dyDescent="0.3"/>
    <row r="41" spans="1:9" hidden="1" x14ac:dyDescent="0.3">
      <c r="C41" s="43"/>
    </row>
    <row r="42" spans="1:9" ht="34.950000000000003" customHeight="1" thickBot="1" x14ac:dyDescent="0.35">
      <c r="B42" s="3" t="s">
        <v>26</v>
      </c>
      <c r="C42" s="43"/>
    </row>
    <row r="43" spans="1:9" ht="15" thickBot="1" x14ac:dyDescent="0.35">
      <c r="B43" s="44" t="s">
        <v>16</v>
      </c>
      <c r="C43" s="45" t="s">
        <v>27</v>
      </c>
    </row>
    <row r="44" spans="1:9" x14ac:dyDescent="0.3">
      <c r="B44" s="158">
        <v>2016</v>
      </c>
      <c r="C44" s="193">
        <f>'Account 1588'!G15</f>
        <v>-2.5795288592925191E-2</v>
      </c>
    </row>
    <row r="45" spans="1:9" x14ac:dyDescent="0.3">
      <c r="B45" s="158">
        <v>2017</v>
      </c>
      <c r="C45" s="193">
        <f>'Account 1588'!G16</f>
        <v>-4.8701727667503532E-2</v>
      </c>
    </row>
    <row r="46" spans="1:9" x14ac:dyDescent="0.3">
      <c r="B46" s="158">
        <v>2018</v>
      </c>
      <c r="C46" s="193">
        <f>'Account 1588'!G17</f>
        <v>-8.8011441426100137E-2</v>
      </c>
    </row>
    <row r="47" spans="1:9" x14ac:dyDescent="0.3">
      <c r="B47" s="33">
        <v>2019</v>
      </c>
      <c r="C47" s="46">
        <v>-4.3341755028080242E-2</v>
      </c>
    </row>
    <row r="48" spans="1:9" x14ac:dyDescent="0.3">
      <c r="B48" s="33">
        <v>2020</v>
      </c>
      <c r="C48" s="46">
        <v>1.4751921912358345E-2</v>
      </c>
    </row>
    <row r="49" spans="2:3" ht="15" thickBot="1" x14ac:dyDescent="0.35">
      <c r="B49" s="34">
        <v>2021</v>
      </c>
      <c r="C49" s="47">
        <v>-1.4221612435082737E-2</v>
      </c>
    </row>
    <row r="50" spans="2:3" ht="15" thickBot="1" x14ac:dyDescent="0.35">
      <c r="B50" s="35">
        <v>2022</v>
      </c>
      <c r="C50" s="48">
        <v>-7.6068471824962116E-3</v>
      </c>
    </row>
    <row r="51" spans="2:3" ht="15" thickBot="1" x14ac:dyDescent="0.35">
      <c r="B51" s="35">
        <v>2023</v>
      </c>
      <c r="C51" s="48">
        <v>1.8975351811592284E-3</v>
      </c>
    </row>
    <row r="52" spans="2:3" ht="15" thickBot="1" x14ac:dyDescent="0.35">
      <c r="B52" s="40" t="s">
        <v>24</v>
      </c>
      <c r="C52" s="49">
        <f>'[6]Account 1588'!G21</f>
        <v>-7.1987011849313724E-3</v>
      </c>
    </row>
  </sheetData>
  <mergeCells count="8">
    <mergeCell ref="B27:C27"/>
    <mergeCell ref="B28:C28"/>
    <mergeCell ref="B20:C20"/>
    <mergeCell ref="B21:C21"/>
    <mergeCell ref="D21:D24"/>
    <mergeCell ref="B22:C22"/>
    <mergeCell ref="B23:C23"/>
    <mergeCell ref="B24:C24"/>
  </mergeCells>
  <dataValidations count="2">
    <dataValidation type="list" allowBlank="1" showInputMessage="1" showErrorMessage="1" sqref="D21:D24" xr:uid="{002B22DB-59EC-4A18-A344-A88A56FCD152}">
      <formula1>$H$11:$H$17</formula1>
    </dataValidation>
    <dataValidation type="list" allowBlank="1" showInputMessage="1" showErrorMessage="1" sqref="C17" xr:uid="{C1341BDD-E108-44D2-B614-F7F4EAD55442}">
      <formula1>ListOfLDC</formula1>
    </dataValidation>
  </dataValidations>
  <pageMargins left="0.25" right="0.25" top="0.75" bottom="0.75" header="0.3" footer="0.3"/>
  <pageSetup scale="51" fitToHeight="0" orientation="landscape"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EA0597-2AFA-47BF-9BBA-C5F0DE632E3A}">
  <sheetPr codeName="Sheet4">
    <tabColor rgb="FFFF0000"/>
  </sheetPr>
  <dimension ref="A12:W97"/>
  <sheetViews>
    <sheetView showGridLines="0" tabSelected="1" topLeftCell="A9" zoomScale="70" zoomScaleNormal="70" workbookViewId="0">
      <selection activeCell="J87" sqref="J87:K87"/>
    </sheetView>
  </sheetViews>
  <sheetFormatPr defaultColWidth="9" defaultRowHeight="14.4" x14ac:dyDescent="0.3"/>
  <cols>
    <col min="1" max="1" width="10.33203125" customWidth="1"/>
    <col min="2" max="2" width="53.88671875" customWidth="1"/>
    <col min="3" max="3" width="28" customWidth="1"/>
    <col min="4" max="4" width="23" customWidth="1"/>
    <col min="5" max="5" width="19" customWidth="1"/>
    <col min="6" max="6" width="24.33203125" customWidth="1"/>
    <col min="7" max="7" width="15.88671875" customWidth="1"/>
    <col min="8" max="8" width="18" customWidth="1"/>
    <col min="9" max="11" width="20.5546875" customWidth="1"/>
    <col min="12" max="12" width="10.5546875" customWidth="1"/>
    <col min="13" max="13" width="10.33203125" customWidth="1"/>
    <col min="14" max="14" width="11.88671875" customWidth="1"/>
    <col min="15" max="15" width="10.5546875" customWidth="1"/>
    <col min="16" max="16" width="10.33203125" customWidth="1"/>
    <col min="17" max="18" width="10.5546875" customWidth="1"/>
    <col min="19" max="19" width="11" customWidth="1"/>
    <col min="20" max="20" width="13" customWidth="1"/>
    <col min="21" max="21" width="10.88671875" customWidth="1"/>
    <col min="22" max="22" width="11.33203125" customWidth="1"/>
  </cols>
  <sheetData>
    <row r="12" spans="1:19" s="5" customFormat="1" ht="13.8" x14ac:dyDescent="0.25">
      <c r="A12" s="4" t="s">
        <v>28</v>
      </c>
      <c r="B12" s="50" t="s">
        <v>29</v>
      </c>
      <c r="C12" s="51"/>
      <c r="D12" s="51"/>
      <c r="E12" s="51"/>
      <c r="F12" s="51"/>
      <c r="I12" s="4"/>
      <c r="J12" s="4"/>
      <c r="K12" s="4"/>
      <c r="L12" s="4"/>
      <c r="M12" s="4"/>
      <c r="N12" s="4"/>
      <c r="O12" s="4"/>
      <c r="P12" s="4"/>
      <c r="Q12" s="4"/>
      <c r="R12" s="4"/>
      <c r="S12" s="4"/>
    </row>
    <row r="13" spans="1:19" s="5" customFormat="1" ht="13.8" x14ac:dyDescent="0.25">
      <c r="A13" s="4"/>
      <c r="B13" s="206" t="s">
        <v>16</v>
      </c>
      <c r="C13" s="206"/>
      <c r="D13" s="52">
        <v>2016</v>
      </c>
      <c r="E13" s="207"/>
      <c r="F13" s="208"/>
      <c r="G13" s="4"/>
      <c r="H13" s="4"/>
      <c r="I13" s="4"/>
      <c r="J13" s="4"/>
      <c r="K13" s="4"/>
      <c r="L13" s="4"/>
      <c r="M13" s="4"/>
      <c r="N13" s="4"/>
      <c r="O13" s="4"/>
      <c r="P13" s="4"/>
      <c r="Q13" s="4"/>
    </row>
    <row r="14" spans="1:19" s="5" customFormat="1" thickBot="1" x14ac:dyDescent="0.3">
      <c r="A14" s="4"/>
      <c r="B14" s="54" t="s">
        <v>30</v>
      </c>
      <c r="C14" s="55" t="s">
        <v>31</v>
      </c>
      <c r="D14" s="56">
        <f>D15+D16</f>
        <v>238976974.88</v>
      </c>
      <c r="E14" s="55" t="s">
        <v>32</v>
      </c>
      <c r="F14" s="57">
        <v>1</v>
      </c>
      <c r="G14" s="4"/>
      <c r="H14" s="4"/>
      <c r="I14" s="4"/>
      <c r="J14" s="4"/>
      <c r="K14" s="4"/>
      <c r="L14" s="4"/>
      <c r="M14" s="4"/>
      <c r="N14" s="4"/>
      <c r="O14" s="4"/>
      <c r="P14" s="4"/>
      <c r="Q14" s="4"/>
    </row>
    <row r="15" spans="1:19" s="5" customFormat="1" ht="13.8" x14ac:dyDescent="0.25">
      <c r="B15" s="54" t="s">
        <v>33</v>
      </c>
      <c r="C15" s="55" t="s">
        <v>34</v>
      </c>
      <c r="D15" s="58">
        <v>113800386.84999999</v>
      </c>
      <c r="E15" s="55" t="s">
        <v>32</v>
      </c>
      <c r="F15" s="59">
        <f>IFERROR(D15/$D$14,0)</f>
        <v>0.47619812288252361</v>
      </c>
    </row>
    <row r="16" spans="1:19" s="5" customFormat="1" thickBot="1" x14ac:dyDescent="0.3">
      <c r="B16" s="54" t="s">
        <v>35</v>
      </c>
      <c r="C16" s="55" t="s">
        <v>36</v>
      </c>
      <c r="D16" s="56">
        <f>D17+D18</f>
        <v>125176588.03</v>
      </c>
      <c r="E16" s="55" t="s">
        <v>32</v>
      </c>
      <c r="F16" s="59">
        <f>IFERROR(D16/$D$14,0)</f>
        <v>0.52380187711747639</v>
      </c>
    </row>
    <row r="17" spans="1:8" s="5" customFormat="1" ht="13.8" x14ac:dyDescent="0.25">
      <c r="B17" s="54" t="s">
        <v>37</v>
      </c>
      <c r="C17" s="55" t="s">
        <v>38</v>
      </c>
      <c r="D17" s="58"/>
      <c r="E17" s="55" t="s">
        <v>32</v>
      </c>
      <c r="F17" s="59">
        <f>IFERROR(D17/$D$14,0)</f>
        <v>0</v>
      </c>
    </row>
    <row r="18" spans="1:8" s="5" customFormat="1" ht="13.8" x14ac:dyDescent="0.25">
      <c r="B18" s="54" t="s">
        <v>39</v>
      </c>
      <c r="C18" s="55" t="s">
        <v>40</v>
      </c>
      <c r="D18" s="60">
        <v>125176588.03</v>
      </c>
      <c r="E18" s="55" t="s">
        <v>32</v>
      </c>
      <c r="F18" s="59">
        <f>IFERROR(D18/$D$14,0)</f>
        <v>0.52380187711747639</v>
      </c>
    </row>
    <row r="19" spans="1:8" s="5" customFormat="1" ht="34.5" customHeight="1" x14ac:dyDescent="0.25">
      <c r="B19" s="209" t="s">
        <v>41</v>
      </c>
      <c r="C19" s="209"/>
      <c r="D19" s="209"/>
      <c r="E19" s="209"/>
      <c r="F19" s="209"/>
      <c r="G19" s="210"/>
      <c r="H19" s="210"/>
    </row>
    <row r="20" spans="1:8" s="5" customFormat="1" ht="13.8" x14ac:dyDescent="0.25">
      <c r="D20" s="61"/>
    </row>
    <row r="21" spans="1:8" s="5" customFormat="1" ht="13.8" x14ac:dyDescent="0.25">
      <c r="A21" s="5" t="s">
        <v>42</v>
      </c>
      <c r="B21" s="62" t="s">
        <v>43</v>
      </c>
    </row>
    <row r="22" spans="1:8" s="5" customFormat="1" ht="13.8" x14ac:dyDescent="0.25">
      <c r="B22" s="62"/>
    </row>
    <row r="23" spans="1:8" s="5" customFormat="1" ht="13.8" x14ac:dyDescent="0.25">
      <c r="B23" s="63" t="s">
        <v>44</v>
      </c>
      <c r="C23" s="64" t="s">
        <v>127</v>
      </c>
      <c r="E23" s="4"/>
    </row>
    <row r="24" spans="1:8" s="5" customFormat="1" ht="13.8" x14ac:dyDescent="0.25">
      <c r="E24" s="4"/>
    </row>
    <row r="25" spans="1:8" s="5" customFormat="1" x14ac:dyDescent="0.3">
      <c r="B25" s="211" t="s">
        <v>45</v>
      </c>
      <c r="C25" s="212"/>
      <c r="D25" s="212"/>
      <c r="E25" s="212"/>
      <c r="F25" s="212"/>
      <c r="G25" s="64" t="s">
        <v>128</v>
      </c>
    </row>
    <row r="26" spans="1:8" s="5" customFormat="1" ht="13.8" x14ac:dyDescent="0.25">
      <c r="E26" s="4"/>
    </row>
    <row r="27" spans="1:8" s="5" customFormat="1" x14ac:dyDescent="0.3">
      <c r="B27" s="211" t="s">
        <v>46</v>
      </c>
      <c r="C27" s="212"/>
      <c r="D27" s="212"/>
      <c r="E27" s="212"/>
      <c r="F27" s="212"/>
      <c r="G27" s="64" t="s">
        <v>128</v>
      </c>
    </row>
    <row r="28" spans="1:8" s="5" customFormat="1" ht="15" customHeight="1" x14ac:dyDescent="0.25">
      <c r="B28" s="65"/>
      <c r="C28" s="65"/>
      <c r="D28" s="65"/>
      <c r="E28" s="65"/>
      <c r="F28" s="65"/>
      <c r="G28" s="65"/>
      <c r="H28" s="65"/>
    </row>
    <row r="29" spans="1:8" s="5" customFormat="1" ht="15" hidden="1" customHeight="1" x14ac:dyDescent="0.25">
      <c r="B29" s="65"/>
      <c r="C29" s="65"/>
      <c r="D29" s="65"/>
      <c r="E29" s="65"/>
      <c r="F29" s="65"/>
      <c r="G29" s="65"/>
      <c r="H29" s="65"/>
    </row>
    <row r="30" spans="1:8" s="5" customFormat="1" ht="15" hidden="1" customHeight="1" x14ac:dyDescent="0.25">
      <c r="B30" s="65"/>
      <c r="C30" s="65"/>
      <c r="D30" s="65"/>
      <c r="E30" s="65"/>
      <c r="F30" s="65"/>
      <c r="G30" s="65"/>
      <c r="H30" s="65"/>
    </row>
    <row r="31" spans="1:8" s="5" customFormat="1" ht="15" hidden="1" customHeight="1" x14ac:dyDescent="0.25">
      <c r="B31" s="65"/>
      <c r="C31" s="65"/>
      <c r="D31" s="65"/>
      <c r="E31" s="65"/>
      <c r="F31" s="65"/>
      <c r="G31" s="65"/>
      <c r="H31" s="65"/>
    </row>
    <row r="32" spans="1:8" s="5" customFormat="1" ht="14.25" hidden="1" customHeight="1" x14ac:dyDescent="0.25">
      <c r="B32" s="65"/>
      <c r="C32" s="65"/>
      <c r="D32" s="65"/>
      <c r="E32" s="65"/>
      <c r="F32" s="65"/>
      <c r="G32" s="65"/>
      <c r="H32" s="65"/>
    </row>
    <row r="33" spans="1:23" s="5" customFormat="1" ht="14.25" hidden="1" customHeight="1" x14ac:dyDescent="0.25">
      <c r="B33" s="65"/>
      <c r="C33" s="65"/>
      <c r="D33" s="65"/>
      <c r="E33" s="65"/>
      <c r="F33" s="65"/>
      <c r="G33" s="65"/>
      <c r="H33" s="65"/>
    </row>
    <row r="34" spans="1:23" s="5" customFormat="1" ht="14.25" hidden="1" customHeight="1" x14ac:dyDescent="0.25">
      <c r="B34" s="65"/>
      <c r="C34" s="65"/>
      <c r="D34" s="65"/>
      <c r="E34" s="65"/>
      <c r="F34" s="65"/>
      <c r="G34" s="65"/>
      <c r="H34" s="65"/>
    </row>
    <row r="35" spans="1:23" s="5" customFormat="1" ht="14.25" hidden="1" customHeight="1" x14ac:dyDescent="0.25">
      <c r="B35" s="65"/>
      <c r="C35" s="65"/>
      <c r="D35" s="65"/>
      <c r="E35" s="65"/>
      <c r="F35" s="65"/>
      <c r="G35" s="65"/>
      <c r="H35" s="65"/>
    </row>
    <row r="36" spans="1:23" s="5" customFormat="1" ht="13.8" x14ac:dyDescent="0.25"/>
    <row r="37" spans="1:23" s="5" customFormat="1" ht="13.8" x14ac:dyDescent="0.25">
      <c r="A37" s="5" t="s">
        <v>47</v>
      </c>
      <c r="B37" s="3" t="s">
        <v>48</v>
      </c>
      <c r="C37" s="62"/>
    </row>
    <row r="38" spans="1:23" s="5" customFormat="1" ht="15" thickBot="1" x14ac:dyDescent="0.35">
      <c r="B38" s="63" t="s">
        <v>16</v>
      </c>
      <c r="C38" s="66">
        <v>2016</v>
      </c>
      <c r="D38" s="4"/>
      <c r="E38" s="4"/>
      <c r="F38" s="67"/>
      <c r="G38" s="63"/>
      <c r="H38" s="63"/>
      <c r="I38" s="63"/>
      <c r="J38" s="63"/>
      <c r="K38" s="63"/>
      <c r="N38"/>
      <c r="O38"/>
      <c r="P38"/>
      <c r="Q38"/>
      <c r="R38"/>
      <c r="S38"/>
      <c r="T38"/>
      <c r="U38"/>
      <c r="V38"/>
      <c r="W38"/>
    </row>
    <row r="39" spans="1:23" s="65" customFormat="1" ht="80.25" customHeight="1" thickBot="1" x14ac:dyDescent="0.35">
      <c r="B39" s="68" t="s">
        <v>49</v>
      </c>
      <c r="C39" s="69" t="s">
        <v>50</v>
      </c>
      <c r="D39" s="70" t="s">
        <v>51</v>
      </c>
      <c r="E39" s="71" t="s">
        <v>52</v>
      </c>
      <c r="F39" s="72" t="s">
        <v>53</v>
      </c>
      <c r="G39" s="73" t="s">
        <v>54</v>
      </c>
      <c r="H39" s="73" t="s">
        <v>55</v>
      </c>
      <c r="I39" s="73" t="s">
        <v>56</v>
      </c>
      <c r="J39" s="73" t="s">
        <v>57</v>
      </c>
      <c r="K39" s="74" t="s">
        <v>58</v>
      </c>
      <c r="N39"/>
      <c r="O39"/>
      <c r="P39"/>
      <c r="Q39"/>
      <c r="R39"/>
      <c r="S39"/>
      <c r="T39"/>
      <c r="U39"/>
      <c r="V39"/>
      <c r="W39"/>
    </row>
    <row r="40" spans="1:23" s="65" customFormat="1" x14ac:dyDescent="0.3">
      <c r="B40" s="75"/>
      <c r="C40" s="76" t="s">
        <v>59</v>
      </c>
      <c r="D40" s="76" t="s">
        <v>60</v>
      </c>
      <c r="E40" s="25" t="s">
        <v>61</v>
      </c>
      <c r="F40" s="25" t="s">
        <v>62</v>
      </c>
      <c r="G40" s="25" t="s">
        <v>63</v>
      </c>
      <c r="H40" s="77" t="s">
        <v>64</v>
      </c>
      <c r="I40" s="25" t="s">
        <v>65</v>
      </c>
      <c r="J40" s="77" t="s">
        <v>66</v>
      </c>
      <c r="K40" s="78" t="s">
        <v>67</v>
      </c>
      <c r="N40"/>
      <c r="O40"/>
      <c r="P40"/>
      <c r="Q40"/>
      <c r="R40"/>
      <c r="S40"/>
      <c r="T40"/>
      <c r="U40"/>
      <c r="V40"/>
      <c r="W40"/>
    </row>
    <row r="41" spans="1:23" s="5" customFormat="1" x14ac:dyDescent="0.3">
      <c r="B41" s="79" t="s">
        <v>68</v>
      </c>
      <c r="C41" s="80">
        <v>5686812.2299999995</v>
      </c>
      <c r="D41" s="80"/>
      <c r="E41" s="81"/>
      <c r="F41" s="82">
        <f>C41-D41+E41</f>
        <v>5686812.2299999995</v>
      </c>
      <c r="G41" s="83">
        <f>IF($C$23="1st Estimate",'[6]GA Rates'!R4,IF($C$23="2nd Estimate",'[6]GA Rates'!S4,IF($C$23="Actual",'[6]GA Rates'!T4,0)))</f>
        <v>8.4229999999999999E-2</v>
      </c>
      <c r="H41" s="84">
        <f>F41*G41</f>
        <v>479000.19413289998</v>
      </c>
      <c r="I41" s="83">
        <f>'[6]GA Rates'!T4</f>
        <v>9.1789999999999997E-2</v>
      </c>
      <c r="J41" s="85">
        <f>F41*I41</f>
        <v>521992.49459169991</v>
      </c>
      <c r="K41" s="86">
        <f>J41-H41</f>
        <v>42992.300458799931</v>
      </c>
      <c r="N41"/>
      <c r="O41"/>
      <c r="P41"/>
      <c r="Q41"/>
      <c r="R41"/>
      <c r="S41"/>
      <c r="T41"/>
      <c r="U41"/>
      <c r="V41"/>
      <c r="W41"/>
    </row>
    <row r="42" spans="1:23" s="5" customFormat="1" x14ac:dyDescent="0.3">
      <c r="B42" s="79" t="s">
        <v>69</v>
      </c>
      <c r="C42" s="80">
        <v>6089173.8100000005</v>
      </c>
      <c r="D42" s="80"/>
      <c r="E42" s="81"/>
      <c r="F42" s="82">
        <f t="shared" ref="F42:F52" si="0">C42-D42+E42</f>
        <v>6089173.8100000005</v>
      </c>
      <c r="G42" s="83">
        <f>IF($C$23="1st Estimate",'[6]GA Rates'!R5,IF($C$23="2nd Estimate",'[6]GA Rates'!S5,IF($C$23="Actual",'[6]GA Rates'!T5,0)))</f>
        <v>0.10384</v>
      </c>
      <c r="H42" s="84">
        <f t="shared" ref="H42:H52" si="1">F42*G42</f>
        <v>632299.80843040009</v>
      </c>
      <c r="I42" s="83">
        <f>'[6]GA Rates'!T5</f>
        <v>9.851E-2</v>
      </c>
      <c r="J42" s="85">
        <f t="shared" ref="J42:J52" si="2">F42*I42</f>
        <v>599844.51202310005</v>
      </c>
      <c r="K42" s="86">
        <f t="shared" ref="K42:K52" si="3">J42-H42</f>
        <v>-32455.296407300048</v>
      </c>
      <c r="N42"/>
      <c r="O42"/>
      <c r="P42"/>
      <c r="Q42"/>
      <c r="R42"/>
      <c r="S42"/>
      <c r="T42"/>
      <c r="U42"/>
      <c r="V42"/>
      <c r="W42"/>
    </row>
    <row r="43" spans="1:23" s="5" customFormat="1" x14ac:dyDescent="0.3">
      <c r="B43" s="79" t="s">
        <v>70</v>
      </c>
      <c r="C43" s="80">
        <v>6541390.6400000006</v>
      </c>
      <c r="D43" s="80"/>
      <c r="E43" s="81"/>
      <c r="F43" s="82">
        <f t="shared" si="0"/>
        <v>6541390.6400000006</v>
      </c>
      <c r="G43" s="83">
        <f>IF($C$23="1st Estimate",'[6]GA Rates'!R6,IF($C$23="2nd Estimate",'[6]GA Rates'!S6,IF($C$23="Actual",'[6]GA Rates'!T6,0)))</f>
        <v>9.0219999999999995E-2</v>
      </c>
      <c r="H43" s="84">
        <f t="shared" si="1"/>
        <v>590164.26354079996</v>
      </c>
      <c r="I43" s="83">
        <f>'[6]GA Rates'!T6</f>
        <v>0.1061</v>
      </c>
      <c r="J43" s="85">
        <f t="shared" si="2"/>
        <v>694041.5469040001</v>
      </c>
      <c r="K43" s="86">
        <f t="shared" si="3"/>
        <v>103877.28336320014</v>
      </c>
      <c r="N43"/>
      <c r="O43"/>
      <c r="P43"/>
      <c r="Q43"/>
      <c r="R43"/>
      <c r="S43"/>
      <c r="T43"/>
      <c r="U43"/>
      <c r="V43"/>
      <c r="W43"/>
    </row>
    <row r="44" spans="1:23" s="5" customFormat="1" x14ac:dyDescent="0.3">
      <c r="B44" s="79" t="s">
        <v>71</v>
      </c>
      <c r="C44" s="80">
        <v>5258608.18</v>
      </c>
      <c r="D44" s="80"/>
      <c r="E44" s="81"/>
      <c r="F44" s="82">
        <f t="shared" si="0"/>
        <v>5258608.18</v>
      </c>
      <c r="G44" s="83">
        <f>IF($C$23="1st Estimate",'[6]GA Rates'!R7,IF($C$23="2nd Estimate",'[6]GA Rates'!S7,IF($C$23="Actual",'[6]GA Rates'!T7,0)))</f>
        <v>0.12114999999999999</v>
      </c>
      <c r="H44" s="84">
        <f t="shared" si="1"/>
        <v>637080.38100699999</v>
      </c>
      <c r="I44" s="83">
        <f>'[6]GA Rates'!T7</f>
        <v>0.11132</v>
      </c>
      <c r="J44" s="85">
        <f t="shared" si="2"/>
        <v>585388.2625976</v>
      </c>
      <c r="K44" s="86">
        <f t="shared" si="3"/>
        <v>-51692.118409399991</v>
      </c>
      <c r="N44"/>
      <c r="O44"/>
      <c r="P44"/>
      <c r="Q44"/>
      <c r="R44"/>
      <c r="S44"/>
      <c r="T44"/>
      <c r="U44"/>
      <c r="V44"/>
      <c r="W44"/>
    </row>
    <row r="45" spans="1:23" s="5" customFormat="1" x14ac:dyDescent="0.3">
      <c r="B45" s="79" t="s">
        <v>72</v>
      </c>
      <c r="C45" s="80">
        <v>6063377.4699999997</v>
      </c>
      <c r="D45" s="80"/>
      <c r="E45" s="81"/>
      <c r="F45" s="82">
        <f t="shared" si="0"/>
        <v>6063377.4699999997</v>
      </c>
      <c r="G45" s="83">
        <f>IF($C$23="1st Estimate",'[6]GA Rates'!R8,IF($C$23="2nd Estimate",'[6]GA Rates'!S8,IF($C$23="Actual",'[6]GA Rates'!T8,0)))</f>
        <v>0.10405</v>
      </c>
      <c r="H45" s="84">
        <f t="shared" si="1"/>
        <v>630894.42575349996</v>
      </c>
      <c r="I45" s="83">
        <f>'[6]GA Rates'!T8</f>
        <v>0.10749</v>
      </c>
      <c r="J45" s="85">
        <f t="shared" si="2"/>
        <v>651752.44425029994</v>
      </c>
      <c r="K45" s="86">
        <f t="shared" si="3"/>
        <v>20858.018496799981</v>
      </c>
      <c r="N45"/>
      <c r="O45"/>
      <c r="P45"/>
      <c r="Q45"/>
      <c r="R45"/>
      <c r="S45"/>
      <c r="T45"/>
      <c r="U45"/>
      <c r="V45"/>
      <c r="W45"/>
    </row>
    <row r="46" spans="1:23" s="5" customFormat="1" x14ac:dyDescent="0.3">
      <c r="B46" s="79" t="s">
        <v>73</v>
      </c>
      <c r="C46" s="80">
        <v>6118584.5600000005</v>
      </c>
      <c r="D46" s="80"/>
      <c r="E46" s="81"/>
      <c r="F46" s="82">
        <f t="shared" si="0"/>
        <v>6118584.5600000005</v>
      </c>
      <c r="G46" s="83">
        <f>IF($C$23="1st Estimate",'[6]GA Rates'!R9,IF($C$23="2nd Estimate",'[6]GA Rates'!S9,IF($C$23="Actual",'[6]GA Rates'!T9,0)))</f>
        <v>0.11650000000000001</v>
      </c>
      <c r="H46" s="84">
        <f t="shared" si="1"/>
        <v>712815.10124000011</v>
      </c>
      <c r="I46" s="83">
        <f>'[6]GA Rates'!T9</f>
        <v>9.5449999999999993E-2</v>
      </c>
      <c r="J46" s="85">
        <f t="shared" si="2"/>
        <v>584018.89625200001</v>
      </c>
      <c r="K46" s="86">
        <f t="shared" si="3"/>
        <v>-128796.2049880001</v>
      </c>
      <c r="N46"/>
      <c r="O46"/>
      <c r="P46"/>
      <c r="Q46"/>
      <c r="R46"/>
      <c r="S46"/>
      <c r="T46"/>
      <c r="U46"/>
      <c r="V46"/>
      <c r="W46"/>
    </row>
    <row r="47" spans="1:23" s="5" customFormat="1" x14ac:dyDescent="0.3">
      <c r="B47" s="79" t="s">
        <v>74</v>
      </c>
      <c r="C47" s="81">
        <v>5815240.080000001</v>
      </c>
      <c r="D47" s="80"/>
      <c r="E47" s="81"/>
      <c r="F47" s="82">
        <f t="shared" si="0"/>
        <v>5815240.080000001</v>
      </c>
      <c r="G47" s="83">
        <f>IF($C$23="1st Estimate",'[6]GA Rates'!R10,IF($C$23="2nd Estimate",'[6]GA Rates'!S10,IF($C$23="Actual",'[6]GA Rates'!T10,0)))</f>
        <v>7.6670000000000002E-2</v>
      </c>
      <c r="H47" s="84">
        <f t="shared" si="1"/>
        <v>445854.45693360007</v>
      </c>
      <c r="I47" s="83">
        <f>'[6]GA Rates'!T10</f>
        <v>8.3059999999999995E-2</v>
      </c>
      <c r="J47" s="85">
        <f t="shared" si="2"/>
        <v>483013.84104480006</v>
      </c>
      <c r="K47" s="86">
        <f t="shared" si="3"/>
        <v>37159.384111199994</v>
      </c>
      <c r="N47"/>
      <c r="O47"/>
      <c r="P47"/>
      <c r="Q47"/>
      <c r="R47"/>
      <c r="S47"/>
      <c r="T47"/>
      <c r="U47"/>
      <c r="V47"/>
      <c r="W47"/>
    </row>
    <row r="48" spans="1:23" s="5" customFormat="1" x14ac:dyDescent="0.3">
      <c r="B48" s="79" t="s">
        <v>75</v>
      </c>
      <c r="C48" s="81">
        <v>7203071.4899999993</v>
      </c>
      <c r="D48" s="80"/>
      <c r="E48" s="81"/>
      <c r="F48" s="82">
        <f t="shared" si="0"/>
        <v>7203071.4899999993</v>
      </c>
      <c r="G48" s="83">
        <f>IF($C$23="1st Estimate",'[6]GA Rates'!R11,IF($C$23="2nd Estimate",'[6]GA Rates'!S11,IF($C$23="Actual",'[6]GA Rates'!T11,0)))</f>
        <v>8.5690000000000002E-2</v>
      </c>
      <c r="H48" s="84">
        <f t="shared" si="1"/>
        <v>617231.19597809995</v>
      </c>
      <c r="I48" s="83">
        <f>'[6]GA Rates'!T11</f>
        <v>7.1029999999999996E-2</v>
      </c>
      <c r="J48" s="85">
        <f t="shared" si="2"/>
        <v>511634.16793469992</v>
      </c>
      <c r="K48" s="86">
        <f t="shared" si="3"/>
        <v>-105597.02804340003</v>
      </c>
      <c r="N48"/>
      <c r="O48"/>
      <c r="P48"/>
      <c r="Q48"/>
      <c r="R48"/>
      <c r="S48"/>
      <c r="T48"/>
      <c r="U48"/>
      <c r="V48"/>
      <c r="W48"/>
    </row>
    <row r="49" spans="2:23" s="5" customFormat="1" x14ac:dyDescent="0.3">
      <c r="B49" s="79" t="s">
        <v>76</v>
      </c>
      <c r="C49" s="81">
        <v>5767103.8999999994</v>
      </c>
      <c r="D49" s="80"/>
      <c r="E49" s="81"/>
      <c r="F49" s="82">
        <f t="shared" si="0"/>
        <v>5767103.8999999994</v>
      </c>
      <c r="G49" s="83">
        <f>IF($C$23="1st Estimate",'[6]GA Rates'!R12,IF($C$23="2nd Estimate",'[6]GA Rates'!S12,IF($C$23="Actual",'[6]GA Rates'!T12,0)))</f>
        <v>7.0599999999999996E-2</v>
      </c>
      <c r="H49" s="84">
        <f t="shared" si="1"/>
        <v>407157.53533999994</v>
      </c>
      <c r="I49" s="83">
        <f>'[6]GA Rates'!T12</f>
        <v>9.5310000000000006E-2</v>
      </c>
      <c r="J49" s="85">
        <f t="shared" si="2"/>
        <v>549662.67270899995</v>
      </c>
      <c r="K49" s="86">
        <f t="shared" si="3"/>
        <v>142505.137369</v>
      </c>
      <c r="N49"/>
      <c r="O49"/>
      <c r="P49"/>
      <c r="Q49"/>
      <c r="R49"/>
      <c r="S49"/>
      <c r="T49"/>
      <c r="U49"/>
      <c r="V49"/>
      <c r="W49"/>
    </row>
    <row r="50" spans="2:23" s="5" customFormat="1" x14ac:dyDescent="0.3">
      <c r="B50" s="79" t="s">
        <v>77</v>
      </c>
      <c r="C50" s="81">
        <v>5947565.169999999</v>
      </c>
      <c r="D50" s="80"/>
      <c r="E50" s="81"/>
      <c r="F50" s="82">
        <f t="shared" si="0"/>
        <v>5947565.169999999</v>
      </c>
      <c r="G50" s="83">
        <f>IF($C$23="1st Estimate",'[6]GA Rates'!R13,IF($C$23="2nd Estimate",'[6]GA Rates'!S13,IF($C$23="Actual",'[6]GA Rates'!T13,0)))</f>
        <v>9.7199999999999995E-2</v>
      </c>
      <c r="H50" s="84">
        <f t="shared" si="1"/>
        <v>578103.33452399983</v>
      </c>
      <c r="I50" s="83">
        <f>'[6]GA Rates'!T13</f>
        <v>0.11226</v>
      </c>
      <c r="J50" s="85">
        <f t="shared" si="2"/>
        <v>667673.66598419985</v>
      </c>
      <c r="K50" s="86">
        <f t="shared" si="3"/>
        <v>89570.331460200017</v>
      </c>
      <c r="N50"/>
      <c r="O50"/>
      <c r="P50"/>
      <c r="Q50"/>
      <c r="R50"/>
      <c r="S50"/>
      <c r="T50"/>
      <c r="U50"/>
      <c r="V50"/>
      <c r="W50"/>
    </row>
    <row r="51" spans="2:23" s="5" customFormat="1" x14ac:dyDescent="0.3">
      <c r="B51" s="79" t="s">
        <v>78</v>
      </c>
      <c r="C51" s="81">
        <v>6087059.6699999999</v>
      </c>
      <c r="D51" s="80"/>
      <c r="E51" s="81"/>
      <c r="F51" s="82">
        <f t="shared" si="0"/>
        <v>6087059.6699999999</v>
      </c>
      <c r="G51" s="83">
        <f>IF($C$23="1st Estimate",'[6]GA Rates'!R14,IF($C$23="2nd Estimate",'[6]GA Rates'!S14,IF($C$23="Actual",'[6]GA Rates'!T14,0)))</f>
        <v>0.12271</v>
      </c>
      <c r="H51" s="84">
        <f t="shared" si="1"/>
        <v>746943.09210569994</v>
      </c>
      <c r="I51" s="83">
        <f>'[6]GA Rates'!T14</f>
        <v>0.11108999999999999</v>
      </c>
      <c r="J51" s="85">
        <f t="shared" si="2"/>
        <v>676211.45874029992</v>
      </c>
      <c r="K51" s="86">
        <f t="shared" si="3"/>
        <v>-70731.633365400019</v>
      </c>
      <c r="N51"/>
      <c r="O51"/>
      <c r="P51"/>
      <c r="Q51"/>
      <c r="R51"/>
      <c r="S51"/>
      <c r="T51"/>
      <c r="U51"/>
      <c r="V51"/>
      <c r="W51"/>
    </row>
    <row r="52" spans="2:23" s="5" customFormat="1" x14ac:dyDescent="0.3">
      <c r="B52" s="79" t="s">
        <v>79</v>
      </c>
      <c r="C52" s="87">
        <v>5947050.2200000007</v>
      </c>
      <c r="D52" s="80"/>
      <c r="E52" s="81"/>
      <c r="F52" s="82">
        <f t="shared" si="0"/>
        <v>5947050.2200000007</v>
      </c>
      <c r="G52" s="83">
        <f>IF($C$23="1st Estimate",'[6]GA Rates'!R15,IF($C$23="2nd Estimate",'[6]GA Rates'!S15,IF($C$23="Actual",'[6]GA Rates'!T15,0)))</f>
        <v>0.10594000000000001</v>
      </c>
      <c r="H52" s="84">
        <f t="shared" si="1"/>
        <v>630030.50030680012</v>
      </c>
      <c r="I52" s="83">
        <f>'[6]GA Rates'!T15</f>
        <v>8.7080000000000005E-2</v>
      </c>
      <c r="J52" s="85">
        <f t="shared" si="2"/>
        <v>517869.13315760007</v>
      </c>
      <c r="K52" s="86">
        <f t="shared" si="3"/>
        <v>-112161.36714920006</v>
      </c>
      <c r="N52"/>
      <c r="O52"/>
      <c r="P52"/>
      <c r="Q52"/>
      <c r="R52"/>
      <c r="S52"/>
      <c r="T52"/>
      <c r="U52"/>
      <c r="V52"/>
      <c r="W52"/>
    </row>
    <row r="53" spans="2:23" s="5" customFormat="1" ht="28.8" thickBot="1" x14ac:dyDescent="0.35">
      <c r="B53" s="88" t="s">
        <v>80</v>
      </c>
      <c r="C53" s="89">
        <f>SUM(C41:C52)</f>
        <v>72525037.420000002</v>
      </c>
      <c r="D53" s="89">
        <f>SUM(D41:D52)</f>
        <v>0</v>
      </c>
      <c r="E53" s="89">
        <f>SUM(E41:E52)</f>
        <v>0</v>
      </c>
      <c r="F53" s="89">
        <f>SUM(F41:F52)</f>
        <v>72525037.420000002</v>
      </c>
      <c r="G53" s="90"/>
      <c r="H53" s="91">
        <f>SUM(H41:H52)</f>
        <v>7107574.2892927993</v>
      </c>
      <c r="I53" s="90"/>
      <c r="J53" s="91">
        <f>SUM(J41:J52)</f>
        <v>7043103.0961892996</v>
      </c>
      <c r="K53" s="92">
        <f>SUM(K41:K52)</f>
        <v>-64471.193103500176</v>
      </c>
      <c r="N53"/>
      <c r="O53"/>
      <c r="P53"/>
      <c r="Q53"/>
      <c r="R53"/>
      <c r="S53"/>
      <c r="T53"/>
      <c r="U53"/>
      <c r="V53"/>
      <c r="W53"/>
    </row>
    <row r="54" spans="2:23" s="5" customFormat="1" ht="15" thickBot="1" x14ac:dyDescent="0.35">
      <c r="B54" s="93"/>
      <c r="C54" s="94"/>
      <c r="D54" s="94"/>
      <c r="E54" s="94"/>
      <c r="F54" s="94"/>
      <c r="G54" s="63"/>
      <c r="H54" s="95"/>
      <c r="I54" s="63"/>
      <c r="J54" s="95"/>
      <c r="K54" s="95"/>
      <c r="N54"/>
      <c r="O54"/>
      <c r="P54"/>
      <c r="Q54"/>
      <c r="R54"/>
      <c r="S54"/>
      <c r="T54"/>
      <c r="U54"/>
      <c r="V54"/>
      <c r="W54"/>
    </row>
    <row r="55" spans="2:23" s="5" customFormat="1" ht="55.8" x14ac:dyDescent="0.3">
      <c r="B55" s="93"/>
      <c r="C55" s="94"/>
      <c r="D55" s="94"/>
      <c r="E55" s="94"/>
      <c r="F55" s="94"/>
      <c r="G55" s="96" t="s">
        <v>81</v>
      </c>
      <c r="H55" s="97" t="s">
        <v>82</v>
      </c>
      <c r="I55" s="25" t="s">
        <v>83</v>
      </c>
      <c r="J55" s="98" t="s">
        <v>84</v>
      </c>
      <c r="K55" s="99" t="s">
        <v>85</v>
      </c>
      <c r="N55"/>
      <c r="O55"/>
      <c r="P55"/>
      <c r="Q55"/>
      <c r="R55"/>
      <c r="S55"/>
      <c r="T55"/>
      <c r="U55"/>
      <c r="V55"/>
      <c r="W55"/>
    </row>
    <row r="56" spans="2:23" s="5" customFormat="1" ht="13.8" x14ac:dyDescent="0.25">
      <c r="G56" s="100" t="s">
        <v>86</v>
      </c>
      <c r="H56" s="101" t="s">
        <v>87</v>
      </c>
      <c r="I56" s="102" t="s">
        <v>88</v>
      </c>
      <c r="J56" s="103" t="s">
        <v>89</v>
      </c>
      <c r="K56" s="104" t="s">
        <v>90</v>
      </c>
      <c r="O56" s="105"/>
      <c r="P56" s="105"/>
      <c r="Q56" s="105"/>
      <c r="R56" s="105"/>
      <c r="S56" s="105"/>
      <c r="T56" s="105"/>
      <c r="U56" s="105"/>
      <c r="V56" s="105"/>
      <c r="W56" s="105"/>
    </row>
    <row r="57" spans="2:23" s="5" customFormat="1" thickBot="1" x14ac:dyDescent="0.3">
      <c r="G57" s="106">
        <v>131305819.55606219</v>
      </c>
      <c r="H57" s="107">
        <f>F53+62115978</f>
        <v>134641015.42000002</v>
      </c>
      <c r="I57" s="107">
        <f>G57-H57</f>
        <v>-3335195.863937825</v>
      </c>
      <c r="J57" s="108">
        <v>9.3450000000000005E-2</v>
      </c>
      <c r="K57" s="109">
        <f>I57*J57</f>
        <v>-311674.05348498974</v>
      </c>
      <c r="O57" s="105"/>
      <c r="P57" s="105"/>
      <c r="Q57" s="105"/>
      <c r="R57" s="105"/>
      <c r="S57" s="105"/>
      <c r="T57" s="105"/>
      <c r="U57" s="105"/>
      <c r="V57" s="105"/>
      <c r="W57" s="105"/>
    </row>
    <row r="58" spans="2:23" s="5" customFormat="1" ht="27.6" customHeight="1" x14ac:dyDescent="0.25">
      <c r="G58" s="205" t="s">
        <v>91</v>
      </c>
      <c r="H58" s="205"/>
      <c r="I58" s="205"/>
      <c r="J58" s="205"/>
      <c r="K58" s="205"/>
      <c r="O58" s="105"/>
      <c r="P58" s="105"/>
      <c r="Q58" s="105"/>
      <c r="R58" s="105"/>
      <c r="S58" s="105"/>
      <c r="T58" s="105"/>
      <c r="U58" s="105"/>
      <c r="V58" s="105"/>
      <c r="W58" s="105"/>
    </row>
    <row r="59" spans="2:23" s="5" customFormat="1" ht="55.2" customHeight="1" thickBot="1" x14ac:dyDescent="0.3">
      <c r="G59" s="215" t="s">
        <v>92</v>
      </c>
      <c r="H59" s="215"/>
      <c r="I59" s="215"/>
      <c r="J59" s="215"/>
      <c r="K59" s="215"/>
      <c r="O59" s="105"/>
      <c r="P59" s="105"/>
      <c r="Q59" s="105"/>
      <c r="R59" s="105"/>
      <c r="S59" s="105"/>
      <c r="T59" s="105"/>
      <c r="U59" s="105"/>
      <c r="V59" s="105"/>
      <c r="W59" s="105"/>
    </row>
    <row r="60" spans="2:23" s="5" customFormat="1" thickBot="1" x14ac:dyDescent="0.3">
      <c r="G60" s="110"/>
      <c r="H60" s="111"/>
      <c r="I60" s="112"/>
      <c r="J60" s="113" t="s">
        <v>93</v>
      </c>
      <c r="K60" s="114">
        <f>K53+K57</f>
        <v>-376145.24658848991</v>
      </c>
      <c r="O60" s="105"/>
      <c r="P60" s="105"/>
      <c r="Q60" s="105"/>
      <c r="R60" s="105"/>
      <c r="S60" s="105"/>
      <c r="T60" s="105"/>
      <c r="U60" s="105"/>
      <c r="V60" s="105"/>
      <c r="W60" s="105"/>
    </row>
    <row r="61" spans="2:23" s="5" customFormat="1" ht="41.4" customHeight="1" x14ac:dyDescent="0.25">
      <c r="H61" s="216" t="s">
        <v>94</v>
      </c>
      <c r="I61" s="216"/>
      <c r="J61" s="216"/>
      <c r="K61" s="115">
        <f>IFERROR(H57/D16,0)</f>
        <v>1.0756086065209873</v>
      </c>
      <c r="O61" s="105"/>
      <c r="P61" s="105"/>
      <c r="Q61" s="105"/>
      <c r="R61" s="105"/>
      <c r="S61" s="105"/>
      <c r="T61" s="105"/>
      <c r="U61" s="105"/>
      <c r="V61" s="105"/>
      <c r="W61" s="105"/>
    </row>
    <row r="62" spans="2:23" s="5" customFormat="1" ht="30" customHeight="1" x14ac:dyDescent="0.25">
      <c r="H62" s="216" t="s">
        <v>95</v>
      </c>
      <c r="I62" s="216"/>
      <c r="J62" s="216"/>
      <c r="K62" s="116">
        <v>1.081</v>
      </c>
      <c r="O62" s="105"/>
      <c r="P62" s="105"/>
      <c r="Q62" s="105"/>
      <c r="R62" s="105"/>
      <c r="S62" s="105"/>
      <c r="T62" s="105"/>
      <c r="U62" s="105"/>
      <c r="V62" s="105"/>
      <c r="W62" s="105"/>
    </row>
    <row r="63" spans="2:23" s="5" customFormat="1" ht="13.8" x14ac:dyDescent="0.25">
      <c r="H63" s="216" t="s">
        <v>96</v>
      </c>
      <c r="I63" s="216"/>
      <c r="J63" s="216"/>
      <c r="K63" s="117">
        <f>K61-K62</f>
        <v>-5.3913934790126294E-3</v>
      </c>
      <c r="O63" s="105"/>
      <c r="P63" s="105"/>
      <c r="Q63" s="105"/>
      <c r="R63" s="105"/>
      <c r="S63" s="105"/>
      <c r="T63" s="105"/>
      <c r="U63" s="105"/>
      <c r="V63" s="105"/>
      <c r="W63" s="105"/>
    </row>
    <row r="64" spans="2:23" s="5" customFormat="1" ht="27" customHeight="1" thickBot="1" x14ac:dyDescent="0.3">
      <c r="B64" s="217" t="s">
        <v>97</v>
      </c>
      <c r="C64" s="217"/>
      <c r="D64" s="217"/>
      <c r="H64" s="118"/>
      <c r="I64" s="118"/>
      <c r="J64" s="118"/>
      <c r="K64" s="119"/>
      <c r="O64" s="105"/>
      <c r="P64" s="105"/>
      <c r="Q64" s="105"/>
      <c r="R64" s="105"/>
      <c r="S64" s="105"/>
      <c r="T64" s="105"/>
      <c r="U64" s="105"/>
      <c r="V64" s="105"/>
      <c r="W64" s="105"/>
    </row>
    <row r="65" spans="1:23" s="5" customFormat="1" thickBot="1" x14ac:dyDescent="0.3">
      <c r="B65" s="218"/>
      <c r="C65" s="219"/>
      <c r="D65" s="220"/>
      <c r="E65" s="120"/>
      <c r="F65" s="63" t="s">
        <v>98</v>
      </c>
      <c r="H65" s="118"/>
      <c r="I65" s="118"/>
      <c r="J65" s="118"/>
      <c r="K65" s="119"/>
      <c r="O65" s="105"/>
      <c r="P65" s="105"/>
      <c r="Q65" s="105"/>
      <c r="R65" s="105"/>
      <c r="S65" s="105"/>
      <c r="T65" s="105"/>
      <c r="U65" s="105"/>
      <c r="V65" s="105"/>
      <c r="W65" s="105"/>
    </row>
    <row r="66" spans="1:23" s="5" customFormat="1" ht="15" customHeight="1" x14ac:dyDescent="0.25">
      <c r="B66" s="221"/>
      <c r="C66" s="222"/>
      <c r="D66" s="223"/>
      <c r="E66" s="120"/>
      <c r="F66" s="218"/>
      <c r="G66" s="219"/>
      <c r="H66" s="219"/>
      <c r="I66" s="219"/>
      <c r="J66" s="219"/>
      <c r="K66" s="220"/>
      <c r="O66" s="105"/>
      <c r="P66" s="105"/>
      <c r="Q66" s="105"/>
      <c r="R66" s="105"/>
      <c r="S66" s="105"/>
      <c r="T66" s="105"/>
      <c r="U66" s="105"/>
      <c r="V66" s="105"/>
      <c r="W66" s="105"/>
    </row>
    <row r="67" spans="1:23" s="5" customFormat="1" ht="15" customHeight="1" x14ac:dyDescent="0.25">
      <c r="B67" s="221"/>
      <c r="C67" s="222"/>
      <c r="D67" s="223"/>
      <c r="E67" s="120"/>
      <c r="F67" s="221"/>
      <c r="G67" s="222"/>
      <c r="H67" s="222"/>
      <c r="I67" s="222"/>
      <c r="J67" s="222"/>
      <c r="K67" s="223"/>
      <c r="O67" s="105"/>
      <c r="P67" s="105"/>
      <c r="Q67" s="105"/>
      <c r="R67" s="105"/>
      <c r="S67" s="105"/>
      <c r="T67" s="105"/>
      <c r="U67" s="105"/>
      <c r="V67" s="105"/>
      <c r="W67" s="105"/>
    </row>
    <row r="68" spans="1:23" s="5" customFormat="1" ht="15" customHeight="1" x14ac:dyDescent="0.25">
      <c r="B68" s="221"/>
      <c r="C68" s="222"/>
      <c r="D68" s="223"/>
      <c r="E68" s="120"/>
      <c r="F68" s="221"/>
      <c r="G68" s="222"/>
      <c r="H68" s="222"/>
      <c r="I68" s="222"/>
      <c r="J68" s="222"/>
      <c r="K68" s="223"/>
      <c r="O68" s="105"/>
      <c r="P68" s="105"/>
      <c r="Q68" s="105"/>
      <c r="R68" s="105"/>
      <c r="S68" s="105"/>
      <c r="T68" s="105"/>
      <c r="U68" s="105"/>
      <c r="V68" s="105"/>
      <c r="W68" s="105"/>
    </row>
    <row r="69" spans="1:23" s="5" customFormat="1" ht="15" customHeight="1" x14ac:dyDescent="0.25">
      <c r="B69" s="221"/>
      <c r="C69" s="222"/>
      <c r="D69" s="223"/>
      <c r="E69" s="120"/>
      <c r="F69" s="221"/>
      <c r="G69" s="222"/>
      <c r="H69" s="222"/>
      <c r="I69" s="222"/>
      <c r="J69" s="222"/>
      <c r="K69" s="223"/>
      <c r="O69" s="105"/>
      <c r="P69" s="105"/>
      <c r="Q69" s="105"/>
      <c r="R69" s="105"/>
      <c r="S69" s="105"/>
      <c r="T69" s="105"/>
      <c r="U69" s="105"/>
      <c r="V69" s="105"/>
      <c r="W69" s="105"/>
    </row>
    <row r="70" spans="1:23" s="5" customFormat="1" ht="15" customHeight="1" x14ac:dyDescent="0.25">
      <c r="B70" s="221"/>
      <c r="C70" s="222"/>
      <c r="D70" s="223"/>
      <c r="E70" s="120"/>
      <c r="F70" s="221"/>
      <c r="G70" s="222"/>
      <c r="H70" s="222"/>
      <c r="I70" s="222"/>
      <c r="J70" s="222"/>
      <c r="K70" s="223"/>
      <c r="O70" s="105"/>
      <c r="P70" s="105"/>
      <c r="Q70" s="105"/>
      <c r="R70" s="105"/>
      <c r="S70" s="105"/>
      <c r="T70" s="105"/>
      <c r="U70" s="105"/>
      <c r="V70" s="105"/>
      <c r="W70" s="105"/>
    </row>
    <row r="71" spans="1:23" s="5" customFormat="1" ht="15.75" customHeight="1" thickBot="1" x14ac:dyDescent="0.3">
      <c r="B71" s="224"/>
      <c r="C71" s="225"/>
      <c r="D71" s="226"/>
      <c r="E71" s="120"/>
      <c r="F71" s="224"/>
      <c r="G71" s="225"/>
      <c r="H71" s="225"/>
      <c r="I71" s="225"/>
      <c r="J71" s="225"/>
      <c r="K71" s="226"/>
      <c r="O71" s="105"/>
      <c r="P71" s="105"/>
      <c r="Q71" s="105"/>
      <c r="R71" s="105"/>
      <c r="S71" s="105"/>
      <c r="T71" s="105"/>
      <c r="U71" s="105"/>
      <c r="V71" s="105"/>
      <c r="W71" s="105"/>
    </row>
    <row r="72" spans="1:23" s="5" customFormat="1" ht="37.200000000000003" customHeight="1" x14ac:dyDescent="0.25">
      <c r="A72" s="5" t="s">
        <v>99</v>
      </c>
      <c r="B72" s="3" t="s">
        <v>19</v>
      </c>
      <c r="C72" s="63"/>
      <c r="K72" s="121"/>
      <c r="O72" s="105"/>
      <c r="P72" s="105"/>
      <c r="Q72" s="105"/>
      <c r="R72" s="105"/>
      <c r="S72" s="105"/>
      <c r="T72" s="105"/>
      <c r="U72" s="105"/>
      <c r="V72" s="105"/>
      <c r="W72" s="105"/>
    </row>
    <row r="73" spans="1:23" s="5" customFormat="1" ht="13.8" x14ac:dyDescent="0.25">
      <c r="B73" s="62"/>
      <c r="C73" s="63"/>
      <c r="K73" s="122"/>
    </row>
    <row r="74" spans="1:23" s="5" customFormat="1" ht="15" customHeight="1" x14ac:dyDescent="0.25">
      <c r="A74" s="123"/>
      <c r="B74" s="124" t="s">
        <v>100</v>
      </c>
      <c r="C74" s="125" t="s">
        <v>101</v>
      </c>
      <c r="D74" s="227" t="s">
        <v>102</v>
      </c>
      <c r="E74" s="227"/>
      <c r="F74" s="227"/>
      <c r="G74" s="227"/>
      <c r="H74" s="227"/>
      <c r="I74" s="228" t="s">
        <v>103</v>
      </c>
      <c r="J74" s="228"/>
      <c r="K74" s="228"/>
    </row>
    <row r="75" spans="1:23" s="5" customFormat="1" ht="54.6" customHeight="1" x14ac:dyDescent="0.25">
      <c r="A75" s="229" t="s">
        <v>104</v>
      </c>
      <c r="B75" s="230"/>
      <c r="C75" s="128">
        <v>-422970.78790993977</v>
      </c>
      <c r="D75" s="231"/>
      <c r="E75" s="232"/>
      <c r="F75" s="232"/>
      <c r="G75" s="232"/>
      <c r="H75" s="233"/>
      <c r="I75" s="129" t="s">
        <v>105</v>
      </c>
      <c r="J75" s="234" t="s">
        <v>106</v>
      </c>
      <c r="K75" s="234"/>
    </row>
    <row r="76" spans="1:23" s="5" customFormat="1" ht="27.6" x14ac:dyDescent="0.25">
      <c r="A76" s="130" t="s">
        <v>107</v>
      </c>
      <c r="B76" s="131" t="s">
        <v>108</v>
      </c>
      <c r="C76" s="128"/>
      <c r="D76" s="213"/>
      <c r="E76" s="213"/>
      <c r="F76" s="213"/>
      <c r="G76" s="213"/>
      <c r="H76" s="213"/>
      <c r="I76" s="64"/>
      <c r="J76" s="214"/>
      <c r="K76" s="214"/>
    </row>
    <row r="77" spans="1:23" s="5" customFormat="1" ht="27.6" x14ac:dyDescent="0.25">
      <c r="A77" s="130" t="s">
        <v>109</v>
      </c>
      <c r="B77" s="131" t="s">
        <v>110</v>
      </c>
      <c r="C77" s="128"/>
      <c r="D77" s="235"/>
      <c r="E77" s="236"/>
      <c r="F77" s="236"/>
      <c r="G77" s="236"/>
      <c r="H77" s="237"/>
      <c r="I77" s="64"/>
      <c r="J77" s="214"/>
      <c r="K77" s="214"/>
      <c r="L77" s="4"/>
      <c r="M77" s="4"/>
      <c r="N77" s="4"/>
      <c r="O77" s="4"/>
    </row>
    <row r="78" spans="1:23" s="5" customFormat="1" ht="27.6" x14ac:dyDescent="0.25">
      <c r="A78" s="130" t="s">
        <v>111</v>
      </c>
      <c r="B78" s="131" t="s">
        <v>112</v>
      </c>
      <c r="C78" s="128"/>
      <c r="D78" s="213"/>
      <c r="E78" s="213"/>
      <c r="F78" s="213"/>
      <c r="G78" s="213"/>
      <c r="H78" s="213"/>
      <c r="I78" s="64"/>
      <c r="J78" s="214"/>
      <c r="K78" s="214"/>
      <c r="L78" s="4"/>
      <c r="M78" s="4"/>
      <c r="N78" s="4"/>
      <c r="O78" s="4"/>
    </row>
    <row r="79" spans="1:23" s="5" customFormat="1" ht="27.6" x14ac:dyDescent="0.25">
      <c r="A79" s="130" t="s">
        <v>113</v>
      </c>
      <c r="B79" s="131" t="s">
        <v>114</v>
      </c>
      <c r="C79" s="128"/>
      <c r="D79" s="235"/>
      <c r="E79" s="236"/>
      <c r="F79" s="236"/>
      <c r="G79" s="236"/>
      <c r="H79" s="237"/>
      <c r="I79" s="64"/>
      <c r="J79" s="214"/>
      <c r="K79" s="214"/>
      <c r="L79" s="4"/>
      <c r="M79" s="4"/>
      <c r="N79" s="4"/>
      <c r="O79" s="4"/>
    </row>
    <row r="80" spans="1:23" s="5" customFormat="1" ht="27.6" x14ac:dyDescent="0.25">
      <c r="A80" s="130" t="s">
        <v>115</v>
      </c>
      <c r="B80" s="131" t="s">
        <v>116</v>
      </c>
      <c r="C80" s="128"/>
      <c r="D80" s="213"/>
      <c r="E80" s="213"/>
      <c r="F80" s="213"/>
      <c r="G80" s="213"/>
      <c r="H80" s="213"/>
      <c r="I80" s="64"/>
      <c r="J80" s="214"/>
      <c r="K80" s="214"/>
      <c r="L80" s="4"/>
      <c r="M80" s="4"/>
      <c r="N80" s="4"/>
      <c r="O80" s="4"/>
    </row>
    <row r="81" spans="1:15" s="5" customFormat="1" ht="27.6" x14ac:dyDescent="0.25">
      <c r="A81" s="130" t="s">
        <v>117</v>
      </c>
      <c r="B81" s="131" t="s">
        <v>118</v>
      </c>
      <c r="C81" s="128"/>
      <c r="D81" s="213"/>
      <c r="E81" s="213"/>
      <c r="F81" s="213"/>
      <c r="G81" s="213"/>
      <c r="H81" s="213"/>
      <c r="I81" s="64"/>
      <c r="J81" s="214"/>
      <c r="K81" s="214"/>
      <c r="L81" s="4"/>
      <c r="M81" s="4"/>
      <c r="N81" s="4"/>
      <c r="O81" s="4"/>
    </row>
    <row r="82" spans="1:15" s="5" customFormat="1" ht="33.75" customHeight="1" x14ac:dyDescent="0.25">
      <c r="A82" s="130">
        <v>4</v>
      </c>
      <c r="B82" s="131" t="s">
        <v>119</v>
      </c>
      <c r="C82" s="128"/>
      <c r="D82" s="213"/>
      <c r="E82" s="213"/>
      <c r="F82" s="213"/>
      <c r="G82" s="213"/>
      <c r="H82" s="213"/>
      <c r="I82" s="64"/>
      <c r="J82" s="214"/>
      <c r="K82" s="214"/>
      <c r="L82" s="4"/>
      <c r="M82" s="4"/>
      <c r="N82" s="4"/>
      <c r="O82" s="4"/>
    </row>
    <row r="83" spans="1:15" s="5" customFormat="1" ht="27.6" x14ac:dyDescent="0.25">
      <c r="A83" s="130" t="s">
        <v>120</v>
      </c>
      <c r="B83" s="131" t="s">
        <v>121</v>
      </c>
      <c r="C83" s="128"/>
      <c r="D83" s="213"/>
      <c r="E83" s="213"/>
      <c r="F83" s="213"/>
      <c r="G83" s="213"/>
      <c r="H83" s="213"/>
      <c r="I83" s="64"/>
      <c r="J83" s="214"/>
      <c r="K83" s="214"/>
      <c r="L83" s="4"/>
      <c r="M83" s="4"/>
      <c r="N83" s="4"/>
      <c r="O83" s="4"/>
    </row>
    <row r="84" spans="1:15" s="5" customFormat="1" ht="27.6" x14ac:dyDescent="0.25">
      <c r="A84" s="132" t="s">
        <v>122</v>
      </c>
      <c r="B84" s="133" t="s">
        <v>123</v>
      </c>
      <c r="C84" s="128"/>
      <c r="D84" s="213"/>
      <c r="E84" s="213"/>
      <c r="F84" s="213"/>
      <c r="G84" s="213"/>
      <c r="H84" s="213"/>
      <c r="I84" s="64"/>
      <c r="J84" s="214"/>
      <c r="K84" s="214"/>
    </row>
    <row r="85" spans="1:15" s="5" customFormat="1" ht="27.6" x14ac:dyDescent="0.25">
      <c r="A85" s="132">
        <v>6</v>
      </c>
      <c r="B85" s="134" t="s">
        <v>124</v>
      </c>
      <c r="C85" s="128"/>
      <c r="D85" s="213"/>
      <c r="E85" s="213"/>
      <c r="F85" s="213"/>
      <c r="G85" s="213"/>
      <c r="H85" s="213"/>
      <c r="I85" s="64"/>
      <c r="J85" s="214"/>
      <c r="K85" s="214"/>
    </row>
    <row r="86" spans="1:15" s="5" customFormat="1" ht="13.8" x14ac:dyDescent="0.25">
      <c r="A86" s="132">
        <v>7</v>
      </c>
      <c r="B86" s="135" t="s">
        <v>149</v>
      </c>
      <c r="C86" s="128">
        <v>3202.7852150741664</v>
      </c>
      <c r="D86" s="213"/>
      <c r="E86" s="213"/>
      <c r="F86" s="213"/>
      <c r="G86" s="213"/>
      <c r="H86" s="213"/>
      <c r="I86" s="64" t="s">
        <v>158</v>
      </c>
      <c r="J86" s="214" t="s">
        <v>159</v>
      </c>
      <c r="K86" s="214"/>
    </row>
    <row r="87" spans="1:15" s="5" customFormat="1" ht="27.6" x14ac:dyDescent="0.25">
      <c r="A87" s="132">
        <v>8</v>
      </c>
      <c r="B87" s="135" t="s">
        <v>150</v>
      </c>
      <c r="C87" s="128">
        <v>54676.210707200051</v>
      </c>
      <c r="D87" s="235"/>
      <c r="E87" s="236"/>
      <c r="F87" s="236"/>
      <c r="G87" s="236"/>
      <c r="H87" s="237"/>
      <c r="I87" s="64" t="s">
        <v>158</v>
      </c>
      <c r="J87" s="214" t="s">
        <v>159</v>
      </c>
      <c r="K87" s="214"/>
    </row>
    <row r="88" spans="1:15" s="5" customFormat="1" ht="13.8" x14ac:dyDescent="0.25">
      <c r="A88" s="132">
        <v>9</v>
      </c>
      <c r="B88" s="194"/>
      <c r="C88" s="195"/>
      <c r="D88" s="213"/>
      <c r="E88" s="213"/>
      <c r="F88" s="213"/>
      <c r="G88" s="213"/>
      <c r="H88" s="213"/>
      <c r="I88" s="64"/>
      <c r="J88" s="214"/>
      <c r="K88" s="214"/>
    </row>
    <row r="89" spans="1:15" s="5" customFormat="1" ht="13.8" x14ac:dyDescent="0.25">
      <c r="A89" s="132">
        <v>10</v>
      </c>
      <c r="B89" s="135"/>
      <c r="C89" s="128"/>
      <c r="D89" s="213"/>
      <c r="E89" s="213"/>
      <c r="F89" s="213"/>
      <c r="G89" s="213"/>
      <c r="H89" s="213"/>
      <c r="I89" s="64"/>
      <c r="J89" s="214"/>
      <c r="K89" s="214"/>
    </row>
    <row r="90" spans="1:15" s="5" customFormat="1" ht="13.8" x14ac:dyDescent="0.25">
      <c r="A90" s="5" t="s">
        <v>125</v>
      </c>
      <c r="B90" s="65" t="s">
        <v>20</v>
      </c>
      <c r="C90" s="136">
        <f>SUM(C75:C89)</f>
        <v>-365091.79198766558</v>
      </c>
      <c r="D90" s="137"/>
      <c r="E90" s="137"/>
      <c r="F90" s="137"/>
      <c r="G90" s="137"/>
    </row>
    <row r="91" spans="1:15" s="5" customFormat="1" ht="27.6" x14ac:dyDescent="0.25">
      <c r="B91" s="93" t="s">
        <v>126</v>
      </c>
      <c r="C91" s="138">
        <f>K60</f>
        <v>-376145.24658848991</v>
      </c>
      <c r="D91" s="137"/>
      <c r="E91" s="137"/>
      <c r="F91" s="137"/>
      <c r="G91" s="137"/>
    </row>
    <row r="92" spans="1:15" s="5" customFormat="1" ht="13.8" x14ac:dyDescent="0.25">
      <c r="B92" s="93" t="s">
        <v>21</v>
      </c>
      <c r="C92" s="139">
        <f>C90-C91</f>
        <v>11053.454600824334</v>
      </c>
    </row>
    <row r="93" spans="1:15" s="5" customFormat="1" ht="28.2" thickBot="1" x14ac:dyDescent="0.3">
      <c r="B93" s="93" t="s">
        <v>23</v>
      </c>
      <c r="C93" s="140">
        <f>IF(ISERROR(C92/J53),0,C92/J53)</f>
        <v>1.5694012212890724E-3</v>
      </c>
      <c r="D93" s="141" t="str">
        <f>IF(AND(C93&lt;0.01,C93&gt;-0.01),"","Unresolved differences of greater than + or - 1% should be explained")</f>
        <v/>
      </c>
      <c r="F93" s="4"/>
    </row>
    <row r="94" spans="1:15" s="5" customFormat="1" thickTop="1" x14ac:dyDescent="0.25">
      <c r="B94" s="63"/>
      <c r="C94" s="142"/>
      <c r="D94" s="23"/>
      <c r="G94" s="4"/>
    </row>
    <row r="95" spans="1:15" s="5" customFormat="1" ht="13.8" x14ac:dyDescent="0.25">
      <c r="B95" s="63"/>
      <c r="C95" s="142"/>
      <c r="D95" s="143"/>
    </row>
    <row r="96" spans="1:15" s="5" customFormat="1" ht="13.8" x14ac:dyDescent="0.25"/>
    <row r="97" s="5" customFormat="1" ht="13.8" x14ac:dyDescent="0.25"/>
  </sheetData>
  <mergeCells count="46">
    <mergeCell ref="D89:H89"/>
    <mergeCell ref="J89:K89"/>
    <mergeCell ref="D86:H86"/>
    <mergeCell ref="J86:K86"/>
    <mergeCell ref="D87:H87"/>
    <mergeCell ref="J87:K87"/>
    <mergeCell ref="D88:H88"/>
    <mergeCell ref="J88:K88"/>
    <mergeCell ref="D83:H83"/>
    <mergeCell ref="J83:K83"/>
    <mergeCell ref="D84:H84"/>
    <mergeCell ref="J84:K84"/>
    <mergeCell ref="D85:H85"/>
    <mergeCell ref="J85:K85"/>
    <mergeCell ref="D80:H80"/>
    <mergeCell ref="J80:K80"/>
    <mergeCell ref="D81:H81"/>
    <mergeCell ref="J81:K81"/>
    <mergeCell ref="D82:H82"/>
    <mergeCell ref="J82:K82"/>
    <mergeCell ref="D77:H77"/>
    <mergeCell ref="J77:K77"/>
    <mergeCell ref="D78:H78"/>
    <mergeCell ref="J78:K78"/>
    <mergeCell ref="D79:H79"/>
    <mergeCell ref="J79:K79"/>
    <mergeCell ref="D76:H76"/>
    <mergeCell ref="J76:K76"/>
    <mergeCell ref="G59:K59"/>
    <mergeCell ref="H61:J61"/>
    <mergeCell ref="H62:J62"/>
    <mergeCell ref="H63:J63"/>
    <mergeCell ref="B64:D64"/>
    <mergeCell ref="B65:D71"/>
    <mergeCell ref="F66:K71"/>
    <mergeCell ref="D74:H74"/>
    <mergeCell ref="I74:K74"/>
    <mergeCell ref="A75:B75"/>
    <mergeCell ref="D75:H75"/>
    <mergeCell ref="J75:K75"/>
    <mergeCell ref="G58:K58"/>
    <mergeCell ref="B13:C13"/>
    <mergeCell ref="E13:F13"/>
    <mergeCell ref="B19:H19"/>
    <mergeCell ref="B25:F25"/>
    <mergeCell ref="B27:F27"/>
  </mergeCells>
  <dataValidations count="2">
    <dataValidation type="list" allowBlank="1" showInputMessage="1" showErrorMessage="1" sqref="G27 I76:I89 G25" xr:uid="{21E34A0B-E8C2-41AB-80C7-B29F8D72EA4A}">
      <formula1>"Yes,No"</formula1>
    </dataValidation>
    <dataValidation type="list" sqref="C23" xr:uid="{F6C0C4FD-5B19-40C9-AC46-88861D24A007}">
      <formula1>"1st Estimate, 2nd Estimate, Actual"</formula1>
    </dataValidation>
  </dataValidation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256F14-8AE2-4B55-8415-35FECC37E391}">
  <sheetPr codeName="Sheet22">
    <tabColor rgb="FFFF0000"/>
  </sheetPr>
  <dimension ref="A12:W97"/>
  <sheetViews>
    <sheetView showGridLines="0" topLeftCell="A75" zoomScale="70" zoomScaleNormal="70" workbookViewId="0">
      <selection activeCell="J86" sqref="J86:K86"/>
    </sheetView>
  </sheetViews>
  <sheetFormatPr defaultColWidth="9" defaultRowHeight="14.4" x14ac:dyDescent="0.3"/>
  <cols>
    <col min="1" max="1" width="10.33203125" customWidth="1"/>
    <col min="2" max="2" width="53.88671875" customWidth="1"/>
    <col min="3" max="3" width="28" customWidth="1"/>
    <col min="4" max="4" width="23" customWidth="1"/>
    <col min="5" max="5" width="26.109375" customWidth="1"/>
    <col min="6" max="6" width="27.5546875" customWidth="1"/>
    <col min="7" max="7" width="15.88671875" customWidth="1"/>
    <col min="8" max="8" width="18" customWidth="1"/>
    <col min="9" max="11" width="20.5546875" customWidth="1"/>
    <col min="12" max="12" width="10.5546875" customWidth="1"/>
    <col min="13" max="13" width="10.33203125" customWidth="1"/>
    <col min="14" max="14" width="11.88671875" customWidth="1"/>
    <col min="15" max="15" width="10.5546875" customWidth="1"/>
    <col min="16" max="16" width="10.33203125" customWidth="1"/>
    <col min="17" max="18" width="10.5546875" customWidth="1"/>
    <col min="19" max="19" width="11" customWidth="1"/>
    <col min="20" max="20" width="13" customWidth="1"/>
    <col min="21" max="21" width="10.88671875" customWidth="1"/>
    <col min="22" max="22" width="11.33203125" customWidth="1"/>
  </cols>
  <sheetData>
    <row r="12" spans="1:19" s="5" customFormat="1" ht="13.8" x14ac:dyDescent="0.25">
      <c r="A12" s="4" t="s">
        <v>28</v>
      </c>
      <c r="B12" s="50" t="s">
        <v>29</v>
      </c>
      <c r="C12" s="51"/>
      <c r="D12" s="51"/>
      <c r="E12" s="51"/>
      <c r="F12" s="51"/>
      <c r="I12" s="4"/>
      <c r="J12" s="4"/>
      <c r="K12" s="4"/>
      <c r="L12" s="4"/>
      <c r="M12" s="4"/>
      <c r="N12" s="4"/>
      <c r="O12" s="4"/>
      <c r="P12" s="4"/>
      <c r="Q12" s="4"/>
      <c r="R12" s="4"/>
      <c r="S12" s="4"/>
    </row>
    <row r="13" spans="1:19" s="5" customFormat="1" ht="13.8" x14ac:dyDescent="0.25">
      <c r="A13" s="4"/>
      <c r="B13" s="206" t="s">
        <v>16</v>
      </c>
      <c r="C13" s="206"/>
      <c r="D13" s="52">
        <v>2019</v>
      </c>
      <c r="E13" s="207"/>
      <c r="F13" s="208"/>
      <c r="G13" s="4"/>
      <c r="H13" s="4"/>
      <c r="I13" s="4"/>
      <c r="J13" s="4"/>
      <c r="K13" s="4"/>
      <c r="L13" s="4"/>
      <c r="M13" s="4"/>
      <c r="N13" s="4"/>
      <c r="O13" s="4"/>
      <c r="P13" s="4"/>
      <c r="Q13" s="4"/>
    </row>
    <row r="14" spans="1:19" s="5" customFormat="1" thickBot="1" x14ac:dyDescent="0.3">
      <c r="A14" s="4"/>
      <c r="B14" s="54" t="s">
        <v>30</v>
      </c>
      <c r="C14" s="55" t="s">
        <v>31</v>
      </c>
      <c r="D14" s="144">
        <f>D15+D16</f>
        <v>230438296.90999997</v>
      </c>
      <c r="E14" s="55" t="s">
        <v>32</v>
      </c>
      <c r="F14" s="57">
        <v>1</v>
      </c>
      <c r="G14" s="4"/>
      <c r="H14" s="4"/>
      <c r="I14" s="4"/>
      <c r="J14" s="4"/>
      <c r="K14" s="4"/>
      <c r="L14" s="4"/>
      <c r="M14" s="4"/>
      <c r="N14" s="4"/>
      <c r="O14" s="4"/>
      <c r="P14" s="4"/>
      <c r="Q14" s="4"/>
    </row>
    <row r="15" spans="1:19" s="5" customFormat="1" thickBot="1" x14ac:dyDescent="0.3">
      <c r="B15" s="54" t="s">
        <v>33</v>
      </c>
      <c r="C15" s="55" t="s">
        <v>34</v>
      </c>
      <c r="D15" s="144">
        <v>108979163.84999999</v>
      </c>
      <c r="E15" s="55" t="s">
        <v>32</v>
      </c>
      <c r="F15" s="59">
        <f>IFERROR(D15/$D$14,0)</f>
        <v>0.47292123449672485</v>
      </c>
    </row>
    <row r="16" spans="1:19" s="5" customFormat="1" thickBot="1" x14ac:dyDescent="0.3">
      <c r="B16" s="54" t="s">
        <v>35</v>
      </c>
      <c r="C16" s="55" t="s">
        <v>36</v>
      </c>
      <c r="D16" s="144">
        <v>121459133.05999999</v>
      </c>
      <c r="E16" s="55" t="s">
        <v>32</v>
      </c>
      <c r="F16" s="59">
        <f>IFERROR(D16/$D$14,0)</f>
        <v>0.52707876550327526</v>
      </c>
    </row>
    <row r="17" spans="1:8" s="5" customFormat="1" thickBot="1" x14ac:dyDescent="0.3">
      <c r="B17" s="54" t="s">
        <v>37</v>
      </c>
      <c r="C17" s="55" t="s">
        <v>38</v>
      </c>
      <c r="D17" s="144">
        <v>9065794.9199999999</v>
      </c>
      <c r="E17" s="55" t="s">
        <v>32</v>
      </c>
      <c r="F17" s="59">
        <f>IFERROR(D17/$D$14,0)</f>
        <v>3.9341528910625208E-2</v>
      </c>
    </row>
    <row r="18" spans="1:8" s="5" customFormat="1" thickBot="1" x14ac:dyDescent="0.3">
      <c r="B18" s="54" t="s">
        <v>39</v>
      </c>
      <c r="C18" s="55" t="s">
        <v>40</v>
      </c>
      <c r="D18" s="144">
        <f>D16-D17</f>
        <v>112393338.13999999</v>
      </c>
      <c r="E18" s="55" t="s">
        <v>32</v>
      </c>
      <c r="F18" s="59">
        <f>IFERROR(D18/$D$14,0)</f>
        <v>0.48773723659265</v>
      </c>
    </row>
    <row r="19" spans="1:8" s="5" customFormat="1" ht="34.5" customHeight="1" x14ac:dyDescent="0.25">
      <c r="B19" s="209" t="s">
        <v>41</v>
      </c>
      <c r="C19" s="209"/>
      <c r="D19" s="209"/>
      <c r="E19" s="209"/>
      <c r="F19" s="209"/>
      <c r="G19" s="210"/>
      <c r="H19" s="210"/>
    </row>
    <row r="20" spans="1:8" s="5" customFormat="1" ht="13.8" x14ac:dyDescent="0.25">
      <c r="D20" s="61"/>
    </row>
    <row r="21" spans="1:8" s="5" customFormat="1" ht="13.8" x14ac:dyDescent="0.25">
      <c r="A21" s="5" t="s">
        <v>42</v>
      </c>
      <c r="B21" s="62" t="s">
        <v>43</v>
      </c>
    </row>
    <row r="22" spans="1:8" s="5" customFormat="1" ht="13.8" x14ac:dyDescent="0.25">
      <c r="B22" s="62"/>
    </row>
    <row r="23" spans="1:8" s="5" customFormat="1" ht="13.8" x14ac:dyDescent="0.25">
      <c r="B23" s="63" t="s">
        <v>44</v>
      </c>
      <c r="C23" s="64" t="s">
        <v>127</v>
      </c>
      <c r="E23" s="4"/>
    </row>
    <row r="24" spans="1:8" s="5" customFormat="1" ht="13.8" x14ac:dyDescent="0.25">
      <c r="E24" s="4"/>
    </row>
    <row r="25" spans="1:8" s="5" customFormat="1" x14ac:dyDescent="0.3">
      <c r="B25" s="211" t="s">
        <v>45</v>
      </c>
      <c r="C25" s="212"/>
      <c r="D25" s="212"/>
      <c r="E25" s="212"/>
      <c r="F25" s="212"/>
      <c r="G25" s="64" t="s">
        <v>128</v>
      </c>
    </row>
    <row r="26" spans="1:8" s="5" customFormat="1" ht="13.8" x14ac:dyDescent="0.25">
      <c r="E26" s="4"/>
    </row>
    <row r="27" spans="1:8" s="5" customFormat="1" x14ac:dyDescent="0.3">
      <c r="B27" s="211" t="s">
        <v>46</v>
      </c>
      <c r="C27" s="212"/>
      <c r="D27" s="212"/>
      <c r="E27" s="212"/>
      <c r="F27" s="212"/>
      <c r="G27" s="64" t="s">
        <v>128</v>
      </c>
    </row>
    <row r="28" spans="1:8" s="5" customFormat="1" ht="15" customHeight="1" x14ac:dyDescent="0.25">
      <c r="B28" s="65"/>
      <c r="C28" s="65"/>
      <c r="D28" s="65"/>
      <c r="E28" s="65"/>
      <c r="F28" s="65"/>
      <c r="G28" s="65"/>
      <c r="H28" s="65"/>
    </row>
    <row r="29" spans="1:8" s="5" customFormat="1" ht="15" hidden="1" customHeight="1" x14ac:dyDescent="0.25">
      <c r="B29" s="65"/>
      <c r="C29" s="65"/>
      <c r="D29" s="65"/>
      <c r="E29" s="65"/>
      <c r="F29" s="65"/>
      <c r="G29" s="65"/>
      <c r="H29" s="65"/>
    </row>
    <row r="30" spans="1:8" s="5" customFormat="1" ht="15" hidden="1" customHeight="1" x14ac:dyDescent="0.25">
      <c r="B30" s="65"/>
      <c r="C30" s="65"/>
      <c r="D30" s="65"/>
      <c r="E30" s="65"/>
      <c r="F30" s="65"/>
      <c r="G30" s="65"/>
      <c r="H30" s="65"/>
    </row>
    <row r="31" spans="1:8" s="5" customFormat="1" ht="15" hidden="1" customHeight="1" x14ac:dyDescent="0.25">
      <c r="B31" s="65"/>
      <c r="C31" s="65"/>
      <c r="D31" s="65"/>
      <c r="E31" s="65"/>
      <c r="F31" s="65"/>
      <c r="G31" s="65"/>
      <c r="H31" s="65"/>
    </row>
    <row r="32" spans="1:8" s="5" customFormat="1" ht="14.25" hidden="1" customHeight="1" x14ac:dyDescent="0.25">
      <c r="B32" s="65"/>
      <c r="C32" s="65"/>
      <c r="D32" s="65"/>
      <c r="E32" s="65"/>
      <c r="F32" s="65"/>
      <c r="G32" s="65"/>
      <c r="H32" s="65"/>
    </row>
    <row r="33" spans="1:23" s="5" customFormat="1" ht="14.25" hidden="1" customHeight="1" x14ac:dyDescent="0.25">
      <c r="B33" s="65"/>
      <c r="C33" s="65"/>
      <c r="D33" s="65"/>
      <c r="E33" s="65"/>
      <c r="F33" s="65"/>
      <c r="G33" s="65"/>
      <c r="H33" s="65"/>
    </row>
    <row r="34" spans="1:23" s="5" customFormat="1" ht="14.25" hidden="1" customHeight="1" x14ac:dyDescent="0.25">
      <c r="B34" s="65"/>
      <c r="C34" s="65"/>
      <c r="D34" s="65"/>
      <c r="E34" s="65"/>
      <c r="F34" s="65"/>
      <c r="G34" s="65"/>
      <c r="H34" s="65"/>
    </row>
    <row r="35" spans="1:23" s="5" customFormat="1" ht="14.25" hidden="1" customHeight="1" x14ac:dyDescent="0.25">
      <c r="B35" s="65"/>
      <c r="C35" s="65"/>
      <c r="D35" s="65"/>
      <c r="E35" s="65"/>
      <c r="F35" s="65"/>
      <c r="G35" s="65"/>
      <c r="H35" s="65"/>
    </row>
    <row r="36" spans="1:23" s="5" customFormat="1" ht="13.8" x14ac:dyDescent="0.25"/>
    <row r="37" spans="1:23" s="5" customFormat="1" ht="13.8" x14ac:dyDescent="0.25">
      <c r="A37" s="5" t="s">
        <v>47</v>
      </c>
      <c r="B37" s="3" t="s">
        <v>48</v>
      </c>
      <c r="C37" s="62"/>
    </row>
    <row r="38" spans="1:23" s="5" customFormat="1" ht="15" thickBot="1" x14ac:dyDescent="0.35">
      <c r="B38" s="63" t="s">
        <v>16</v>
      </c>
      <c r="C38" s="66">
        <v>2017</v>
      </c>
      <c r="D38" s="4"/>
      <c r="E38" s="4"/>
      <c r="F38" s="67"/>
      <c r="G38" s="63"/>
      <c r="H38" s="63"/>
      <c r="I38" s="63"/>
      <c r="J38" s="63"/>
      <c r="K38" s="63"/>
      <c r="N38"/>
      <c r="O38"/>
      <c r="P38"/>
      <c r="Q38"/>
      <c r="R38"/>
      <c r="S38"/>
      <c r="T38"/>
      <c r="U38"/>
      <c r="V38"/>
      <c r="W38"/>
    </row>
    <row r="39" spans="1:23" s="65" customFormat="1" ht="80.25" customHeight="1" thickBot="1" x14ac:dyDescent="0.35">
      <c r="B39" s="68" t="s">
        <v>49</v>
      </c>
      <c r="C39" s="145" t="s">
        <v>50</v>
      </c>
      <c r="D39" s="146" t="s">
        <v>51</v>
      </c>
      <c r="E39" s="147" t="s">
        <v>52</v>
      </c>
      <c r="F39" s="148" t="s">
        <v>53</v>
      </c>
      <c r="G39" s="149" t="s">
        <v>54</v>
      </c>
      <c r="H39" s="149" t="s">
        <v>55</v>
      </c>
      <c r="I39" s="149" t="s">
        <v>56</v>
      </c>
      <c r="J39" s="149" t="s">
        <v>57</v>
      </c>
      <c r="K39" s="150" t="s">
        <v>58</v>
      </c>
      <c r="N39"/>
      <c r="O39"/>
      <c r="P39"/>
      <c r="Q39"/>
      <c r="R39"/>
      <c r="S39"/>
      <c r="T39"/>
      <c r="U39"/>
      <c r="V39"/>
      <c r="W39"/>
    </row>
    <row r="40" spans="1:23" s="65" customFormat="1" x14ac:dyDescent="0.3">
      <c r="B40" s="75"/>
      <c r="C40" s="76"/>
      <c r="D40" s="76" t="s">
        <v>60</v>
      </c>
      <c r="E40" s="25" t="s">
        <v>61</v>
      </c>
      <c r="F40" s="25" t="s">
        <v>62</v>
      </c>
      <c r="G40" s="25" t="s">
        <v>63</v>
      </c>
      <c r="H40" s="77" t="s">
        <v>64</v>
      </c>
      <c r="I40" s="25" t="s">
        <v>65</v>
      </c>
      <c r="J40" s="77" t="s">
        <v>66</v>
      </c>
      <c r="K40" s="78" t="s">
        <v>67</v>
      </c>
      <c r="N40"/>
      <c r="O40"/>
      <c r="P40"/>
      <c r="Q40"/>
      <c r="R40"/>
      <c r="S40"/>
      <c r="T40"/>
      <c r="U40"/>
      <c r="V40"/>
      <c r="W40"/>
    </row>
    <row r="41" spans="1:23" s="5" customFormat="1" x14ac:dyDescent="0.3">
      <c r="B41" s="79" t="s">
        <v>68</v>
      </c>
      <c r="C41" s="184">
        <v>6060949.709999999</v>
      </c>
      <c r="D41" s="152"/>
      <c r="E41" s="81"/>
      <c r="F41" s="82">
        <f>C41-D41+E41</f>
        <v>6060949.709999999</v>
      </c>
      <c r="G41" s="83">
        <f>IF($C$23="1st Estimate",'[6]GA Rates'!N4,IF($C$23="2nd Estimate",'[6]GA Rates'!G4,IF($C$23="Actual",'[6]GA Rates'!H4,0)))</f>
        <v>6.6869999999999999E-2</v>
      </c>
      <c r="H41" s="84">
        <f>F41*G41</f>
        <v>405295.70710769994</v>
      </c>
      <c r="I41" s="83">
        <f>'[6]GA Rates'!P4</f>
        <v>8.2269999999999996E-2</v>
      </c>
      <c r="J41" s="85">
        <f>F41*I41</f>
        <v>498634.33264169988</v>
      </c>
      <c r="K41" s="86">
        <f>J41-H41</f>
        <v>93338.625533999933</v>
      </c>
      <c r="N41"/>
      <c r="O41"/>
      <c r="P41"/>
      <c r="Q41"/>
      <c r="R41"/>
      <c r="S41"/>
      <c r="T41"/>
      <c r="U41"/>
      <c r="V41"/>
      <c r="W41"/>
    </row>
    <row r="42" spans="1:23" s="5" customFormat="1" x14ac:dyDescent="0.3">
      <c r="B42" s="79" t="s">
        <v>69</v>
      </c>
      <c r="C42" s="184">
        <v>5108637.9500000011</v>
      </c>
      <c r="D42" s="152"/>
      <c r="E42" s="81"/>
      <c r="F42" s="82">
        <f t="shared" ref="F42:F52" si="0">C42-D42+E42</f>
        <v>5108637.9500000011</v>
      </c>
      <c r="G42" s="83">
        <f>IF($C$23="1st Estimate",'[6]GA Rates'!N5,IF($C$23="2nd Estimate",'[6]GA Rates'!G5,IF($C$23="Actual",'[6]GA Rates'!H5,0)))</f>
        <v>0.10559</v>
      </c>
      <c r="H42" s="84">
        <f t="shared" ref="H42:H52" si="1">F42*G42</f>
        <v>539421.08114050014</v>
      </c>
      <c r="I42" s="83">
        <f>'[6]GA Rates'!P5</f>
        <v>8.6389999999999995E-2</v>
      </c>
      <c r="J42" s="85">
        <f t="shared" ref="J42:J52" si="2">F42*I42</f>
        <v>441335.23250050005</v>
      </c>
      <c r="K42" s="86">
        <f t="shared" ref="K42:K52" si="3">J42-H42</f>
        <v>-98085.848640000098</v>
      </c>
      <c r="N42"/>
      <c r="O42"/>
      <c r="P42"/>
      <c r="Q42"/>
      <c r="R42"/>
      <c r="S42"/>
      <c r="T42"/>
      <c r="U42"/>
      <c r="V42"/>
      <c r="W42"/>
    </row>
    <row r="43" spans="1:23" s="5" customFormat="1" x14ac:dyDescent="0.3">
      <c r="B43" s="79" t="s">
        <v>70</v>
      </c>
      <c r="C43" s="184">
        <v>6592821.8000000017</v>
      </c>
      <c r="D43" s="152"/>
      <c r="E43" s="81"/>
      <c r="F43" s="82">
        <f t="shared" si="0"/>
        <v>6592821.8000000017</v>
      </c>
      <c r="G43" s="83">
        <f>IF($C$23="1st Estimate",'[6]GA Rates'!N6,IF($C$23="2nd Estimate",'[6]GA Rates'!G6,IF($C$23="Actual",'[6]GA Rates'!H6,0)))</f>
        <v>8.4089999999999998E-2</v>
      </c>
      <c r="H43" s="84">
        <f t="shared" si="1"/>
        <v>554390.38516200008</v>
      </c>
      <c r="I43" s="83">
        <f>'[6]GA Rates'!P6</f>
        <v>7.1349999999999997E-2</v>
      </c>
      <c r="J43" s="85">
        <f t="shared" si="2"/>
        <v>470397.83543000009</v>
      </c>
      <c r="K43" s="86">
        <f t="shared" si="3"/>
        <v>-83992.549731999985</v>
      </c>
      <c r="N43"/>
      <c r="O43"/>
      <c r="P43"/>
      <c r="Q43"/>
      <c r="R43"/>
      <c r="S43"/>
      <c r="T43"/>
      <c r="U43"/>
      <c r="V43"/>
      <c r="W43"/>
    </row>
    <row r="44" spans="1:23" s="5" customFormat="1" x14ac:dyDescent="0.3">
      <c r="B44" s="79" t="s">
        <v>71</v>
      </c>
      <c r="C44" s="184">
        <v>4879163.200000002</v>
      </c>
      <c r="D44" s="152"/>
      <c r="E44" s="81"/>
      <c r="F44" s="82">
        <f t="shared" si="0"/>
        <v>4879163.200000002</v>
      </c>
      <c r="G44" s="83">
        <f>IF($C$23="1st Estimate",'[6]GA Rates'!N7,IF($C$23="2nd Estimate",'[6]GA Rates'!G7,IF($C$23="Actual",'[6]GA Rates'!H7,0)))</f>
        <v>6.8739999999999996E-2</v>
      </c>
      <c r="H44" s="84">
        <f t="shared" si="1"/>
        <v>335393.67836800014</v>
      </c>
      <c r="I44" s="83">
        <f>'[6]GA Rates'!P7</f>
        <v>0.10778</v>
      </c>
      <c r="J44" s="85">
        <f t="shared" si="2"/>
        <v>525876.20969600021</v>
      </c>
      <c r="K44" s="86">
        <f t="shared" si="3"/>
        <v>190482.53132800007</v>
      </c>
      <c r="N44"/>
      <c r="O44"/>
      <c r="P44"/>
      <c r="Q44"/>
      <c r="R44"/>
      <c r="S44"/>
      <c r="T44"/>
      <c r="U44"/>
      <c r="V44"/>
      <c r="W44"/>
    </row>
    <row r="45" spans="1:23" s="5" customFormat="1" x14ac:dyDescent="0.3">
      <c r="B45" s="79" t="s">
        <v>72</v>
      </c>
      <c r="C45" s="184">
        <v>5924082.3000000035</v>
      </c>
      <c r="D45" s="152"/>
      <c r="E45" s="81"/>
      <c r="F45" s="82">
        <f t="shared" si="0"/>
        <v>5924082.3000000035</v>
      </c>
      <c r="G45" s="83">
        <f>IF($C$23="1st Estimate",'[6]GA Rates'!N8,IF($C$23="2nd Estimate",'[6]GA Rates'!G8,IF($C$23="Actual",'[6]GA Rates'!H8,0)))</f>
        <v>0.10623</v>
      </c>
      <c r="H45" s="84">
        <f t="shared" si="1"/>
        <v>629315.26272900042</v>
      </c>
      <c r="I45" s="83">
        <f>'[6]GA Rates'!P8</f>
        <v>0.12307</v>
      </c>
      <c r="J45" s="85">
        <f t="shared" si="2"/>
        <v>729076.80866100045</v>
      </c>
      <c r="K45" s="86">
        <f t="shared" si="3"/>
        <v>99761.545932000037</v>
      </c>
      <c r="N45"/>
      <c r="O45"/>
      <c r="P45"/>
      <c r="Q45"/>
      <c r="R45"/>
      <c r="S45"/>
      <c r="T45"/>
      <c r="U45"/>
      <c r="V45"/>
      <c r="W45"/>
    </row>
    <row r="46" spans="1:23" s="5" customFormat="1" x14ac:dyDescent="0.3">
      <c r="B46" s="79" t="s">
        <v>73</v>
      </c>
      <c r="C46" s="184">
        <v>5837624.6599999983</v>
      </c>
      <c r="D46" s="152"/>
      <c r="E46" s="81"/>
      <c r="F46" s="82">
        <f t="shared" si="0"/>
        <v>5837624.6599999983</v>
      </c>
      <c r="G46" s="83">
        <f>IF($C$23="1st Estimate",'[6]GA Rates'!N9,IF($C$23="2nd Estimate",'[6]GA Rates'!G9,IF($C$23="Actual",'[6]GA Rates'!H9,0)))</f>
        <v>0.11954000000000001</v>
      </c>
      <c r="H46" s="84">
        <f t="shared" si="1"/>
        <v>697829.65185639984</v>
      </c>
      <c r="I46" s="83">
        <f>'[6]GA Rates'!P9</f>
        <v>0.11848</v>
      </c>
      <c r="J46" s="85">
        <f t="shared" si="2"/>
        <v>691641.76971679984</v>
      </c>
      <c r="K46" s="86">
        <f t="shared" si="3"/>
        <v>-6187.8821395999985</v>
      </c>
      <c r="N46"/>
      <c r="O46"/>
      <c r="P46"/>
      <c r="Q46"/>
      <c r="R46"/>
      <c r="S46"/>
      <c r="T46"/>
      <c r="U46"/>
      <c r="V46"/>
      <c r="W46"/>
    </row>
    <row r="47" spans="1:23" s="5" customFormat="1" x14ac:dyDescent="0.3">
      <c r="B47" s="79" t="s">
        <v>74</v>
      </c>
      <c r="C47" s="184">
        <v>4427286.12</v>
      </c>
      <c r="D47" s="152"/>
      <c r="E47" s="81"/>
      <c r="F47" s="82">
        <f t="shared" si="0"/>
        <v>4427286.12</v>
      </c>
      <c r="G47" s="83">
        <f>IF($C$23="1st Estimate",'[6]GA Rates'!N10,IF($C$23="2nd Estimate",'[6]GA Rates'!G10,IF($C$23="Actual",'[6]GA Rates'!H10,0)))</f>
        <v>0.10651999999999999</v>
      </c>
      <c r="H47" s="84">
        <f t="shared" si="1"/>
        <v>471594.51750239998</v>
      </c>
      <c r="I47" s="83">
        <f>'[6]GA Rates'!P10</f>
        <v>0.1128</v>
      </c>
      <c r="J47" s="85">
        <f t="shared" si="2"/>
        <v>499397.87433600001</v>
      </c>
      <c r="K47" s="86">
        <f t="shared" si="3"/>
        <v>27803.356833600032</v>
      </c>
      <c r="N47"/>
      <c r="O47"/>
      <c r="P47"/>
      <c r="Q47"/>
      <c r="R47"/>
      <c r="S47"/>
      <c r="T47"/>
      <c r="U47"/>
      <c r="V47"/>
      <c r="W47"/>
    </row>
    <row r="48" spans="1:23" s="5" customFormat="1" x14ac:dyDescent="0.3">
      <c r="B48" s="79" t="s">
        <v>75</v>
      </c>
      <c r="C48" s="184">
        <v>4623367.0699999975</v>
      </c>
      <c r="D48" s="152"/>
      <c r="E48" s="81"/>
      <c r="F48" s="82">
        <f t="shared" si="0"/>
        <v>4623367.0699999975</v>
      </c>
      <c r="G48" s="83">
        <f>IF($C$23="1st Estimate",'[6]GA Rates'!N11,IF($C$23="2nd Estimate",'[6]GA Rates'!G11,IF($C$23="Actual",'[6]GA Rates'!H11,0)))</f>
        <v>0.115</v>
      </c>
      <c r="H48" s="84">
        <f t="shared" si="1"/>
        <v>531687.21304999979</v>
      </c>
      <c r="I48" s="83">
        <f>'[6]GA Rates'!P11</f>
        <v>0.10109</v>
      </c>
      <c r="J48" s="85">
        <f t="shared" si="2"/>
        <v>467376.17710629973</v>
      </c>
      <c r="K48" s="86">
        <f t="shared" si="3"/>
        <v>-64311.035943700059</v>
      </c>
      <c r="N48"/>
      <c r="O48"/>
      <c r="P48"/>
      <c r="Q48"/>
      <c r="R48"/>
      <c r="S48"/>
      <c r="T48"/>
      <c r="U48"/>
      <c r="V48"/>
      <c r="W48"/>
    </row>
    <row r="49" spans="2:23" s="5" customFormat="1" x14ac:dyDescent="0.3">
      <c r="B49" s="79" t="s">
        <v>76</v>
      </c>
      <c r="C49" s="184">
        <v>3922550.1199999969</v>
      </c>
      <c r="D49" s="152"/>
      <c r="E49" s="81"/>
      <c r="F49" s="82">
        <f t="shared" si="0"/>
        <v>3922550.1199999969</v>
      </c>
      <c r="G49" s="83">
        <f>IF($C$23="1st Estimate",'[6]GA Rates'!N12,IF($C$23="2nd Estimate",'[6]GA Rates'!G12,IF($C$23="Actual",'[6]GA Rates'!H12,0)))</f>
        <v>0.12739</v>
      </c>
      <c r="H49" s="84">
        <f t="shared" si="1"/>
        <v>499693.65978679963</v>
      </c>
      <c r="I49" s="83">
        <f>'[6]GA Rates'!P12</f>
        <v>8.8639999999999997E-2</v>
      </c>
      <c r="J49" s="85">
        <f t="shared" si="2"/>
        <v>347694.84263679973</v>
      </c>
      <c r="K49" s="86">
        <f t="shared" si="3"/>
        <v>-151998.8171499999</v>
      </c>
      <c r="N49"/>
      <c r="O49"/>
      <c r="P49"/>
      <c r="Q49"/>
      <c r="R49"/>
      <c r="S49"/>
      <c r="T49"/>
      <c r="U49"/>
      <c r="V49"/>
      <c r="W49"/>
    </row>
    <row r="50" spans="2:23" s="5" customFormat="1" x14ac:dyDescent="0.3">
      <c r="B50" s="79" t="s">
        <v>77</v>
      </c>
      <c r="C50" s="184">
        <v>4375979.4100000011</v>
      </c>
      <c r="D50" s="152"/>
      <c r="E50" s="81"/>
      <c r="F50" s="82">
        <f t="shared" si="0"/>
        <v>4375979.4100000011</v>
      </c>
      <c r="G50" s="83">
        <f>IF($C$23="1st Estimate",'[6]GA Rates'!N13,IF($C$23="2nd Estimate",'[6]GA Rates'!G13,IF($C$23="Actual",'[6]GA Rates'!H13,0)))</f>
        <v>0.10212</v>
      </c>
      <c r="H50" s="84">
        <f t="shared" si="1"/>
        <v>446875.01734920015</v>
      </c>
      <c r="I50" s="83">
        <f>'[6]GA Rates'!P13</f>
        <v>0.12562999999999999</v>
      </c>
      <c r="J50" s="85">
        <f t="shared" si="2"/>
        <v>549754.29327830009</v>
      </c>
      <c r="K50" s="86">
        <f t="shared" si="3"/>
        <v>102879.27592909994</v>
      </c>
      <c r="N50"/>
      <c r="O50"/>
      <c r="P50"/>
      <c r="Q50"/>
      <c r="R50"/>
      <c r="S50"/>
      <c r="T50"/>
      <c r="U50"/>
      <c r="V50"/>
      <c r="W50"/>
    </row>
    <row r="51" spans="2:23" s="5" customFormat="1" x14ac:dyDescent="0.3">
      <c r="B51" s="79" t="s">
        <v>78</v>
      </c>
      <c r="C51" s="184">
        <v>4377300.4699999988</v>
      </c>
      <c r="D51" s="152"/>
      <c r="E51" s="81"/>
      <c r="F51" s="82">
        <f t="shared" si="0"/>
        <v>4377300.4699999988</v>
      </c>
      <c r="G51" s="83">
        <f>IF($C$23="1st Estimate",'[6]GA Rates'!N14,IF($C$23="2nd Estimate",'[6]GA Rates'!G14,IF($C$23="Actual",'[6]GA Rates'!H14,0)))</f>
        <v>0.11164</v>
      </c>
      <c r="H51" s="84">
        <f t="shared" si="1"/>
        <v>488681.82447079988</v>
      </c>
      <c r="I51" s="83">
        <f>'[6]GA Rates'!P14</f>
        <v>9.7040000000000001E-2</v>
      </c>
      <c r="J51" s="85">
        <f t="shared" si="2"/>
        <v>424773.23760879989</v>
      </c>
      <c r="K51" s="86">
        <f t="shared" si="3"/>
        <v>-63908.586861999996</v>
      </c>
      <c r="N51"/>
      <c r="O51"/>
      <c r="P51"/>
      <c r="Q51"/>
      <c r="R51"/>
      <c r="S51"/>
      <c r="T51"/>
      <c r="U51"/>
      <c r="V51"/>
      <c r="W51"/>
    </row>
    <row r="52" spans="2:23" s="5" customFormat="1" x14ac:dyDescent="0.3">
      <c r="B52" s="79" t="s">
        <v>79</v>
      </c>
      <c r="C52" s="184">
        <v>4368452.4499999993</v>
      </c>
      <c r="D52" s="152"/>
      <c r="E52" s="81"/>
      <c r="F52" s="82">
        <f t="shared" si="0"/>
        <v>4368452.4499999993</v>
      </c>
      <c r="G52" s="83">
        <f>IF($C$23="1st Estimate",'[6]GA Rates'!N15,IF($C$23="2nd Estimate",'[6]GA Rates'!G15,IF($C$23="Actual",'[6]GA Rates'!H15,0)))</f>
        <v>8.3909999999999998E-2</v>
      </c>
      <c r="H52" s="84">
        <f t="shared" si="1"/>
        <v>366556.84507949994</v>
      </c>
      <c r="I52" s="83">
        <f>'[6]GA Rates'!P15</f>
        <v>9.2069999999999999E-2</v>
      </c>
      <c r="J52" s="85">
        <f t="shared" si="2"/>
        <v>402203.41707149992</v>
      </c>
      <c r="K52" s="86">
        <f t="shared" si="3"/>
        <v>35646.571991999983</v>
      </c>
      <c r="N52"/>
      <c r="O52"/>
      <c r="P52"/>
      <c r="Q52"/>
      <c r="R52"/>
      <c r="S52"/>
      <c r="T52"/>
      <c r="U52"/>
      <c r="V52"/>
      <c r="W52"/>
    </row>
    <row r="53" spans="2:23" s="5" customFormat="1" ht="28.8" thickBot="1" x14ac:dyDescent="0.35">
      <c r="B53" s="88" t="s">
        <v>80</v>
      </c>
      <c r="C53" s="89">
        <f>SUM(C41:C52)</f>
        <v>60498215.260000005</v>
      </c>
      <c r="D53" s="89">
        <f>SUM(D41:D52)</f>
        <v>0</v>
      </c>
      <c r="E53" s="89">
        <f>SUM(E41:E52)</f>
        <v>0</v>
      </c>
      <c r="F53" s="89">
        <f>SUM(F41:F52)</f>
        <v>60498215.260000005</v>
      </c>
      <c r="G53" s="90"/>
      <c r="H53" s="91">
        <f>SUM(H41:H52)</f>
        <v>5966734.8436022997</v>
      </c>
      <c r="I53" s="90"/>
      <c r="J53" s="91">
        <f>SUM(J41:J52)</f>
        <v>6048162.0306836991</v>
      </c>
      <c r="K53" s="92">
        <f>SUM(K41:K52)</f>
        <v>81427.187081399956</v>
      </c>
      <c r="N53"/>
      <c r="O53"/>
      <c r="P53"/>
      <c r="Q53"/>
      <c r="R53"/>
      <c r="S53"/>
      <c r="T53"/>
      <c r="U53"/>
      <c r="V53"/>
      <c r="W53"/>
    </row>
    <row r="54" spans="2:23" s="5" customFormat="1" ht="15" thickBot="1" x14ac:dyDescent="0.35">
      <c r="B54" s="93"/>
      <c r="C54" s="94"/>
      <c r="D54" s="94"/>
      <c r="E54" s="94"/>
      <c r="F54" s="94"/>
      <c r="G54" s="63"/>
      <c r="H54" s="95"/>
      <c r="I54" s="63"/>
      <c r="J54" s="95"/>
      <c r="K54" s="95"/>
      <c r="N54"/>
      <c r="O54"/>
      <c r="P54"/>
      <c r="Q54"/>
      <c r="R54"/>
      <c r="S54"/>
      <c r="T54"/>
      <c r="U54"/>
      <c r="V54"/>
      <c r="W54"/>
    </row>
    <row r="55" spans="2:23" s="5" customFormat="1" ht="55.8" x14ac:dyDescent="0.3">
      <c r="B55" s="93"/>
      <c r="C55" s="94"/>
      <c r="D55" s="94"/>
      <c r="E55" s="94"/>
      <c r="F55" s="94"/>
      <c r="G55" s="96" t="s">
        <v>81</v>
      </c>
      <c r="H55" s="97" t="s">
        <v>82</v>
      </c>
      <c r="I55" s="25" t="s">
        <v>83</v>
      </c>
      <c r="J55" s="98" t="s">
        <v>84</v>
      </c>
      <c r="K55" s="99" t="s">
        <v>85</v>
      </c>
      <c r="N55"/>
      <c r="O55"/>
      <c r="P55"/>
      <c r="Q55"/>
      <c r="R55"/>
      <c r="S55"/>
      <c r="T55"/>
      <c r="U55"/>
      <c r="V55"/>
      <c r="W55"/>
    </row>
    <row r="56" spans="2:23" s="5" customFormat="1" ht="13.8" x14ac:dyDescent="0.25">
      <c r="G56" s="100" t="s">
        <v>86</v>
      </c>
      <c r="H56" s="101" t="s">
        <v>87</v>
      </c>
      <c r="I56" s="102" t="s">
        <v>88</v>
      </c>
      <c r="J56" s="103" t="s">
        <v>89</v>
      </c>
      <c r="K56" s="104" t="s">
        <v>90</v>
      </c>
      <c r="O56" s="105"/>
      <c r="P56" s="105"/>
      <c r="Q56" s="105"/>
      <c r="R56" s="105"/>
      <c r="S56" s="105"/>
      <c r="T56" s="105"/>
      <c r="U56" s="105"/>
      <c r="V56" s="105"/>
      <c r="W56" s="105"/>
    </row>
    <row r="57" spans="2:23" s="5" customFormat="1" ht="15" thickBot="1" x14ac:dyDescent="0.35">
      <c r="G57" s="153">
        <v>113792068.30857918</v>
      </c>
      <c r="H57" s="154">
        <f>F53+60258743</f>
        <v>120756958.26000001</v>
      </c>
      <c r="I57" s="107">
        <f>G57-H57</f>
        <v>-6964889.9514208287</v>
      </c>
      <c r="J57" s="155">
        <v>9.4734951435951981E-2</v>
      </c>
      <c r="K57" s="109">
        <f>I57*J57</f>
        <v>-659818.51130460214</v>
      </c>
      <c r="O57" s="105"/>
      <c r="P57" s="105"/>
      <c r="Q57" s="105"/>
      <c r="R57" s="105"/>
      <c r="S57" s="105"/>
      <c r="T57" s="105"/>
      <c r="U57" s="105"/>
      <c r="V57" s="105"/>
      <c r="W57" s="105"/>
    </row>
    <row r="58" spans="2:23" s="5" customFormat="1" ht="35.700000000000003" customHeight="1" x14ac:dyDescent="0.25">
      <c r="G58" s="205" t="s">
        <v>91</v>
      </c>
      <c r="H58" s="205"/>
      <c r="I58" s="205"/>
      <c r="J58" s="205"/>
      <c r="K58" s="205"/>
      <c r="O58" s="105"/>
      <c r="P58" s="105"/>
      <c r="Q58" s="105"/>
      <c r="R58" s="105"/>
      <c r="S58" s="105"/>
      <c r="T58" s="105"/>
      <c r="U58" s="105"/>
      <c r="V58" s="105"/>
      <c r="W58" s="105"/>
    </row>
    <row r="59" spans="2:23" s="5" customFormat="1" ht="47.4" customHeight="1" thickBot="1" x14ac:dyDescent="0.3">
      <c r="G59" s="215" t="s">
        <v>129</v>
      </c>
      <c r="H59" s="215"/>
      <c r="I59" s="215"/>
      <c r="J59" s="215"/>
      <c r="K59" s="215"/>
      <c r="O59" s="105"/>
      <c r="P59" s="105"/>
      <c r="Q59" s="105"/>
      <c r="R59" s="105"/>
      <c r="S59" s="105"/>
      <c r="T59" s="105"/>
      <c r="U59" s="105"/>
      <c r="V59" s="105"/>
      <c r="W59" s="105"/>
    </row>
    <row r="60" spans="2:23" s="5" customFormat="1" thickBot="1" x14ac:dyDescent="0.3">
      <c r="G60" s="110"/>
      <c r="H60" s="111"/>
      <c r="I60" s="112"/>
      <c r="J60" s="113" t="s">
        <v>93</v>
      </c>
      <c r="K60" s="114">
        <f>K53+K57</f>
        <v>-578391.32422320219</v>
      </c>
      <c r="O60" s="105"/>
      <c r="P60" s="105"/>
      <c r="Q60" s="105"/>
      <c r="R60" s="105"/>
      <c r="S60" s="105"/>
      <c r="T60" s="105"/>
      <c r="U60" s="105"/>
      <c r="V60" s="105"/>
      <c r="W60" s="105"/>
    </row>
    <row r="61" spans="2:23" s="5" customFormat="1" ht="45.6" customHeight="1" x14ac:dyDescent="0.25">
      <c r="H61" s="216" t="s">
        <v>94</v>
      </c>
      <c r="I61" s="216"/>
      <c r="J61" s="216"/>
      <c r="K61" s="156">
        <f>IFERROR(H57/D18,0)</f>
        <v>1.0744138421227607</v>
      </c>
      <c r="O61" s="105"/>
      <c r="P61" s="105"/>
      <c r="Q61" s="105"/>
      <c r="R61" s="105"/>
      <c r="S61" s="105"/>
      <c r="T61" s="105"/>
      <c r="U61" s="105"/>
      <c r="V61" s="105"/>
      <c r="W61" s="105"/>
    </row>
    <row r="62" spans="2:23" s="5" customFormat="1" ht="30" customHeight="1" x14ac:dyDescent="0.25">
      <c r="H62" s="216" t="s">
        <v>95</v>
      </c>
      <c r="I62" s="216"/>
      <c r="J62" s="216"/>
      <c r="K62" s="116">
        <v>1.081</v>
      </c>
      <c r="O62" s="105"/>
      <c r="P62" s="105"/>
      <c r="Q62" s="105"/>
      <c r="R62" s="105"/>
      <c r="S62" s="105"/>
      <c r="T62" s="105"/>
      <c r="U62" s="105"/>
      <c r="V62" s="105"/>
      <c r="W62" s="105"/>
    </row>
    <row r="63" spans="2:23" s="5" customFormat="1" ht="13.8" x14ac:dyDescent="0.25">
      <c r="H63" s="216" t="s">
        <v>96</v>
      </c>
      <c r="I63" s="216"/>
      <c r="J63" s="216"/>
      <c r="K63" s="119">
        <f>K61-K62</f>
        <v>-6.5861578772392626E-3</v>
      </c>
      <c r="O63" s="105"/>
      <c r="P63" s="105"/>
      <c r="Q63" s="105"/>
      <c r="R63" s="105"/>
      <c r="S63" s="105"/>
      <c r="T63" s="105"/>
      <c r="U63" s="105"/>
      <c r="V63" s="105"/>
      <c r="W63" s="105"/>
    </row>
    <row r="64" spans="2:23" s="5" customFormat="1" ht="26.7" customHeight="1" thickBot="1" x14ac:dyDescent="0.3">
      <c r="B64" s="217" t="s">
        <v>97</v>
      </c>
      <c r="C64" s="217"/>
      <c r="D64" s="217"/>
      <c r="H64" s="118"/>
      <c r="I64" s="118"/>
      <c r="J64" s="118"/>
      <c r="K64" s="119"/>
      <c r="O64" s="105"/>
      <c r="P64" s="105"/>
      <c r="Q64" s="105"/>
      <c r="R64" s="105"/>
      <c r="S64" s="105"/>
      <c r="T64" s="105"/>
      <c r="U64" s="105"/>
      <c r="V64" s="105"/>
      <c r="W64" s="105"/>
    </row>
    <row r="65" spans="1:23" s="5" customFormat="1" thickBot="1" x14ac:dyDescent="0.3">
      <c r="B65" s="218"/>
      <c r="C65" s="219"/>
      <c r="D65" s="220"/>
      <c r="E65" s="120"/>
      <c r="F65" s="63" t="s">
        <v>98</v>
      </c>
      <c r="H65" s="118"/>
      <c r="I65" s="118"/>
      <c r="J65" s="118"/>
      <c r="K65" s="119"/>
      <c r="O65" s="105"/>
      <c r="P65" s="105"/>
      <c r="Q65" s="105"/>
      <c r="R65" s="105"/>
      <c r="S65" s="105"/>
      <c r="T65" s="105"/>
      <c r="U65" s="105"/>
      <c r="V65" s="105"/>
      <c r="W65" s="105"/>
    </row>
    <row r="66" spans="1:23" s="5" customFormat="1" ht="15" customHeight="1" x14ac:dyDescent="0.25">
      <c r="B66" s="221"/>
      <c r="C66" s="222"/>
      <c r="D66" s="223"/>
      <c r="E66" s="120"/>
      <c r="F66" s="218"/>
      <c r="G66" s="219"/>
      <c r="H66" s="219"/>
      <c r="I66" s="219"/>
      <c r="J66" s="219"/>
      <c r="K66" s="220"/>
      <c r="O66" s="105"/>
      <c r="P66" s="105"/>
      <c r="Q66" s="105"/>
      <c r="R66" s="105"/>
      <c r="S66" s="105"/>
      <c r="T66" s="105"/>
      <c r="U66" s="105"/>
      <c r="V66" s="105"/>
      <c r="W66" s="105"/>
    </row>
    <row r="67" spans="1:23" s="5" customFormat="1" ht="15" customHeight="1" x14ac:dyDescent="0.25">
      <c r="B67" s="221"/>
      <c r="C67" s="222"/>
      <c r="D67" s="223"/>
      <c r="E67" s="120"/>
      <c r="F67" s="221"/>
      <c r="G67" s="222"/>
      <c r="H67" s="222"/>
      <c r="I67" s="222"/>
      <c r="J67" s="222"/>
      <c r="K67" s="223"/>
      <c r="O67" s="105"/>
      <c r="P67" s="105"/>
      <c r="Q67" s="105"/>
      <c r="R67" s="105"/>
      <c r="S67" s="105"/>
      <c r="T67" s="105"/>
      <c r="U67" s="105"/>
      <c r="V67" s="105"/>
      <c r="W67" s="105"/>
    </row>
    <row r="68" spans="1:23" s="5" customFormat="1" ht="15" customHeight="1" x14ac:dyDescent="0.25">
      <c r="B68" s="221"/>
      <c r="C68" s="222"/>
      <c r="D68" s="223"/>
      <c r="E68" s="120"/>
      <c r="F68" s="221"/>
      <c r="G68" s="222"/>
      <c r="H68" s="222"/>
      <c r="I68" s="222"/>
      <c r="J68" s="222"/>
      <c r="K68" s="223"/>
      <c r="O68" s="105"/>
      <c r="P68" s="105"/>
      <c r="Q68" s="105"/>
      <c r="R68" s="105"/>
      <c r="S68" s="105"/>
      <c r="T68" s="105"/>
      <c r="U68" s="105"/>
      <c r="V68" s="105"/>
      <c r="W68" s="105"/>
    </row>
    <row r="69" spans="1:23" s="5" customFormat="1" ht="15" customHeight="1" x14ac:dyDescent="0.25">
      <c r="B69" s="221"/>
      <c r="C69" s="222"/>
      <c r="D69" s="223"/>
      <c r="E69" s="120"/>
      <c r="F69" s="221"/>
      <c r="G69" s="222"/>
      <c r="H69" s="222"/>
      <c r="I69" s="222"/>
      <c r="J69" s="222"/>
      <c r="K69" s="223"/>
      <c r="O69" s="105"/>
      <c r="P69" s="105"/>
      <c r="Q69" s="105"/>
      <c r="R69" s="105"/>
      <c r="S69" s="105"/>
      <c r="T69" s="105"/>
      <c r="U69" s="105"/>
      <c r="V69" s="105"/>
      <c r="W69" s="105"/>
    </row>
    <row r="70" spans="1:23" s="5" customFormat="1" ht="15" customHeight="1" x14ac:dyDescent="0.25">
      <c r="B70" s="221"/>
      <c r="C70" s="222"/>
      <c r="D70" s="223"/>
      <c r="E70" s="120"/>
      <c r="F70" s="221"/>
      <c r="G70" s="222"/>
      <c r="H70" s="222"/>
      <c r="I70" s="222"/>
      <c r="J70" s="222"/>
      <c r="K70" s="223"/>
      <c r="O70" s="105"/>
      <c r="P70" s="105"/>
      <c r="Q70" s="105"/>
      <c r="R70" s="105"/>
      <c r="S70" s="105"/>
      <c r="T70" s="105"/>
      <c r="U70" s="105"/>
      <c r="V70" s="105"/>
      <c r="W70" s="105"/>
    </row>
    <row r="71" spans="1:23" s="5" customFormat="1" ht="15.75" customHeight="1" thickBot="1" x14ac:dyDescent="0.3">
      <c r="B71" s="224"/>
      <c r="C71" s="225"/>
      <c r="D71" s="226"/>
      <c r="E71" s="120"/>
      <c r="F71" s="224"/>
      <c r="G71" s="225"/>
      <c r="H71" s="225"/>
      <c r="I71" s="225"/>
      <c r="J71" s="225"/>
      <c r="K71" s="226"/>
      <c r="O71" s="105"/>
      <c r="P71" s="105"/>
      <c r="Q71" s="105"/>
      <c r="R71" s="105"/>
      <c r="S71" s="105"/>
      <c r="T71" s="105"/>
      <c r="U71" s="105"/>
      <c r="V71" s="105"/>
      <c r="W71" s="105"/>
    </row>
    <row r="72" spans="1:23" s="5" customFormat="1" ht="37.200000000000003" customHeight="1" x14ac:dyDescent="0.25">
      <c r="A72" s="5" t="s">
        <v>99</v>
      </c>
      <c r="B72" s="3" t="s">
        <v>19</v>
      </c>
      <c r="C72" s="63"/>
      <c r="K72" s="121"/>
      <c r="O72" s="105"/>
      <c r="P72" s="105"/>
      <c r="Q72" s="105"/>
      <c r="R72" s="105"/>
      <c r="S72" s="105"/>
      <c r="T72" s="105"/>
      <c r="U72" s="105"/>
      <c r="V72" s="105"/>
      <c r="W72" s="105"/>
    </row>
    <row r="73" spans="1:23" s="5" customFormat="1" ht="13.8" x14ac:dyDescent="0.25">
      <c r="B73" s="62"/>
      <c r="C73" s="63"/>
      <c r="K73" s="122"/>
    </row>
    <row r="74" spans="1:23" s="5" customFormat="1" ht="15" customHeight="1" x14ac:dyDescent="0.25">
      <c r="A74" s="123"/>
      <c r="B74" s="124" t="s">
        <v>100</v>
      </c>
      <c r="C74" s="125" t="s">
        <v>101</v>
      </c>
      <c r="D74" s="227" t="s">
        <v>102</v>
      </c>
      <c r="E74" s="227"/>
      <c r="F74" s="227"/>
      <c r="G74" s="227"/>
      <c r="H74" s="227"/>
      <c r="I74" s="228" t="s">
        <v>103</v>
      </c>
      <c r="J74" s="228"/>
      <c r="K74" s="228"/>
    </row>
    <row r="75" spans="1:23" s="5" customFormat="1" ht="56.4" customHeight="1" x14ac:dyDescent="0.25">
      <c r="A75" s="229" t="s">
        <v>104</v>
      </c>
      <c r="B75" s="230"/>
      <c r="C75" s="128">
        <v>-548614</v>
      </c>
      <c r="D75" s="231"/>
      <c r="E75" s="232"/>
      <c r="F75" s="232"/>
      <c r="G75" s="232"/>
      <c r="H75" s="233"/>
      <c r="I75" s="129" t="s">
        <v>105</v>
      </c>
      <c r="J75" s="234" t="s">
        <v>106</v>
      </c>
      <c r="K75" s="234"/>
    </row>
    <row r="76" spans="1:23" s="5" customFormat="1" ht="27.6" x14ac:dyDescent="0.25">
      <c r="A76" s="130" t="s">
        <v>107</v>
      </c>
      <c r="B76" s="131" t="s">
        <v>108</v>
      </c>
      <c r="C76" s="128"/>
      <c r="D76" s="213"/>
      <c r="E76" s="213"/>
      <c r="F76" s="213"/>
      <c r="G76" s="213"/>
      <c r="H76" s="213"/>
      <c r="I76" s="64"/>
      <c r="J76" s="214"/>
      <c r="K76" s="214"/>
    </row>
    <row r="77" spans="1:23" s="5" customFormat="1" ht="27.6" x14ac:dyDescent="0.25">
      <c r="A77" s="130" t="s">
        <v>109</v>
      </c>
      <c r="B77" s="131" t="s">
        <v>110</v>
      </c>
      <c r="C77" s="128"/>
      <c r="D77" s="235"/>
      <c r="E77" s="236"/>
      <c r="F77" s="236"/>
      <c r="G77" s="236"/>
      <c r="H77" s="237"/>
      <c r="I77" s="64"/>
      <c r="J77" s="214"/>
      <c r="K77" s="214"/>
      <c r="L77" s="4"/>
      <c r="M77" s="4"/>
      <c r="N77" s="4"/>
      <c r="O77" s="4"/>
    </row>
    <row r="78" spans="1:23" s="5" customFormat="1" ht="27.6" x14ac:dyDescent="0.25">
      <c r="A78" s="130" t="s">
        <v>111</v>
      </c>
      <c r="B78" s="131" t="s">
        <v>112</v>
      </c>
      <c r="C78" s="128"/>
      <c r="D78" s="213"/>
      <c r="E78" s="213"/>
      <c r="F78" s="213"/>
      <c r="G78" s="213"/>
      <c r="H78" s="213"/>
      <c r="I78" s="64"/>
      <c r="J78" s="214"/>
      <c r="K78" s="214"/>
      <c r="L78" s="4"/>
      <c r="M78" s="4"/>
      <c r="N78" s="4"/>
      <c r="O78" s="4"/>
    </row>
    <row r="79" spans="1:23" s="5" customFormat="1" ht="27.6" x14ac:dyDescent="0.25">
      <c r="A79" s="130" t="s">
        <v>113</v>
      </c>
      <c r="B79" s="131" t="s">
        <v>114</v>
      </c>
      <c r="C79" s="128"/>
      <c r="D79" s="235"/>
      <c r="E79" s="236"/>
      <c r="F79" s="236"/>
      <c r="G79" s="236"/>
      <c r="H79" s="237"/>
      <c r="I79" s="64"/>
      <c r="J79" s="214"/>
      <c r="K79" s="214"/>
      <c r="L79" s="4"/>
      <c r="M79" s="4"/>
      <c r="N79" s="4"/>
      <c r="O79" s="4"/>
    </row>
    <row r="80" spans="1:23" s="5" customFormat="1" ht="27.6" x14ac:dyDescent="0.25">
      <c r="A80" s="130" t="s">
        <v>115</v>
      </c>
      <c r="B80" s="131" t="s">
        <v>130</v>
      </c>
      <c r="C80" s="128"/>
      <c r="D80" s="213"/>
      <c r="E80" s="213"/>
      <c r="F80" s="213"/>
      <c r="G80" s="213"/>
      <c r="H80" s="213"/>
      <c r="I80" s="64"/>
      <c r="J80" s="214"/>
      <c r="K80" s="214"/>
      <c r="L80" s="4"/>
      <c r="M80" s="4"/>
      <c r="N80" s="4"/>
      <c r="O80" s="4"/>
    </row>
    <row r="81" spans="1:15" s="5" customFormat="1" ht="27.6" x14ac:dyDescent="0.25">
      <c r="A81" s="130" t="s">
        <v>117</v>
      </c>
      <c r="B81" s="131" t="s">
        <v>131</v>
      </c>
      <c r="C81" s="128"/>
      <c r="D81" s="213"/>
      <c r="E81" s="213"/>
      <c r="F81" s="213"/>
      <c r="G81" s="213"/>
      <c r="H81" s="213"/>
      <c r="I81" s="64"/>
      <c r="J81" s="214"/>
      <c r="K81" s="214"/>
      <c r="L81" s="4"/>
      <c r="M81" s="4"/>
      <c r="N81" s="4"/>
      <c r="O81" s="4"/>
    </row>
    <row r="82" spans="1:15" s="5" customFormat="1" ht="33.75" customHeight="1" x14ac:dyDescent="0.25">
      <c r="A82" s="130" t="s">
        <v>132</v>
      </c>
      <c r="B82" s="131" t="s">
        <v>121</v>
      </c>
      <c r="C82" s="128"/>
      <c r="D82" s="213"/>
      <c r="E82" s="213"/>
      <c r="F82" s="213"/>
      <c r="G82" s="213"/>
      <c r="H82" s="213"/>
      <c r="I82" s="64"/>
      <c r="J82" s="214"/>
      <c r="K82" s="214"/>
      <c r="L82" s="4"/>
      <c r="M82" s="4"/>
      <c r="N82" s="4"/>
      <c r="O82" s="4"/>
    </row>
    <row r="83" spans="1:15" s="5" customFormat="1" ht="27.6" x14ac:dyDescent="0.25">
      <c r="A83" s="132" t="s">
        <v>133</v>
      </c>
      <c r="B83" s="131" t="s">
        <v>123</v>
      </c>
      <c r="C83" s="128"/>
      <c r="D83" s="213"/>
      <c r="E83" s="213"/>
      <c r="F83" s="213"/>
      <c r="G83" s="213"/>
      <c r="H83" s="213"/>
      <c r="I83" s="64"/>
      <c r="J83" s="214"/>
      <c r="K83" s="214"/>
      <c r="L83" s="4"/>
      <c r="M83" s="4"/>
      <c r="N83" s="4"/>
      <c r="O83" s="4"/>
    </row>
    <row r="84" spans="1:15" s="5" customFormat="1" ht="13.8" x14ac:dyDescent="0.25">
      <c r="A84" s="132">
        <v>5</v>
      </c>
      <c r="B84" s="134" t="s">
        <v>134</v>
      </c>
      <c r="C84" s="128"/>
      <c r="D84" s="213"/>
      <c r="E84" s="213"/>
      <c r="F84" s="213"/>
      <c r="G84" s="213"/>
      <c r="H84" s="213"/>
      <c r="I84" s="64"/>
      <c r="J84" s="214"/>
      <c r="K84" s="214"/>
    </row>
    <row r="85" spans="1:15" s="5" customFormat="1" ht="13.8" x14ac:dyDescent="0.25">
      <c r="A85" s="132">
        <v>6</v>
      </c>
      <c r="B85" s="135" t="s">
        <v>156</v>
      </c>
      <c r="C85" s="128">
        <v>-36821</v>
      </c>
      <c r="D85" s="213"/>
      <c r="E85" s="213"/>
      <c r="F85" s="213"/>
      <c r="G85" s="213"/>
      <c r="H85" s="213"/>
      <c r="I85" s="64" t="s">
        <v>158</v>
      </c>
      <c r="J85" s="214" t="s">
        <v>159</v>
      </c>
      <c r="K85" s="214"/>
    </row>
    <row r="86" spans="1:15" s="5" customFormat="1" x14ac:dyDescent="0.3">
      <c r="A86" s="132">
        <v>7</v>
      </c>
      <c r="B86" s="157"/>
      <c r="C86" s="128"/>
      <c r="D86" s="213"/>
      <c r="E86" s="213"/>
      <c r="F86" s="213"/>
      <c r="G86" s="213"/>
      <c r="H86" s="213"/>
      <c r="I86" s="64"/>
      <c r="J86" s="214"/>
      <c r="K86" s="214"/>
    </row>
    <row r="87" spans="1:15" s="5" customFormat="1" ht="13.8" x14ac:dyDescent="0.25">
      <c r="A87" s="132">
        <v>8</v>
      </c>
      <c r="B87" s="135"/>
      <c r="C87" s="128"/>
      <c r="D87" s="235"/>
      <c r="E87" s="236"/>
      <c r="F87" s="236"/>
      <c r="G87" s="236"/>
      <c r="H87" s="237"/>
      <c r="I87" s="64"/>
      <c r="J87" s="214"/>
      <c r="K87" s="214"/>
    </row>
    <row r="88" spans="1:15" s="5" customFormat="1" ht="13.8" x14ac:dyDescent="0.25">
      <c r="A88" s="132">
        <v>9</v>
      </c>
      <c r="B88" s="135"/>
      <c r="C88" s="128"/>
      <c r="D88" s="213"/>
      <c r="E88" s="213"/>
      <c r="F88" s="213"/>
      <c r="G88" s="213"/>
      <c r="H88" s="213"/>
      <c r="I88" s="64"/>
      <c r="J88" s="214"/>
      <c r="K88" s="214"/>
    </row>
    <row r="89" spans="1:15" s="5" customFormat="1" ht="13.8" x14ac:dyDescent="0.25">
      <c r="A89" s="132">
        <v>10</v>
      </c>
      <c r="B89" s="135"/>
      <c r="C89" s="128"/>
      <c r="D89" s="213"/>
      <c r="E89" s="213"/>
      <c r="F89" s="213"/>
      <c r="G89" s="213"/>
      <c r="H89" s="213"/>
      <c r="I89" s="64"/>
      <c r="J89" s="214"/>
      <c r="K89" s="214"/>
    </row>
    <row r="90" spans="1:15" s="5" customFormat="1" ht="13.8" x14ac:dyDescent="0.25">
      <c r="A90" s="5" t="s">
        <v>125</v>
      </c>
      <c r="B90" s="65" t="s">
        <v>20</v>
      </c>
      <c r="C90" s="136">
        <f>SUM(C75:C89)</f>
        <v>-585435</v>
      </c>
      <c r="D90" s="137"/>
      <c r="E90" s="137"/>
      <c r="F90" s="137"/>
      <c r="G90" s="137"/>
    </row>
    <row r="91" spans="1:15" s="5" customFormat="1" ht="27.6" x14ac:dyDescent="0.25">
      <c r="B91" s="93" t="s">
        <v>126</v>
      </c>
      <c r="C91" s="138">
        <f>K60</f>
        <v>-578391.32422320219</v>
      </c>
      <c r="D91" s="137"/>
      <c r="E91" s="137"/>
      <c r="F91" s="137"/>
      <c r="G91" s="137"/>
    </row>
    <row r="92" spans="1:15" s="5" customFormat="1" ht="13.8" x14ac:dyDescent="0.25">
      <c r="B92" s="93" t="s">
        <v>21</v>
      </c>
      <c r="C92" s="139">
        <f>C90-C91</f>
        <v>-7043.6757767978124</v>
      </c>
    </row>
    <row r="93" spans="1:15" s="5" customFormat="1" ht="28.2" thickBot="1" x14ac:dyDescent="0.3">
      <c r="B93" s="93" t="s">
        <v>23</v>
      </c>
      <c r="C93" s="140">
        <f>IF(ISERROR(C92/J53),0,C92/J53)</f>
        <v>-1.1645977308583411E-3</v>
      </c>
      <c r="D93" s="141" t="str">
        <f>IF(AND(C93&lt;0.01,C93&gt;-0.01),"","Unresolved differences of greater than + or - 1% should be explained")</f>
        <v/>
      </c>
      <c r="F93" s="4"/>
    </row>
    <row r="94" spans="1:15" s="5" customFormat="1" thickTop="1" x14ac:dyDescent="0.25">
      <c r="B94" s="63"/>
      <c r="C94" s="142"/>
      <c r="D94" s="23"/>
      <c r="G94" s="4"/>
    </row>
    <row r="95" spans="1:15" s="5" customFormat="1" ht="13.8" x14ac:dyDescent="0.25">
      <c r="B95" s="63"/>
      <c r="C95" s="142"/>
      <c r="D95" s="143"/>
    </row>
    <row r="96" spans="1:15" s="5" customFormat="1" ht="13.8" x14ac:dyDescent="0.25"/>
    <row r="97" s="5" customFormat="1" ht="13.8" x14ac:dyDescent="0.25"/>
  </sheetData>
  <mergeCells count="46">
    <mergeCell ref="D89:H89"/>
    <mergeCell ref="J89:K89"/>
    <mergeCell ref="D86:H86"/>
    <mergeCell ref="J86:K86"/>
    <mergeCell ref="D87:H87"/>
    <mergeCell ref="J87:K87"/>
    <mergeCell ref="D88:H88"/>
    <mergeCell ref="J88:K88"/>
    <mergeCell ref="D83:H83"/>
    <mergeCell ref="J83:K83"/>
    <mergeCell ref="D84:H84"/>
    <mergeCell ref="J84:K84"/>
    <mergeCell ref="D85:H85"/>
    <mergeCell ref="J85:K85"/>
    <mergeCell ref="D80:H80"/>
    <mergeCell ref="J80:K80"/>
    <mergeCell ref="D81:H81"/>
    <mergeCell ref="J81:K81"/>
    <mergeCell ref="D82:H82"/>
    <mergeCell ref="J82:K82"/>
    <mergeCell ref="D77:H77"/>
    <mergeCell ref="J77:K77"/>
    <mergeCell ref="D78:H78"/>
    <mergeCell ref="J78:K78"/>
    <mergeCell ref="D79:H79"/>
    <mergeCell ref="J79:K79"/>
    <mergeCell ref="D76:H76"/>
    <mergeCell ref="J76:K76"/>
    <mergeCell ref="G59:K59"/>
    <mergeCell ref="H61:J61"/>
    <mergeCell ref="H62:J62"/>
    <mergeCell ref="H63:J63"/>
    <mergeCell ref="B64:D64"/>
    <mergeCell ref="B65:D71"/>
    <mergeCell ref="F66:K71"/>
    <mergeCell ref="D74:H74"/>
    <mergeCell ref="I74:K74"/>
    <mergeCell ref="A75:B75"/>
    <mergeCell ref="D75:H75"/>
    <mergeCell ref="J75:K75"/>
    <mergeCell ref="G58:K58"/>
    <mergeCell ref="B13:C13"/>
    <mergeCell ref="E13:F13"/>
    <mergeCell ref="B19:H19"/>
    <mergeCell ref="B25:F25"/>
    <mergeCell ref="B27:F27"/>
  </mergeCells>
  <dataValidations count="2">
    <dataValidation type="list" sqref="C23" xr:uid="{47032659-1B0A-4481-984F-79D1B4CCEF84}">
      <formula1>"1st Estimate, 2nd Estimate, Actual"</formula1>
    </dataValidation>
    <dataValidation type="list" allowBlank="1" showInputMessage="1" showErrorMessage="1" sqref="G27 I76:I89 G25" xr:uid="{DE69B014-A8E8-47FD-92BC-ACA616430C2D}">
      <formula1>"Yes,No"</formula1>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CF62CA-59B4-459F-9DD7-4129E33DB0E8}">
  <sheetPr codeName="Sheet21">
    <tabColor rgb="FFFF0000"/>
  </sheetPr>
  <dimension ref="A12:W97"/>
  <sheetViews>
    <sheetView showGridLines="0" topLeftCell="A73" zoomScale="70" zoomScaleNormal="70" workbookViewId="0">
      <selection activeCell="J86" sqref="J86:K86"/>
    </sheetView>
  </sheetViews>
  <sheetFormatPr defaultColWidth="9" defaultRowHeight="14.4" x14ac:dyDescent="0.3"/>
  <cols>
    <col min="1" max="1" width="10.33203125" customWidth="1"/>
    <col min="2" max="2" width="53.88671875" customWidth="1"/>
    <col min="3" max="3" width="28" customWidth="1"/>
    <col min="4" max="4" width="23" customWidth="1"/>
    <col min="5" max="5" width="26.109375" customWidth="1"/>
    <col min="6" max="6" width="27.5546875" customWidth="1"/>
    <col min="7" max="7" width="15.88671875" customWidth="1"/>
    <col min="8" max="8" width="18" customWidth="1"/>
    <col min="9" max="11" width="20.5546875" customWidth="1"/>
    <col min="12" max="12" width="10.5546875" customWidth="1"/>
    <col min="13" max="13" width="10.33203125" customWidth="1"/>
    <col min="14" max="14" width="11.88671875" customWidth="1"/>
    <col min="15" max="15" width="10.5546875" customWidth="1"/>
    <col min="16" max="16" width="10.33203125" customWidth="1"/>
    <col min="17" max="18" width="10.5546875" customWidth="1"/>
    <col min="19" max="19" width="11" customWidth="1"/>
    <col min="20" max="20" width="13" customWidth="1"/>
    <col min="21" max="21" width="10.88671875" customWidth="1"/>
    <col min="22" max="22" width="11.33203125" customWidth="1"/>
  </cols>
  <sheetData>
    <row r="12" spans="1:19" s="5" customFormat="1" ht="13.8" x14ac:dyDescent="0.25">
      <c r="A12" s="4" t="s">
        <v>28</v>
      </c>
      <c r="B12" s="50" t="s">
        <v>29</v>
      </c>
      <c r="C12" s="51"/>
      <c r="D12" s="51"/>
      <c r="E12" s="51"/>
      <c r="F12" s="51"/>
      <c r="I12" s="4"/>
      <c r="J12" s="4"/>
      <c r="K12" s="4"/>
      <c r="L12" s="4"/>
      <c r="M12" s="4"/>
      <c r="N12" s="4"/>
      <c r="O12" s="4"/>
      <c r="P12" s="4"/>
      <c r="Q12" s="4"/>
      <c r="R12" s="4"/>
      <c r="S12" s="4"/>
    </row>
    <row r="13" spans="1:19" s="5" customFormat="1" ht="13.8" x14ac:dyDescent="0.25">
      <c r="A13" s="4"/>
      <c r="B13" s="206" t="s">
        <v>16</v>
      </c>
      <c r="C13" s="206"/>
      <c r="D13" s="52">
        <v>2019</v>
      </c>
      <c r="E13" s="207"/>
      <c r="F13" s="208"/>
      <c r="G13" s="4"/>
      <c r="H13" s="4"/>
      <c r="I13" s="4"/>
      <c r="J13" s="4"/>
      <c r="K13" s="4"/>
      <c r="L13" s="4"/>
      <c r="M13" s="4"/>
      <c r="N13" s="4"/>
      <c r="O13" s="4"/>
      <c r="P13" s="4"/>
      <c r="Q13" s="4"/>
    </row>
    <row r="14" spans="1:19" s="5" customFormat="1" thickBot="1" x14ac:dyDescent="0.3">
      <c r="A14" s="4"/>
      <c r="B14" s="54" t="s">
        <v>30</v>
      </c>
      <c r="C14" s="55" t="s">
        <v>31</v>
      </c>
      <c r="D14" s="144">
        <f>D15+D16</f>
        <v>248201620.03099999</v>
      </c>
      <c r="E14" s="55" t="s">
        <v>32</v>
      </c>
      <c r="F14" s="57">
        <v>1</v>
      </c>
      <c r="G14" s="4"/>
      <c r="H14" s="4"/>
      <c r="I14" s="4"/>
      <c r="J14" s="4"/>
      <c r="K14" s="4"/>
      <c r="L14" s="4"/>
      <c r="M14" s="4"/>
      <c r="N14" s="4"/>
      <c r="O14" s="4"/>
      <c r="P14" s="4"/>
      <c r="Q14" s="4"/>
    </row>
    <row r="15" spans="1:19" s="5" customFormat="1" thickBot="1" x14ac:dyDescent="0.3">
      <c r="B15" s="54" t="s">
        <v>33</v>
      </c>
      <c r="C15" s="55" t="s">
        <v>34</v>
      </c>
      <c r="D15" s="144">
        <v>120782532.83999999</v>
      </c>
      <c r="E15" s="55" t="s">
        <v>32</v>
      </c>
      <c r="F15" s="59">
        <f>IFERROR(D15/$D$14,0)</f>
        <v>0.48663071911019129</v>
      </c>
    </row>
    <row r="16" spans="1:19" s="5" customFormat="1" thickBot="1" x14ac:dyDescent="0.3">
      <c r="B16" s="54" t="s">
        <v>35</v>
      </c>
      <c r="C16" s="55" t="s">
        <v>36</v>
      </c>
      <c r="D16" s="144">
        <f>SUM(D17:D18)</f>
        <v>127419087.191</v>
      </c>
      <c r="E16" s="55" t="s">
        <v>32</v>
      </c>
      <c r="F16" s="59">
        <f>IFERROR(D16/$D$14,0)</f>
        <v>0.51336928088980871</v>
      </c>
    </row>
    <row r="17" spans="1:8" s="5" customFormat="1" thickBot="1" x14ac:dyDescent="0.3">
      <c r="B17" s="54" t="s">
        <v>37</v>
      </c>
      <c r="C17" s="55" t="s">
        <v>38</v>
      </c>
      <c r="D17" s="144">
        <v>17484405.890000001</v>
      </c>
      <c r="E17" s="55" t="s">
        <v>32</v>
      </c>
      <c r="F17" s="59">
        <f>IFERROR(D17/$D$14,0)</f>
        <v>7.0444366510646575E-2</v>
      </c>
    </row>
    <row r="18" spans="1:8" s="5" customFormat="1" thickBot="1" x14ac:dyDescent="0.3">
      <c r="B18" s="54" t="s">
        <v>39</v>
      </c>
      <c r="C18" s="55" t="s">
        <v>40</v>
      </c>
      <c r="D18" s="144">
        <v>109934681.301</v>
      </c>
      <c r="E18" s="55" t="s">
        <v>32</v>
      </c>
      <c r="F18" s="59">
        <f>IFERROR(D18/$D$14,0)</f>
        <v>0.44292491437916209</v>
      </c>
    </row>
    <row r="19" spans="1:8" s="5" customFormat="1" ht="34.5" customHeight="1" x14ac:dyDescent="0.25">
      <c r="B19" s="209" t="s">
        <v>41</v>
      </c>
      <c r="C19" s="209"/>
      <c r="D19" s="209"/>
      <c r="E19" s="209"/>
      <c r="F19" s="209"/>
      <c r="G19" s="210"/>
      <c r="H19" s="210"/>
    </row>
    <row r="20" spans="1:8" s="5" customFormat="1" ht="13.8" x14ac:dyDescent="0.25">
      <c r="D20" s="61"/>
    </row>
    <row r="21" spans="1:8" s="5" customFormat="1" ht="13.8" x14ac:dyDescent="0.25">
      <c r="A21" s="5" t="s">
        <v>42</v>
      </c>
      <c r="B21" s="62" t="s">
        <v>43</v>
      </c>
    </row>
    <row r="22" spans="1:8" s="5" customFormat="1" ht="13.8" x14ac:dyDescent="0.25">
      <c r="B22" s="62"/>
    </row>
    <row r="23" spans="1:8" s="5" customFormat="1" ht="13.8" x14ac:dyDescent="0.25">
      <c r="B23" s="63" t="s">
        <v>44</v>
      </c>
      <c r="C23" s="64" t="s">
        <v>127</v>
      </c>
      <c r="E23" s="4"/>
    </row>
    <row r="24" spans="1:8" s="5" customFormat="1" ht="13.8" x14ac:dyDescent="0.25">
      <c r="E24" s="4"/>
    </row>
    <row r="25" spans="1:8" s="5" customFormat="1" x14ac:dyDescent="0.3">
      <c r="B25" s="211" t="s">
        <v>45</v>
      </c>
      <c r="C25" s="212"/>
      <c r="D25" s="212"/>
      <c r="E25" s="212"/>
      <c r="F25" s="212"/>
      <c r="G25" s="64" t="s">
        <v>128</v>
      </c>
    </row>
    <row r="26" spans="1:8" s="5" customFormat="1" ht="13.8" x14ac:dyDescent="0.25">
      <c r="E26" s="4"/>
    </row>
    <row r="27" spans="1:8" s="5" customFormat="1" x14ac:dyDescent="0.3">
      <c r="B27" s="211" t="s">
        <v>46</v>
      </c>
      <c r="C27" s="212"/>
      <c r="D27" s="212"/>
      <c r="E27" s="212"/>
      <c r="F27" s="212"/>
      <c r="G27" s="64" t="s">
        <v>128</v>
      </c>
    </row>
    <row r="28" spans="1:8" s="5" customFormat="1" ht="15" customHeight="1" x14ac:dyDescent="0.25">
      <c r="B28" s="65"/>
      <c r="C28" s="65"/>
      <c r="D28" s="65"/>
      <c r="E28" s="65"/>
      <c r="F28" s="65"/>
      <c r="G28" s="65"/>
      <c r="H28" s="65"/>
    </row>
    <row r="29" spans="1:8" s="5" customFormat="1" ht="15" hidden="1" customHeight="1" x14ac:dyDescent="0.25">
      <c r="B29" s="65"/>
      <c r="C29" s="65"/>
      <c r="D29" s="65"/>
      <c r="E29" s="65"/>
      <c r="F29" s="65"/>
      <c r="G29" s="65"/>
      <c r="H29" s="65"/>
    </row>
    <row r="30" spans="1:8" s="5" customFormat="1" ht="15" hidden="1" customHeight="1" x14ac:dyDescent="0.25">
      <c r="B30" s="65"/>
      <c r="C30" s="65"/>
      <c r="D30" s="65"/>
      <c r="E30" s="65"/>
      <c r="F30" s="65"/>
      <c r="G30" s="65"/>
      <c r="H30" s="65"/>
    </row>
    <row r="31" spans="1:8" s="5" customFormat="1" ht="15" hidden="1" customHeight="1" x14ac:dyDescent="0.25">
      <c r="B31" s="65"/>
      <c r="C31" s="65"/>
      <c r="D31" s="65"/>
      <c r="E31" s="65"/>
      <c r="F31" s="65"/>
      <c r="G31" s="65"/>
      <c r="H31" s="65"/>
    </row>
    <row r="32" spans="1:8" s="5" customFormat="1" ht="14.25" hidden="1" customHeight="1" x14ac:dyDescent="0.25">
      <c r="B32" s="65"/>
      <c r="C32" s="65"/>
      <c r="D32" s="65"/>
      <c r="E32" s="65"/>
      <c r="F32" s="65"/>
      <c r="G32" s="65"/>
      <c r="H32" s="65"/>
    </row>
    <row r="33" spans="1:23" s="5" customFormat="1" ht="14.25" hidden="1" customHeight="1" x14ac:dyDescent="0.25">
      <c r="B33" s="65"/>
      <c r="C33" s="65"/>
      <c r="D33" s="65"/>
      <c r="E33" s="65"/>
      <c r="F33" s="65"/>
      <c r="G33" s="65"/>
      <c r="H33" s="65"/>
    </row>
    <row r="34" spans="1:23" s="5" customFormat="1" ht="14.25" hidden="1" customHeight="1" x14ac:dyDescent="0.25">
      <c r="B34" s="65"/>
      <c r="C34" s="65"/>
      <c r="D34" s="65"/>
      <c r="E34" s="65"/>
      <c r="F34" s="65"/>
      <c r="G34" s="65"/>
      <c r="H34" s="65"/>
    </row>
    <row r="35" spans="1:23" s="5" customFormat="1" ht="14.25" hidden="1" customHeight="1" x14ac:dyDescent="0.25">
      <c r="B35" s="65"/>
      <c r="C35" s="65"/>
      <c r="D35" s="65"/>
      <c r="E35" s="65"/>
      <c r="F35" s="65"/>
      <c r="G35" s="65"/>
      <c r="H35" s="65"/>
    </row>
    <row r="36" spans="1:23" s="5" customFormat="1" ht="13.8" x14ac:dyDescent="0.25"/>
    <row r="37" spans="1:23" s="5" customFormat="1" ht="13.8" x14ac:dyDescent="0.25">
      <c r="A37" s="5" t="s">
        <v>47</v>
      </c>
      <c r="B37" s="3" t="s">
        <v>48</v>
      </c>
      <c r="C37" s="62"/>
    </row>
    <row r="38" spans="1:23" s="5" customFormat="1" ht="15" thickBot="1" x14ac:dyDescent="0.35">
      <c r="B38" s="63" t="s">
        <v>16</v>
      </c>
      <c r="C38" s="66">
        <v>2018</v>
      </c>
      <c r="D38" s="4"/>
      <c r="E38" s="4"/>
      <c r="F38" s="67"/>
      <c r="G38" s="63"/>
      <c r="H38" s="63"/>
      <c r="I38" s="63"/>
      <c r="J38" s="63"/>
      <c r="K38" s="63"/>
      <c r="N38"/>
      <c r="O38"/>
      <c r="P38"/>
      <c r="Q38"/>
      <c r="R38"/>
      <c r="S38"/>
      <c r="T38"/>
      <c r="U38"/>
      <c r="V38"/>
      <c r="W38"/>
    </row>
    <row r="39" spans="1:23" s="65" customFormat="1" ht="80.25" customHeight="1" thickBot="1" x14ac:dyDescent="0.35">
      <c r="B39" s="68" t="s">
        <v>49</v>
      </c>
      <c r="C39" s="145" t="s">
        <v>50</v>
      </c>
      <c r="D39" s="146" t="s">
        <v>51</v>
      </c>
      <c r="E39" s="147" t="s">
        <v>52</v>
      </c>
      <c r="F39" s="148" t="s">
        <v>53</v>
      </c>
      <c r="G39" s="149" t="s">
        <v>54</v>
      </c>
      <c r="H39" s="149" t="s">
        <v>55</v>
      </c>
      <c r="I39" s="149" t="s">
        <v>56</v>
      </c>
      <c r="J39" s="149" t="s">
        <v>57</v>
      </c>
      <c r="K39" s="150" t="s">
        <v>58</v>
      </c>
      <c r="N39"/>
      <c r="O39"/>
      <c r="P39"/>
      <c r="Q39"/>
      <c r="R39"/>
      <c r="S39"/>
      <c r="T39"/>
      <c r="U39"/>
      <c r="V39"/>
      <c r="W39"/>
    </row>
    <row r="40" spans="1:23" s="65" customFormat="1" x14ac:dyDescent="0.3">
      <c r="B40" s="75"/>
      <c r="C40" s="76" t="s">
        <v>59</v>
      </c>
      <c r="D40" s="76" t="s">
        <v>60</v>
      </c>
      <c r="E40" s="25" t="s">
        <v>61</v>
      </c>
      <c r="F40" s="25" t="s">
        <v>62</v>
      </c>
      <c r="G40" s="25" t="s">
        <v>63</v>
      </c>
      <c r="H40" s="77" t="s">
        <v>64</v>
      </c>
      <c r="I40" s="25" t="s">
        <v>65</v>
      </c>
      <c r="J40" s="77" t="s">
        <v>66</v>
      </c>
      <c r="K40" s="78" t="s">
        <v>67</v>
      </c>
      <c r="N40"/>
      <c r="O40"/>
      <c r="P40"/>
      <c r="Q40"/>
      <c r="R40"/>
      <c r="S40"/>
      <c r="T40"/>
      <c r="U40"/>
      <c r="V40"/>
      <c r="W40"/>
    </row>
    <row r="41" spans="1:23" s="5" customFormat="1" x14ac:dyDescent="0.3">
      <c r="B41" s="79" t="s">
        <v>68</v>
      </c>
      <c r="C41" s="151">
        <v>4989787.0603869995</v>
      </c>
      <c r="D41" s="152"/>
      <c r="E41" s="81"/>
      <c r="F41" s="82">
        <f>C41-D41+E41</f>
        <v>4989787.0603869995</v>
      </c>
      <c r="G41" s="83">
        <f>IF($C$23="1st Estimate",'[6]GA Rates'!J4,IF($C$23="2nd Estimate",'[6]GA Rates'!G4,IF($C$23="Actual",'[6]GA Rates'!H4,0)))</f>
        <v>8.7770000000000001E-2</v>
      </c>
      <c r="H41" s="84">
        <f>F41*G41</f>
        <v>437953.61029016692</v>
      </c>
      <c r="I41" s="83">
        <f>'[6]GA Rates'!L4</f>
        <v>6.7360000000000003E-2</v>
      </c>
      <c r="J41" s="85">
        <f>F41*I41</f>
        <v>336112.0563876683</v>
      </c>
      <c r="K41" s="86">
        <f>J41-H41</f>
        <v>-101841.55390249862</v>
      </c>
      <c r="N41"/>
      <c r="O41"/>
      <c r="P41"/>
      <c r="Q41"/>
      <c r="R41"/>
      <c r="S41"/>
      <c r="T41"/>
      <c r="U41"/>
      <c r="V41"/>
      <c r="W41"/>
    </row>
    <row r="42" spans="1:23" s="5" customFormat="1" x14ac:dyDescent="0.3">
      <c r="B42" s="79" t="s">
        <v>69</v>
      </c>
      <c r="C42" s="151">
        <v>3403589.7369690007</v>
      </c>
      <c r="D42" s="152"/>
      <c r="E42" s="81"/>
      <c r="F42" s="82">
        <f t="shared" ref="F42:F52" si="0">C42-D42+E42</f>
        <v>3403589.7369690007</v>
      </c>
      <c r="G42" s="83">
        <f>IF($C$23="1st Estimate",'[6]GA Rates'!J5,IF($C$23="2nd Estimate",'[6]GA Rates'!G5,IF($C$23="Actual",'[6]GA Rates'!H5,0)))</f>
        <v>7.3329999999999992E-2</v>
      </c>
      <c r="H42" s="84">
        <f t="shared" ref="H42:H52" si="1">F42*G42</f>
        <v>249585.2354119368</v>
      </c>
      <c r="I42" s="83">
        <f>'[6]GA Rates'!L5</f>
        <v>8.1670000000000006E-2</v>
      </c>
      <c r="J42" s="85">
        <f t="shared" ref="J42:J52" si="2">F42*I42</f>
        <v>277971.17381825828</v>
      </c>
      <c r="K42" s="86">
        <f t="shared" ref="K42:K52" si="3">J42-H42</f>
        <v>28385.938406321482</v>
      </c>
      <c r="N42"/>
      <c r="O42"/>
      <c r="P42"/>
      <c r="Q42"/>
      <c r="R42"/>
      <c r="S42"/>
      <c r="T42"/>
      <c r="U42"/>
      <c r="V42"/>
      <c r="W42"/>
    </row>
    <row r="43" spans="1:23" s="5" customFormat="1" x14ac:dyDescent="0.3">
      <c r="B43" s="79" t="s">
        <v>70</v>
      </c>
      <c r="C43" s="151">
        <v>4450104.9443820007</v>
      </c>
      <c r="D43" s="152"/>
      <c r="E43" s="81"/>
      <c r="F43" s="82">
        <f t="shared" si="0"/>
        <v>4450104.9443820007</v>
      </c>
      <c r="G43" s="83">
        <f>IF($C$23="1st Estimate",'[6]GA Rates'!J6,IF($C$23="2nd Estimate",'[6]GA Rates'!G6,IF($C$23="Actual",'[6]GA Rates'!H6,0)))</f>
        <v>7.8769999999999993E-2</v>
      </c>
      <c r="H43" s="84">
        <f t="shared" si="1"/>
        <v>350534.76646897016</v>
      </c>
      <c r="I43" s="83">
        <f>'[6]GA Rates'!L6</f>
        <v>9.4810000000000005E-2</v>
      </c>
      <c r="J43" s="85">
        <f t="shared" si="2"/>
        <v>421914.44977685751</v>
      </c>
      <c r="K43" s="86">
        <f t="shared" si="3"/>
        <v>71379.683307887346</v>
      </c>
      <c r="N43"/>
      <c r="O43"/>
      <c r="P43"/>
      <c r="Q43"/>
      <c r="R43"/>
      <c r="S43"/>
      <c r="T43"/>
      <c r="U43"/>
      <c r="V43"/>
      <c r="W43"/>
    </row>
    <row r="44" spans="1:23" s="5" customFormat="1" x14ac:dyDescent="0.3">
      <c r="B44" s="79" t="s">
        <v>71</v>
      </c>
      <c r="C44" s="151">
        <v>4003257.0272450005</v>
      </c>
      <c r="D44" s="152"/>
      <c r="E44" s="81"/>
      <c r="F44" s="82">
        <f t="shared" si="0"/>
        <v>4003257.0272450005</v>
      </c>
      <c r="G44" s="83">
        <f>IF($C$23="1st Estimate",'[6]GA Rates'!J7,IF($C$23="2nd Estimate",'[6]GA Rates'!G7,IF($C$23="Actual",'[6]GA Rates'!H7,0)))</f>
        <v>9.8099999999999993E-2</v>
      </c>
      <c r="H44" s="84">
        <f t="shared" si="1"/>
        <v>392719.51437273453</v>
      </c>
      <c r="I44" s="83">
        <f>'[6]GA Rates'!L7</f>
        <v>9.9589999999999998E-2</v>
      </c>
      <c r="J44" s="85">
        <f t="shared" si="2"/>
        <v>398684.36734332959</v>
      </c>
      <c r="K44" s="86">
        <f t="shared" si="3"/>
        <v>5964.8529705950641</v>
      </c>
      <c r="N44"/>
      <c r="O44"/>
      <c r="P44"/>
      <c r="Q44"/>
      <c r="R44"/>
      <c r="S44"/>
      <c r="T44"/>
      <c r="U44"/>
      <c r="V44"/>
      <c r="W44"/>
    </row>
    <row r="45" spans="1:23" s="5" customFormat="1" x14ac:dyDescent="0.3">
      <c r="B45" s="79" t="s">
        <v>72</v>
      </c>
      <c r="C45" s="151">
        <v>4469435.1722179996</v>
      </c>
      <c r="D45" s="152"/>
      <c r="E45" s="81"/>
      <c r="F45" s="82">
        <f t="shared" si="0"/>
        <v>4469435.1722179996</v>
      </c>
      <c r="G45" s="83">
        <f>IF($C$23="1st Estimate",'[6]GA Rates'!J8,IF($C$23="2nd Estimate",'[6]GA Rates'!G8,IF($C$23="Actual",'[6]GA Rates'!H8,0)))</f>
        <v>9.3920000000000003E-2</v>
      </c>
      <c r="H45" s="84">
        <f t="shared" si="1"/>
        <v>419769.35137471452</v>
      </c>
      <c r="I45" s="83">
        <f>'[6]GA Rates'!L8</f>
        <v>0.10793000000000001</v>
      </c>
      <c r="J45" s="85">
        <f t="shared" si="2"/>
        <v>482386.13813748874</v>
      </c>
      <c r="K45" s="86">
        <f t="shared" si="3"/>
        <v>62616.786762774223</v>
      </c>
      <c r="N45"/>
      <c r="O45"/>
      <c r="P45"/>
      <c r="Q45"/>
      <c r="R45"/>
      <c r="S45"/>
      <c r="T45"/>
      <c r="U45"/>
      <c r="V45"/>
      <c r="W45"/>
    </row>
    <row r="46" spans="1:23" s="5" customFormat="1" x14ac:dyDescent="0.3">
      <c r="B46" s="79" t="s">
        <v>73</v>
      </c>
      <c r="C46" s="151">
        <v>4348875.8973019999</v>
      </c>
      <c r="D46" s="152"/>
      <c r="E46" s="81"/>
      <c r="F46" s="82">
        <f t="shared" si="0"/>
        <v>4348875.8973019999</v>
      </c>
      <c r="G46" s="83">
        <f>IF($C$23="1st Estimate",'[6]GA Rates'!J9,IF($C$23="2nd Estimate",'[6]GA Rates'!G9,IF($C$23="Actual",'[6]GA Rates'!H9,0)))</f>
        <v>0.13336000000000001</v>
      </c>
      <c r="H46" s="84">
        <f t="shared" si="1"/>
        <v>579966.08966419473</v>
      </c>
      <c r="I46" s="83">
        <f>'[6]GA Rates'!L9</f>
        <v>0.11896</v>
      </c>
      <c r="J46" s="85">
        <f t="shared" si="2"/>
        <v>517342.27674304589</v>
      </c>
      <c r="K46" s="86">
        <f t="shared" si="3"/>
        <v>-62623.812921148841</v>
      </c>
      <c r="N46"/>
      <c r="O46"/>
      <c r="P46"/>
      <c r="Q46"/>
      <c r="R46"/>
      <c r="S46"/>
      <c r="T46"/>
      <c r="U46"/>
      <c r="V46"/>
      <c r="W46"/>
    </row>
    <row r="47" spans="1:23" s="5" customFormat="1" x14ac:dyDescent="0.3">
      <c r="B47" s="79" t="s">
        <v>74</v>
      </c>
      <c r="C47" s="151">
        <v>4436286.1992520001</v>
      </c>
      <c r="D47" s="152"/>
      <c r="E47" s="81"/>
      <c r="F47" s="82">
        <f t="shared" si="0"/>
        <v>4436286.1992520001</v>
      </c>
      <c r="G47" s="83">
        <f>IF($C$23="1st Estimate",'[6]GA Rates'!J10,IF($C$23="2nd Estimate",'[6]GA Rates'!G10,IF($C$23="Actual",'[6]GA Rates'!H10,0)))</f>
        <v>8.5019999999999998E-2</v>
      </c>
      <c r="H47" s="84">
        <f t="shared" si="1"/>
        <v>377173.05266040505</v>
      </c>
      <c r="I47" s="83">
        <f>'[6]GA Rates'!L10</f>
        <v>7.7370000000000008E-2</v>
      </c>
      <c r="J47" s="85">
        <f t="shared" si="2"/>
        <v>343235.46323612728</v>
      </c>
      <c r="K47" s="86">
        <f t="shared" si="3"/>
        <v>-33937.589424277772</v>
      </c>
      <c r="N47"/>
      <c r="O47"/>
      <c r="P47"/>
      <c r="Q47"/>
      <c r="R47"/>
      <c r="S47"/>
      <c r="T47"/>
      <c r="U47"/>
      <c r="V47"/>
      <c r="W47"/>
    </row>
    <row r="48" spans="1:23" s="5" customFormat="1" x14ac:dyDescent="0.3">
      <c r="B48" s="79" t="s">
        <v>75</v>
      </c>
      <c r="C48" s="151">
        <v>4818622.8156700004</v>
      </c>
      <c r="D48" s="152"/>
      <c r="E48" s="81"/>
      <c r="F48" s="82">
        <f t="shared" si="0"/>
        <v>4818622.8156700004</v>
      </c>
      <c r="G48" s="83">
        <f>IF($C$23="1st Estimate",'[6]GA Rates'!J11,IF($C$23="2nd Estimate",'[6]GA Rates'!G11,IF($C$23="Actual",'[6]GA Rates'!H11,0)))</f>
        <v>7.7900000000000011E-2</v>
      </c>
      <c r="H48" s="84">
        <f t="shared" si="1"/>
        <v>375370.71734069311</v>
      </c>
      <c r="I48" s="83">
        <f>'[6]GA Rates'!L11</f>
        <v>7.4900000000000008E-2</v>
      </c>
      <c r="J48" s="85">
        <f t="shared" si="2"/>
        <v>360914.84889368305</v>
      </c>
      <c r="K48" s="86">
        <f t="shared" si="3"/>
        <v>-14455.868447010056</v>
      </c>
      <c r="N48"/>
      <c r="O48"/>
      <c r="P48"/>
      <c r="Q48"/>
      <c r="R48"/>
      <c r="S48"/>
      <c r="T48"/>
      <c r="U48"/>
      <c r="V48"/>
      <c r="W48"/>
    </row>
    <row r="49" spans="2:23" s="5" customFormat="1" x14ac:dyDescent="0.3">
      <c r="B49" s="79" t="s">
        <v>76</v>
      </c>
      <c r="C49" s="151">
        <v>4111557.4902100009</v>
      </c>
      <c r="D49" s="152"/>
      <c r="E49" s="81"/>
      <c r="F49" s="82">
        <f t="shared" si="0"/>
        <v>4111557.4902100009</v>
      </c>
      <c r="G49" s="83">
        <f>IF($C$23="1st Estimate",'[6]GA Rates'!J12,IF($C$23="2nd Estimate",'[6]GA Rates'!G12,IF($C$23="Actual",'[6]GA Rates'!H12,0)))</f>
        <v>8.4239999999999995E-2</v>
      </c>
      <c r="H49" s="84">
        <f t="shared" si="1"/>
        <v>346357.60297529044</v>
      </c>
      <c r="I49" s="83">
        <f>'[6]GA Rates'!L12</f>
        <v>8.584E-2</v>
      </c>
      <c r="J49" s="85">
        <f t="shared" si="2"/>
        <v>352936.0949596265</v>
      </c>
      <c r="K49" s="86">
        <f t="shared" si="3"/>
        <v>6578.4919843360549</v>
      </c>
      <c r="N49"/>
      <c r="O49"/>
      <c r="P49"/>
      <c r="Q49"/>
      <c r="R49"/>
      <c r="S49"/>
      <c r="T49"/>
      <c r="U49"/>
      <c r="V49"/>
      <c r="W49"/>
    </row>
    <row r="50" spans="2:23" s="5" customFormat="1" x14ac:dyDescent="0.3">
      <c r="B50" s="79" t="s">
        <v>77</v>
      </c>
      <c r="C50" s="151">
        <v>4725322.4037439991</v>
      </c>
      <c r="D50" s="152"/>
      <c r="E50" s="81"/>
      <c r="F50" s="82">
        <f t="shared" si="0"/>
        <v>4725322.4037439991</v>
      </c>
      <c r="G50" s="83">
        <f>IF($C$23="1st Estimate",'[6]GA Rates'!J13,IF($C$23="2nd Estimate",'[6]GA Rates'!G13,IF($C$23="Actual",'[6]GA Rates'!H13,0)))</f>
        <v>8.9209999999999998E-2</v>
      </c>
      <c r="H50" s="84">
        <f t="shared" si="1"/>
        <v>421546.01163800212</v>
      </c>
      <c r="I50" s="83">
        <f>'[6]GA Rates'!L13</f>
        <v>0.12059</v>
      </c>
      <c r="J50" s="85">
        <f t="shared" si="2"/>
        <v>569826.62866748881</v>
      </c>
      <c r="K50" s="86">
        <f t="shared" si="3"/>
        <v>148280.61702948669</v>
      </c>
      <c r="N50"/>
      <c r="O50"/>
      <c r="P50"/>
      <c r="Q50"/>
      <c r="R50"/>
      <c r="S50"/>
      <c r="T50"/>
      <c r="U50"/>
      <c r="V50"/>
      <c r="W50"/>
    </row>
    <row r="51" spans="2:23" s="5" customFormat="1" x14ac:dyDescent="0.3">
      <c r="B51" s="79" t="s">
        <v>78</v>
      </c>
      <c r="C51" s="151">
        <v>4138216.0148789999</v>
      </c>
      <c r="D51" s="152"/>
      <c r="E51" s="81"/>
      <c r="F51" s="82">
        <f t="shared" si="0"/>
        <v>4138216.0148789999</v>
      </c>
      <c r="G51" s="83">
        <f>IF($C$23="1st Estimate",'[6]GA Rates'!J14,IF($C$23="2nd Estimate",'[6]GA Rates'!G14,IF($C$23="Actual",'[6]GA Rates'!H14,0)))</f>
        <v>0.12235</v>
      </c>
      <c r="H51" s="84">
        <f t="shared" si="1"/>
        <v>506310.72942044563</v>
      </c>
      <c r="I51" s="83">
        <f>'[6]GA Rates'!L14</f>
        <v>9.8549999999999999E-2</v>
      </c>
      <c r="J51" s="85">
        <f t="shared" si="2"/>
        <v>407821.18826632545</v>
      </c>
      <c r="K51" s="86">
        <f t="shared" si="3"/>
        <v>-98489.541154120176</v>
      </c>
      <c r="N51"/>
      <c r="O51"/>
      <c r="P51"/>
      <c r="Q51"/>
      <c r="R51"/>
      <c r="S51"/>
      <c r="T51"/>
      <c r="U51"/>
      <c r="V51"/>
      <c r="W51"/>
    </row>
    <row r="52" spans="2:23" s="5" customFormat="1" x14ac:dyDescent="0.3">
      <c r="B52" s="79" t="s">
        <v>79</v>
      </c>
      <c r="C52" s="151">
        <v>4163810.5875029997</v>
      </c>
      <c r="D52" s="152"/>
      <c r="E52" s="81"/>
      <c r="F52" s="82">
        <f t="shared" si="0"/>
        <v>4163810.5875029997</v>
      </c>
      <c r="G52" s="83">
        <f>IF($C$23="1st Estimate",'[6]GA Rates'!J15,IF($C$23="2nd Estimate",'[6]GA Rates'!G15,IF($C$23="Actual",'[6]GA Rates'!H15,0)))</f>
        <v>9.1980000000000006E-2</v>
      </c>
      <c r="H52" s="84">
        <f t="shared" si="1"/>
        <v>382987.29783852596</v>
      </c>
      <c r="I52" s="83">
        <f>'[6]GA Rates'!L15</f>
        <v>7.4040000000000009E-2</v>
      </c>
      <c r="J52" s="85">
        <f t="shared" si="2"/>
        <v>308288.53589872213</v>
      </c>
      <c r="K52" s="86">
        <f t="shared" si="3"/>
        <v>-74698.761939803837</v>
      </c>
      <c r="N52"/>
      <c r="O52"/>
      <c r="P52"/>
      <c r="Q52"/>
      <c r="R52"/>
      <c r="S52"/>
      <c r="T52"/>
      <c r="U52"/>
      <c r="V52"/>
      <c r="W52"/>
    </row>
    <row r="53" spans="2:23" s="5" customFormat="1" ht="28.8" thickBot="1" x14ac:dyDescent="0.35">
      <c r="B53" s="88" t="s">
        <v>80</v>
      </c>
      <c r="C53" s="89">
        <f>SUM(C41:C52)</f>
        <v>52058865.349761009</v>
      </c>
      <c r="D53" s="89">
        <f>SUM(D41:D52)</f>
        <v>0</v>
      </c>
      <c r="E53" s="89">
        <f>SUM(E41:E52)</f>
        <v>0</v>
      </c>
      <c r="F53" s="89">
        <f>SUM(F41:F52)</f>
        <v>52058865.349761009</v>
      </c>
      <c r="G53" s="90"/>
      <c r="H53" s="91">
        <f>SUM(H41:H52)</f>
        <v>4840273.9794560792</v>
      </c>
      <c r="I53" s="90"/>
      <c r="J53" s="91">
        <f>SUM(J41:J52)</f>
        <v>4777433.2221286213</v>
      </c>
      <c r="K53" s="92">
        <f>SUM(K41:K52)</f>
        <v>-62840.757327458443</v>
      </c>
      <c r="N53"/>
      <c r="O53"/>
      <c r="P53"/>
      <c r="Q53"/>
      <c r="R53"/>
      <c r="S53"/>
      <c r="T53"/>
      <c r="U53"/>
      <c r="V53"/>
      <c r="W53"/>
    </row>
    <row r="54" spans="2:23" s="5" customFormat="1" ht="15" thickBot="1" x14ac:dyDescent="0.35">
      <c r="B54" s="93"/>
      <c r="C54" s="94"/>
      <c r="D54" s="94"/>
      <c r="E54" s="94"/>
      <c r="F54" s="94"/>
      <c r="G54" s="63"/>
      <c r="H54" s="95"/>
      <c r="I54" s="63"/>
      <c r="J54" s="95"/>
      <c r="K54" s="95"/>
      <c r="N54"/>
      <c r="O54"/>
      <c r="P54"/>
      <c r="Q54"/>
      <c r="R54"/>
      <c r="S54"/>
      <c r="T54"/>
      <c r="U54"/>
      <c r="V54"/>
      <c r="W54"/>
    </row>
    <row r="55" spans="2:23" s="5" customFormat="1" ht="55.8" x14ac:dyDescent="0.3">
      <c r="B55" s="93"/>
      <c r="C55" s="94"/>
      <c r="D55" s="94"/>
      <c r="E55" s="94"/>
      <c r="F55" s="94"/>
      <c r="G55" s="96" t="s">
        <v>81</v>
      </c>
      <c r="H55" s="97" t="s">
        <v>82</v>
      </c>
      <c r="I55" s="25" t="s">
        <v>83</v>
      </c>
      <c r="J55" s="98" t="s">
        <v>84</v>
      </c>
      <c r="K55" s="99" t="s">
        <v>85</v>
      </c>
      <c r="N55"/>
      <c r="O55"/>
      <c r="P55"/>
      <c r="Q55"/>
      <c r="R55"/>
      <c r="S55"/>
      <c r="T55"/>
      <c r="U55"/>
      <c r="V55"/>
      <c r="W55"/>
    </row>
    <row r="56" spans="2:23" s="5" customFormat="1" ht="13.8" x14ac:dyDescent="0.25">
      <c r="G56" s="100" t="s">
        <v>86</v>
      </c>
      <c r="H56" s="101" t="s">
        <v>87</v>
      </c>
      <c r="I56" s="102" t="s">
        <v>88</v>
      </c>
      <c r="J56" s="103" t="s">
        <v>89</v>
      </c>
      <c r="K56" s="104" t="s">
        <v>90</v>
      </c>
      <c r="O56" s="105"/>
      <c r="P56" s="105"/>
      <c r="Q56" s="105"/>
      <c r="R56" s="105"/>
      <c r="S56" s="105"/>
      <c r="T56" s="105"/>
      <c r="U56" s="105"/>
      <c r="V56" s="105"/>
      <c r="W56" s="105"/>
    </row>
    <row r="57" spans="2:23" s="5" customFormat="1" ht="15" thickBot="1" x14ac:dyDescent="0.35">
      <c r="G57" s="153">
        <v>107632108.74505177</v>
      </c>
      <c r="H57" s="154">
        <f>F53+66200166</f>
        <v>118259031.34976101</v>
      </c>
      <c r="I57" s="107">
        <f>G57-H57</f>
        <v>-10626922.604709238</v>
      </c>
      <c r="J57" s="155">
        <v>8.2234433717916375E-2</v>
      </c>
      <c r="K57" s="109">
        <f>I57*J57</f>
        <v>-873898.96256238909</v>
      </c>
      <c r="O57" s="105"/>
      <c r="P57" s="105"/>
      <c r="Q57" s="105"/>
      <c r="R57" s="105"/>
      <c r="S57" s="105"/>
      <c r="T57" s="105"/>
      <c r="U57" s="105"/>
      <c r="V57" s="105"/>
      <c r="W57" s="105"/>
    </row>
    <row r="58" spans="2:23" s="5" customFormat="1" ht="35.700000000000003" customHeight="1" x14ac:dyDescent="0.25">
      <c r="G58" s="205" t="s">
        <v>91</v>
      </c>
      <c r="H58" s="205"/>
      <c r="I58" s="205"/>
      <c r="J58" s="205"/>
      <c r="K58" s="205"/>
      <c r="O58" s="105"/>
      <c r="P58" s="105"/>
      <c r="Q58" s="105"/>
      <c r="R58" s="105"/>
      <c r="S58" s="105"/>
      <c r="T58" s="105"/>
      <c r="U58" s="105"/>
      <c r="V58" s="105"/>
      <c r="W58" s="105"/>
    </row>
    <row r="59" spans="2:23" s="5" customFormat="1" ht="47.4" customHeight="1" thickBot="1" x14ac:dyDescent="0.3">
      <c r="G59" s="215" t="s">
        <v>129</v>
      </c>
      <c r="H59" s="215"/>
      <c r="I59" s="215"/>
      <c r="J59" s="215"/>
      <c r="K59" s="215"/>
      <c r="O59" s="105"/>
      <c r="P59" s="105"/>
      <c r="Q59" s="105"/>
      <c r="R59" s="105"/>
      <c r="S59" s="105"/>
      <c r="T59" s="105"/>
      <c r="U59" s="105"/>
      <c r="V59" s="105"/>
      <c r="W59" s="105"/>
    </row>
    <row r="60" spans="2:23" s="5" customFormat="1" thickBot="1" x14ac:dyDescent="0.3">
      <c r="G60" s="110"/>
      <c r="H60" s="111"/>
      <c r="I60" s="112"/>
      <c r="J60" s="113" t="s">
        <v>93</v>
      </c>
      <c r="K60" s="114">
        <f>K53+K57</f>
        <v>-936739.71988984756</v>
      </c>
      <c r="O60" s="105"/>
      <c r="P60" s="105"/>
      <c r="Q60" s="105"/>
      <c r="R60" s="105"/>
      <c r="S60" s="105"/>
      <c r="T60" s="105"/>
      <c r="U60" s="105"/>
      <c r="V60" s="105"/>
      <c r="W60" s="105"/>
    </row>
    <row r="61" spans="2:23" s="5" customFormat="1" ht="45.6" customHeight="1" x14ac:dyDescent="0.25">
      <c r="H61" s="216" t="s">
        <v>94</v>
      </c>
      <c r="I61" s="216"/>
      <c r="J61" s="216"/>
      <c r="K61" s="156">
        <f>IFERROR(H57/D18,0)</f>
        <v>1.0757208730697916</v>
      </c>
      <c r="O61" s="105"/>
      <c r="P61" s="105"/>
      <c r="Q61" s="105"/>
      <c r="R61" s="105"/>
      <c r="S61" s="105"/>
      <c r="T61" s="105"/>
      <c r="U61" s="105"/>
      <c r="V61" s="105"/>
      <c r="W61" s="105"/>
    </row>
    <row r="62" spans="2:23" s="5" customFormat="1" ht="30" customHeight="1" x14ac:dyDescent="0.25">
      <c r="H62" s="216" t="s">
        <v>95</v>
      </c>
      <c r="I62" s="216"/>
      <c r="J62" s="216"/>
      <c r="K62" s="116">
        <v>1.081</v>
      </c>
      <c r="O62" s="105"/>
      <c r="P62" s="105"/>
      <c r="Q62" s="105"/>
      <c r="R62" s="105"/>
      <c r="S62" s="105"/>
      <c r="T62" s="105"/>
      <c r="U62" s="105"/>
      <c r="V62" s="105"/>
      <c r="W62" s="105"/>
    </row>
    <row r="63" spans="2:23" s="5" customFormat="1" ht="13.8" x14ac:dyDescent="0.25">
      <c r="H63" s="216" t="s">
        <v>96</v>
      </c>
      <c r="I63" s="216"/>
      <c r="J63" s="216"/>
      <c r="K63" s="119">
        <f>K61-K62</f>
        <v>-5.2791269302083776E-3</v>
      </c>
      <c r="O63" s="105"/>
      <c r="P63" s="105"/>
      <c r="Q63" s="105"/>
      <c r="R63" s="105"/>
      <c r="S63" s="105"/>
      <c r="T63" s="105"/>
      <c r="U63" s="105"/>
      <c r="V63" s="105"/>
      <c r="W63" s="105"/>
    </row>
    <row r="64" spans="2:23" s="5" customFormat="1" ht="26.7" customHeight="1" thickBot="1" x14ac:dyDescent="0.3">
      <c r="B64" s="217" t="s">
        <v>97</v>
      </c>
      <c r="C64" s="217"/>
      <c r="D64" s="217"/>
      <c r="H64" s="118"/>
      <c r="I64" s="118"/>
      <c r="J64" s="118"/>
      <c r="K64" s="119"/>
      <c r="O64" s="105"/>
      <c r="P64" s="105"/>
      <c r="Q64" s="105"/>
      <c r="R64" s="105"/>
      <c r="S64" s="105"/>
      <c r="T64" s="105"/>
      <c r="U64" s="105"/>
      <c r="V64" s="105"/>
      <c r="W64" s="105"/>
    </row>
    <row r="65" spans="1:23" s="5" customFormat="1" thickBot="1" x14ac:dyDescent="0.3">
      <c r="B65" s="218"/>
      <c r="C65" s="219"/>
      <c r="D65" s="220"/>
      <c r="E65" s="120"/>
      <c r="F65" s="63" t="s">
        <v>98</v>
      </c>
      <c r="H65" s="118"/>
      <c r="I65" s="118"/>
      <c r="J65" s="118"/>
      <c r="K65" s="119"/>
      <c r="O65" s="105"/>
      <c r="P65" s="105"/>
      <c r="Q65" s="105"/>
      <c r="R65" s="105"/>
      <c r="S65" s="105"/>
      <c r="T65" s="105"/>
      <c r="U65" s="105"/>
      <c r="V65" s="105"/>
      <c r="W65" s="105"/>
    </row>
    <row r="66" spans="1:23" s="5" customFormat="1" ht="15" customHeight="1" x14ac:dyDescent="0.25">
      <c r="B66" s="221"/>
      <c r="C66" s="222"/>
      <c r="D66" s="223"/>
      <c r="E66" s="120"/>
      <c r="F66" s="218"/>
      <c r="G66" s="219"/>
      <c r="H66" s="219"/>
      <c r="I66" s="219"/>
      <c r="J66" s="219"/>
      <c r="K66" s="220"/>
      <c r="O66" s="105"/>
      <c r="P66" s="105"/>
      <c r="Q66" s="105"/>
      <c r="R66" s="105"/>
      <c r="S66" s="105"/>
      <c r="T66" s="105"/>
      <c r="U66" s="105"/>
      <c r="V66" s="105"/>
      <c r="W66" s="105"/>
    </row>
    <row r="67" spans="1:23" s="5" customFormat="1" ht="15" customHeight="1" x14ac:dyDescent="0.25">
      <c r="B67" s="221"/>
      <c r="C67" s="222"/>
      <c r="D67" s="223"/>
      <c r="E67" s="120"/>
      <c r="F67" s="221"/>
      <c r="G67" s="222"/>
      <c r="H67" s="222"/>
      <c r="I67" s="222"/>
      <c r="J67" s="222"/>
      <c r="K67" s="223"/>
      <c r="O67" s="105"/>
      <c r="P67" s="105"/>
      <c r="Q67" s="105"/>
      <c r="R67" s="105"/>
      <c r="S67" s="105"/>
      <c r="T67" s="105"/>
      <c r="U67" s="105"/>
      <c r="V67" s="105"/>
      <c r="W67" s="105"/>
    </row>
    <row r="68" spans="1:23" s="5" customFormat="1" ht="15" customHeight="1" x14ac:dyDescent="0.25">
      <c r="B68" s="221"/>
      <c r="C68" s="222"/>
      <c r="D68" s="223"/>
      <c r="E68" s="120"/>
      <c r="F68" s="221"/>
      <c r="G68" s="222"/>
      <c r="H68" s="222"/>
      <c r="I68" s="222"/>
      <c r="J68" s="222"/>
      <c r="K68" s="223"/>
      <c r="O68" s="105"/>
      <c r="P68" s="105"/>
      <c r="Q68" s="105"/>
      <c r="R68" s="105"/>
      <c r="S68" s="105"/>
      <c r="T68" s="105"/>
      <c r="U68" s="105"/>
      <c r="V68" s="105"/>
      <c r="W68" s="105"/>
    </row>
    <row r="69" spans="1:23" s="5" customFormat="1" ht="15" customHeight="1" x14ac:dyDescent="0.25">
      <c r="B69" s="221"/>
      <c r="C69" s="222"/>
      <c r="D69" s="223"/>
      <c r="E69" s="120"/>
      <c r="F69" s="221"/>
      <c r="G69" s="222"/>
      <c r="H69" s="222"/>
      <c r="I69" s="222"/>
      <c r="J69" s="222"/>
      <c r="K69" s="223"/>
      <c r="O69" s="105"/>
      <c r="P69" s="105"/>
      <c r="Q69" s="105"/>
      <c r="R69" s="105"/>
      <c r="S69" s="105"/>
      <c r="T69" s="105"/>
      <c r="U69" s="105"/>
      <c r="V69" s="105"/>
      <c r="W69" s="105"/>
    </row>
    <row r="70" spans="1:23" s="5" customFormat="1" ht="15" customHeight="1" x14ac:dyDescent="0.25">
      <c r="B70" s="221"/>
      <c r="C70" s="222"/>
      <c r="D70" s="223"/>
      <c r="E70" s="120"/>
      <c r="F70" s="221"/>
      <c r="G70" s="222"/>
      <c r="H70" s="222"/>
      <c r="I70" s="222"/>
      <c r="J70" s="222"/>
      <c r="K70" s="223"/>
      <c r="O70" s="105"/>
      <c r="P70" s="105"/>
      <c r="Q70" s="105"/>
      <c r="R70" s="105"/>
      <c r="S70" s="105"/>
      <c r="T70" s="105"/>
      <c r="U70" s="105"/>
      <c r="V70" s="105"/>
      <c r="W70" s="105"/>
    </row>
    <row r="71" spans="1:23" s="5" customFormat="1" ht="15.75" customHeight="1" thickBot="1" x14ac:dyDescent="0.3">
      <c r="B71" s="224"/>
      <c r="C71" s="225"/>
      <c r="D71" s="226"/>
      <c r="E71" s="120"/>
      <c r="F71" s="224"/>
      <c r="G71" s="225"/>
      <c r="H71" s="225"/>
      <c r="I71" s="225"/>
      <c r="J71" s="225"/>
      <c r="K71" s="226"/>
      <c r="O71" s="105"/>
      <c r="P71" s="105"/>
      <c r="Q71" s="105"/>
      <c r="R71" s="105"/>
      <c r="S71" s="105"/>
      <c r="T71" s="105"/>
      <c r="U71" s="105"/>
      <c r="V71" s="105"/>
      <c r="W71" s="105"/>
    </row>
    <row r="72" spans="1:23" s="5" customFormat="1" ht="37.200000000000003" customHeight="1" x14ac:dyDescent="0.25">
      <c r="A72" s="5" t="s">
        <v>99</v>
      </c>
      <c r="B72" s="3" t="s">
        <v>19</v>
      </c>
      <c r="C72" s="63"/>
      <c r="K72" s="121"/>
      <c r="O72" s="105"/>
      <c r="P72" s="105"/>
      <c r="Q72" s="105"/>
      <c r="R72" s="105"/>
      <c r="S72" s="105"/>
      <c r="T72" s="105"/>
      <c r="U72" s="105"/>
      <c r="V72" s="105"/>
      <c r="W72" s="105"/>
    </row>
    <row r="73" spans="1:23" s="5" customFormat="1" ht="13.8" x14ac:dyDescent="0.25">
      <c r="B73" s="62"/>
      <c r="C73" s="63"/>
      <c r="K73" s="122"/>
    </row>
    <row r="74" spans="1:23" s="5" customFormat="1" ht="15" customHeight="1" x14ac:dyDescent="0.25">
      <c r="A74" s="123"/>
      <c r="B74" s="124" t="s">
        <v>100</v>
      </c>
      <c r="C74" s="125" t="s">
        <v>101</v>
      </c>
      <c r="D74" s="227" t="s">
        <v>102</v>
      </c>
      <c r="E74" s="227"/>
      <c r="F74" s="227"/>
      <c r="G74" s="227"/>
      <c r="H74" s="227"/>
      <c r="I74" s="228" t="s">
        <v>103</v>
      </c>
      <c r="J74" s="228"/>
      <c r="K74" s="228"/>
    </row>
    <row r="75" spans="1:23" s="5" customFormat="1" ht="56.4" customHeight="1" x14ac:dyDescent="0.25">
      <c r="A75" s="229" t="s">
        <v>104</v>
      </c>
      <c r="B75" s="230"/>
      <c r="C75" s="128">
        <v>-940499</v>
      </c>
      <c r="D75" s="231"/>
      <c r="E75" s="232"/>
      <c r="F75" s="232"/>
      <c r="G75" s="232"/>
      <c r="H75" s="233"/>
      <c r="I75" s="129" t="s">
        <v>105</v>
      </c>
      <c r="J75" s="234" t="s">
        <v>106</v>
      </c>
      <c r="K75" s="234"/>
    </row>
    <row r="76" spans="1:23" s="5" customFormat="1" ht="27.6" x14ac:dyDescent="0.25">
      <c r="A76" s="130" t="s">
        <v>107</v>
      </c>
      <c r="B76" s="131" t="s">
        <v>108</v>
      </c>
      <c r="C76" s="128"/>
      <c r="D76" s="213"/>
      <c r="E76" s="213"/>
      <c r="F76" s="213"/>
      <c r="G76" s="213"/>
      <c r="H76" s="213"/>
      <c r="I76" s="64"/>
      <c r="J76" s="214"/>
      <c r="K76" s="214"/>
    </row>
    <row r="77" spans="1:23" s="5" customFormat="1" ht="27.6" x14ac:dyDescent="0.25">
      <c r="A77" s="130" t="s">
        <v>109</v>
      </c>
      <c r="B77" s="131" t="s">
        <v>110</v>
      </c>
      <c r="C77" s="128"/>
      <c r="D77" s="235"/>
      <c r="E77" s="236"/>
      <c r="F77" s="236"/>
      <c r="G77" s="236"/>
      <c r="H77" s="237"/>
      <c r="I77" s="64"/>
      <c r="J77" s="214"/>
      <c r="K77" s="214"/>
      <c r="L77" s="4"/>
      <c r="M77" s="4"/>
      <c r="N77" s="4"/>
      <c r="O77" s="4"/>
    </row>
    <row r="78" spans="1:23" s="5" customFormat="1" ht="27.6" x14ac:dyDescent="0.25">
      <c r="A78" s="130" t="s">
        <v>111</v>
      </c>
      <c r="B78" s="131" t="s">
        <v>112</v>
      </c>
      <c r="C78" s="128"/>
      <c r="D78" s="213"/>
      <c r="E78" s="213"/>
      <c r="F78" s="213"/>
      <c r="G78" s="213"/>
      <c r="H78" s="213"/>
      <c r="I78" s="64"/>
      <c r="J78" s="214"/>
      <c r="K78" s="214"/>
      <c r="L78" s="4"/>
      <c r="M78" s="4"/>
      <c r="N78" s="4"/>
      <c r="O78" s="4"/>
    </row>
    <row r="79" spans="1:23" s="5" customFormat="1" ht="27.6" x14ac:dyDescent="0.25">
      <c r="A79" s="130" t="s">
        <v>113</v>
      </c>
      <c r="B79" s="131" t="s">
        <v>114</v>
      </c>
      <c r="C79" s="128"/>
      <c r="D79" s="235"/>
      <c r="E79" s="236"/>
      <c r="F79" s="236"/>
      <c r="G79" s="236"/>
      <c r="H79" s="237"/>
      <c r="I79" s="64"/>
      <c r="J79" s="214"/>
      <c r="K79" s="214"/>
      <c r="L79" s="4"/>
      <c r="M79" s="4"/>
      <c r="N79" s="4"/>
      <c r="O79" s="4"/>
    </row>
    <row r="80" spans="1:23" s="5" customFormat="1" ht="27.6" x14ac:dyDescent="0.25">
      <c r="A80" s="130" t="s">
        <v>115</v>
      </c>
      <c r="B80" s="131" t="s">
        <v>130</v>
      </c>
      <c r="C80" s="128"/>
      <c r="D80" s="213"/>
      <c r="E80" s="213"/>
      <c r="F80" s="213"/>
      <c r="G80" s="213"/>
      <c r="H80" s="213"/>
      <c r="I80" s="64"/>
      <c r="J80" s="214"/>
      <c r="K80" s="214"/>
      <c r="L80" s="4"/>
      <c r="M80" s="4"/>
      <c r="N80" s="4"/>
      <c r="O80" s="4"/>
    </row>
    <row r="81" spans="1:15" s="5" customFormat="1" ht="27.6" x14ac:dyDescent="0.25">
      <c r="A81" s="130" t="s">
        <v>117</v>
      </c>
      <c r="B81" s="131" t="s">
        <v>131</v>
      </c>
      <c r="C81" s="128"/>
      <c r="D81" s="213"/>
      <c r="E81" s="213"/>
      <c r="F81" s="213"/>
      <c r="G81" s="213"/>
      <c r="H81" s="213"/>
      <c r="I81" s="64"/>
      <c r="J81" s="214"/>
      <c r="K81" s="214"/>
      <c r="L81" s="4"/>
      <c r="M81" s="4"/>
      <c r="N81" s="4"/>
      <c r="O81" s="4"/>
    </row>
    <row r="82" spans="1:15" s="5" customFormat="1" ht="33.75" customHeight="1" x14ac:dyDescent="0.25">
      <c r="A82" s="130" t="s">
        <v>132</v>
      </c>
      <c r="B82" s="131" t="s">
        <v>121</v>
      </c>
      <c r="C82" s="128"/>
      <c r="D82" s="213"/>
      <c r="E82" s="213"/>
      <c r="F82" s="213"/>
      <c r="G82" s="213"/>
      <c r="H82" s="213"/>
      <c r="I82" s="64"/>
      <c r="J82" s="214"/>
      <c r="K82" s="214"/>
      <c r="L82" s="4"/>
      <c r="M82" s="4"/>
      <c r="N82" s="4"/>
      <c r="O82" s="4"/>
    </row>
    <row r="83" spans="1:15" s="5" customFormat="1" ht="27.6" x14ac:dyDescent="0.25">
      <c r="A83" s="132" t="s">
        <v>133</v>
      </c>
      <c r="B83" s="131" t="s">
        <v>123</v>
      </c>
      <c r="C83" s="128"/>
      <c r="D83" s="213"/>
      <c r="E83" s="213"/>
      <c r="F83" s="213"/>
      <c r="G83" s="213"/>
      <c r="H83" s="213"/>
      <c r="I83" s="64"/>
      <c r="J83" s="214"/>
      <c r="K83" s="214"/>
      <c r="L83" s="4"/>
      <c r="M83" s="4"/>
      <c r="N83" s="4"/>
      <c r="O83" s="4"/>
    </row>
    <row r="84" spans="1:15" s="5" customFormat="1" ht="13.8" x14ac:dyDescent="0.25">
      <c r="A84" s="132">
        <v>5</v>
      </c>
      <c r="B84" s="134" t="s">
        <v>134</v>
      </c>
      <c r="C84" s="128"/>
      <c r="D84" s="213"/>
      <c r="E84" s="213"/>
      <c r="F84" s="213"/>
      <c r="G84" s="213"/>
      <c r="H84" s="213"/>
      <c r="I84" s="64"/>
      <c r="J84" s="214"/>
      <c r="K84" s="214"/>
    </row>
    <row r="85" spans="1:15" s="5" customFormat="1" ht="13.8" x14ac:dyDescent="0.25">
      <c r="A85" s="132">
        <v>6</v>
      </c>
      <c r="B85" s="135" t="s">
        <v>149</v>
      </c>
      <c r="C85" s="128">
        <v>-849.99251905280107</v>
      </c>
      <c r="D85" s="213"/>
      <c r="E85" s="213"/>
      <c r="F85" s="213"/>
      <c r="G85" s="213"/>
      <c r="H85" s="213"/>
      <c r="I85" s="64" t="s">
        <v>158</v>
      </c>
      <c r="J85" s="214" t="s">
        <v>159</v>
      </c>
      <c r="K85" s="214"/>
    </row>
    <row r="86" spans="1:15" s="5" customFormat="1" x14ac:dyDescent="0.3">
      <c r="A86" s="132">
        <v>7</v>
      </c>
      <c r="B86" s="157"/>
      <c r="C86" s="128"/>
      <c r="D86" s="213"/>
      <c r="E86" s="213"/>
      <c r="F86" s="213"/>
      <c r="G86" s="213"/>
      <c r="H86" s="213"/>
      <c r="I86" s="64"/>
      <c r="J86" s="214"/>
      <c r="K86" s="214"/>
    </row>
    <row r="87" spans="1:15" s="5" customFormat="1" ht="13.8" x14ac:dyDescent="0.25">
      <c r="A87" s="132">
        <v>8</v>
      </c>
      <c r="B87" s="135"/>
      <c r="C87" s="128"/>
      <c r="D87" s="235"/>
      <c r="E87" s="236"/>
      <c r="F87" s="236"/>
      <c r="G87" s="236"/>
      <c r="H87" s="237"/>
      <c r="I87" s="64"/>
      <c r="J87" s="214"/>
      <c r="K87" s="214"/>
    </row>
    <row r="88" spans="1:15" s="5" customFormat="1" ht="13.8" x14ac:dyDescent="0.25">
      <c r="A88" s="132">
        <v>9</v>
      </c>
      <c r="B88" s="135"/>
      <c r="C88" s="128"/>
      <c r="D88" s="213"/>
      <c r="E88" s="213"/>
      <c r="F88" s="213"/>
      <c r="G88" s="213"/>
      <c r="H88" s="213"/>
      <c r="I88" s="64"/>
      <c r="J88" s="214"/>
      <c r="K88" s="214"/>
    </row>
    <row r="89" spans="1:15" s="5" customFormat="1" ht="13.8" x14ac:dyDescent="0.25">
      <c r="A89" s="132">
        <v>10</v>
      </c>
      <c r="B89" s="135"/>
      <c r="C89" s="128"/>
      <c r="D89" s="213"/>
      <c r="E89" s="213"/>
      <c r="F89" s="213"/>
      <c r="G89" s="213"/>
      <c r="H89" s="213"/>
      <c r="I89" s="64"/>
      <c r="J89" s="214"/>
      <c r="K89" s="214"/>
    </row>
    <row r="90" spans="1:15" s="5" customFormat="1" ht="13.8" x14ac:dyDescent="0.25">
      <c r="A90" s="5" t="s">
        <v>125</v>
      </c>
      <c r="B90" s="65" t="s">
        <v>20</v>
      </c>
      <c r="C90" s="136">
        <f>SUM(C75:C89)</f>
        <v>-941348.99251905282</v>
      </c>
      <c r="D90" s="137"/>
      <c r="E90" s="137"/>
      <c r="F90" s="137"/>
      <c r="G90" s="137"/>
    </row>
    <row r="91" spans="1:15" s="5" customFormat="1" ht="27.6" x14ac:dyDescent="0.25">
      <c r="B91" s="93" t="s">
        <v>126</v>
      </c>
      <c r="C91" s="138">
        <f>K60</f>
        <v>-936739.71988984756</v>
      </c>
      <c r="D91" s="137"/>
      <c r="E91" s="137"/>
      <c r="F91" s="137"/>
      <c r="G91" s="137"/>
    </row>
    <row r="92" spans="1:15" s="5" customFormat="1" ht="13.8" x14ac:dyDescent="0.25">
      <c r="B92" s="93" t="s">
        <v>21</v>
      </c>
      <c r="C92" s="139">
        <f>C90-C91</f>
        <v>-4609.2726292052539</v>
      </c>
    </row>
    <row r="93" spans="1:15" s="5" customFormat="1" ht="28.2" thickBot="1" x14ac:dyDescent="0.3">
      <c r="B93" s="93" t="s">
        <v>23</v>
      </c>
      <c r="C93" s="140">
        <f>IF(ISERROR(C92/J53),0,C92/J53)</f>
        <v>-9.6480105841260878E-4</v>
      </c>
      <c r="D93" s="141" t="str">
        <f>IF(AND(C93&lt;0.01,C93&gt;-0.01),"","Unresolved differences of greater than + or - 1% should be explained")</f>
        <v/>
      </c>
      <c r="F93" s="4"/>
    </row>
    <row r="94" spans="1:15" s="5" customFormat="1" thickTop="1" x14ac:dyDescent="0.25">
      <c r="B94" s="63"/>
      <c r="C94" s="142"/>
      <c r="D94" s="23"/>
      <c r="G94" s="4"/>
    </row>
    <row r="95" spans="1:15" s="5" customFormat="1" ht="13.8" x14ac:dyDescent="0.25">
      <c r="B95" s="63"/>
      <c r="C95" s="142"/>
      <c r="D95" s="143"/>
    </row>
    <row r="96" spans="1:15" s="5" customFormat="1" ht="13.8" x14ac:dyDescent="0.25"/>
    <row r="97" s="5" customFormat="1" ht="13.8" x14ac:dyDescent="0.25"/>
  </sheetData>
  <mergeCells count="46">
    <mergeCell ref="D89:H89"/>
    <mergeCell ref="J89:K89"/>
    <mergeCell ref="D86:H86"/>
    <mergeCell ref="J86:K86"/>
    <mergeCell ref="D87:H87"/>
    <mergeCell ref="J87:K87"/>
    <mergeCell ref="D88:H88"/>
    <mergeCell ref="J88:K88"/>
    <mergeCell ref="D83:H83"/>
    <mergeCell ref="J83:K83"/>
    <mergeCell ref="D84:H84"/>
    <mergeCell ref="J84:K84"/>
    <mergeCell ref="D85:H85"/>
    <mergeCell ref="J85:K85"/>
    <mergeCell ref="D80:H80"/>
    <mergeCell ref="J80:K80"/>
    <mergeCell ref="D81:H81"/>
    <mergeCell ref="J81:K81"/>
    <mergeCell ref="D82:H82"/>
    <mergeCell ref="J82:K82"/>
    <mergeCell ref="D77:H77"/>
    <mergeCell ref="J77:K77"/>
    <mergeCell ref="D78:H78"/>
    <mergeCell ref="J78:K78"/>
    <mergeCell ref="D79:H79"/>
    <mergeCell ref="J79:K79"/>
    <mergeCell ref="D76:H76"/>
    <mergeCell ref="J76:K76"/>
    <mergeCell ref="G59:K59"/>
    <mergeCell ref="H61:J61"/>
    <mergeCell ref="H62:J62"/>
    <mergeCell ref="H63:J63"/>
    <mergeCell ref="B64:D64"/>
    <mergeCell ref="B65:D71"/>
    <mergeCell ref="F66:K71"/>
    <mergeCell ref="D74:H74"/>
    <mergeCell ref="I74:K74"/>
    <mergeCell ref="A75:B75"/>
    <mergeCell ref="D75:H75"/>
    <mergeCell ref="J75:K75"/>
    <mergeCell ref="G58:K58"/>
    <mergeCell ref="B13:C13"/>
    <mergeCell ref="E13:F13"/>
    <mergeCell ref="B19:H19"/>
    <mergeCell ref="B25:F25"/>
    <mergeCell ref="B27:F27"/>
  </mergeCells>
  <dataValidations count="2">
    <dataValidation type="list" allowBlank="1" showInputMessage="1" showErrorMessage="1" sqref="G27 I76:I89 G25" xr:uid="{92BE3304-3115-4A78-8BDD-1619B0A7EA81}">
      <formula1>"Yes,No"</formula1>
    </dataValidation>
    <dataValidation type="list" sqref="C23" xr:uid="{0685397C-3813-40A6-B758-30C1A8B062A3}">
      <formula1>"1st Estimate, 2nd Estimate, Actual"</formula1>
    </dataValidation>
  </dataValidation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582B61-1950-451E-B23A-A15D6D2E055C}">
  <sheetPr codeName="Sheet12"/>
  <dimension ref="A7:W81"/>
  <sheetViews>
    <sheetView showGridLines="0" zoomScale="70" zoomScaleNormal="70" workbookViewId="0">
      <selection activeCell="J26" sqref="J26"/>
    </sheetView>
  </sheetViews>
  <sheetFormatPr defaultColWidth="8.88671875" defaultRowHeight="13.8" x14ac:dyDescent="0.25"/>
  <cols>
    <col min="1" max="1" width="8.88671875" style="5"/>
    <col min="2" max="2" width="14.5546875" style="5" customWidth="1"/>
    <col min="3" max="3" width="26.6640625" style="5" bestFit="1" customWidth="1"/>
    <col min="4" max="4" width="20.33203125" style="5" bestFit="1" customWidth="1"/>
    <col min="5" max="5" width="28.33203125" style="5" bestFit="1" customWidth="1"/>
    <col min="6" max="6" width="27.88671875" style="5" bestFit="1" customWidth="1"/>
    <col min="7" max="7" width="22.6640625" style="5" customWidth="1"/>
    <col min="8" max="21" width="8.88671875" style="5"/>
    <col min="22" max="22" width="0" style="5" hidden="1" customWidth="1"/>
    <col min="23" max="23" width="75.44140625" style="5" customWidth="1"/>
    <col min="24" max="16384" width="8.88671875" style="5"/>
  </cols>
  <sheetData>
    <row r="7" spans="1:23" x14ac:dyDescent="0.25">
      <c r="V7" s="161" t="s">
        <v>135</v>
      </c>
    </row>
    <row r="10" spans="1:23" x14ac:dyDescent="0.25">
      <c r="R10" s="247"/>
      <c r="S10" s="247"/>
      <c r="T10" s="247"/>
      <c r="U10" s="247"/>
      <c r="V10" s="247"/>
      <c r="W10" s="247"/>
    </row>
    <row r="11" spans="1:23" x14ac:dyDescent="0.25">
      <c r="A11" s="5" t="s">
        <v>136</v>
      </c>
      <c r="B11" s="62" t="s">
        <v>137</v>
      </c>
      <c r="F11" s="141"/>
      <c r="R11" s="247"/>
      <c r="S11" s="247"/>
      <c r="T11" s="247"/>
      <c r="U11" s="247"/>
      <c r="V11" s="247"/>
      <c r="W11" s="247"/>
    </row>
    <row r="12" spans="1:23" ht="14.4" thickBot="1" x14ac:dyDescent="0.3">
      <c r="R12" s="247"/>
      <c r="S12" s="247"/>
      <c r="T12" s="247"/>
      <c r="U12" s="247"/>
      <c r="V12" s="247"/>
      <c r="W12" s="247"/>
    </row>
    <row r="13" spans="1:23" x14ac:dyDescent="0.25">
      <c r="B13" s="163"/>
      <c r="C13" s="248" t="s">
        <v>138</v>
      </c>
      <c r="D13" s="248"/>
      <c r="E13" s="249"/>
      <c r="F13" s="250" t="s">
        <v>139</v>
      </c>
      <c r="G13" s="252" t="s">
        <v>140</v>
      </c>
    </row>
    <row r="14" spans="1:23" s="164" customFormat="1" ht="31.95" customHeight="1" x14ac:dyDescent="0.3">
      <c r="B14" s="165" t="s">
        <v>16</v>
      </c>
      <c r="C14" s="126" t="s">
        <v>141</v>
      </c>
      <c r="D14" s="127" t="s">
        <v>142</v>
      </c>
      <c r="E14" s="166" t="s">
        <v>143</v>
      </c>
      <c r="F14" s="251"/>
      <c r="G14" s="253"/>
    </row>
    <row r="15" spans="1:23" ht="13.95" customHeight="1" x14ac:dyDescent="0.25">
      <c r="B15" s="181">
        <v>2016</v>
      </c>
      <c r="C15" s="182">
        <v>-450378.64579760539</v>
      </c>
      <c r="D15" s="182">
        <v>63285.645797605408</v>
      </c>
      <c r="E15" s="169">
        <f t="shared" ref="E15:E17" si="0">SUM(C15:D15)</f>
        <v>-387093</v>
      </c>
      <c r="F15" s="183">
        <v>15006345</v>
      </c>
      <c r="G15" s="170">
        <f t="shared" ref="G15:G17" si="1">IFERROR(E15/F15,0)</f>
        <v>-2.5795288592925191E-2</v>
      </c>
      <c r="H15" s="141" t="str">
        <f t="shared" ref="H15:H22" si="2">IF(ABS(G15)&gt;0.01,$V$7,"")</f>
        <v>The annual Account 1588 balance relative to cost of power is expected to be small. If it is greater than +/-1%, provide an explanation in the text box below.</v>
      </c>
      <c r="O15" s="171"/>
      <c r="P15" s="171"/>
      <c r="Q15" s="171"/>
      <c r="R15" s="171"/>
      <c r="S15" s="171"/>
      <c r="T15" s="171"/>
    </row>
    <row r="16" spans="1:23" ht="13.95" customHeight="1" x14ac:dyDescent="0.25">
      <c r="B16" s="181">
        <v>2017</v>
      </c>
      <c r="C16" s="182">
        <v>27021.648641971871</v>
      </c>
      <c r="D16" s="182">
        <v>-705748.64864197187</v>
      </c>
      <c r="E16" s="169">
        <f t="shared" si="0"/>
        <v>-678727</v>
      </c>
      <c r="F16" s="183">
        <v>13936404.98</v>
      </c>
      <c r="G16" s="170">
        <f t="shared" si="1"/>
        <v>-4.8701727667503532E-2</v>
      </c>
      <c r="H16" s="141" t="str">
        <f t="shared" si="2"/>
        <v>The annual Account 1588 balance relative to cost of power is expected to be small. If it is greater than +/-1%, provide an explanation in the text box below.</v>
      </c>
      <c r="O16" s="171"/>
      <c r="P16" s="171"/>
      <c r="Q16" s="171"/>
      <c r="R16" s="171"/>
      <c r="S16" s="171"/>
      <c r="T16" s="171"/>
    </row>
    <row r="17" spans="1:20" ht="13.95" customHeight="1" x14ac:dyDescent="0.25">
      <c r="B17" s="181">
        <v>2018</v>
      </c>
      <c r="C17" s="182">
        <v>-984957.3963469821</v>
      </c>
      <c r="D17" s="182">
        <v>-149557.6036530179</v>
      </c>
      <c r="E17" s="169">
        <f t="shared" si="0"/>
        <v>-1134515</v>
      </c>
      <c r="F17" s="183">
        <v>12890539.93</v>
      </c>
      <c r="G17" s="170">
        <f t="shared" si="1"/>
        <v>-8.8011441426100137E-2</v>
      </c>
      <c r="H17" s="141" t="str">
        <f t="shared" si="2"/>
        <v>The annual Account 1588 balance relative to cost of power is expected to be small. If it is greater than +/-1%, provide an explanation in the text box below.</v>
      </c>
      <c r="O17" s="171"/>
      <c r="P17" s="171"/>
      <c r="Q17" s="171"/>
      <c r="R17" s="171"/>
      <c r="S17" s="171"/>
      <c r="T17" s="171"/>
    </row>
    <row r="18" spans="1:20" x14ac:dyDescent="0.25">
      <c r="B18" s="167">
        <v>2019</v>
      </c>
      <c r="C18" s="168">
        <v>-896143.21589125413</v>
      </c>
      <c r="D18" s="168">
        <v>342335.21589125402</v>
      </c>
      <c r="E18" s="169">
        <f>SUM(C18:D18)</f>
        <v>-553808.00000000012</v>
      </c>
      <c r="F18" s="169">
        <f>IFERROR(VLOOKUP('[6]1. Information Sheet'!$C$17,'[6]4705'!$A:$H,5,FALSE),0)</f>
        <v>12777701.310000001</v>
      </c>
      <c r="G18" s="170">
        <f t="shared" ref="G18:G23" si="3">IFERROR(E18/F18,0)</f>
        <v>-4.3341755028080249E-2</v>
      </c>
      <c r="H18" s="141" t="str">
        <f t="shared" si="2"/>
        <v>The annual Account 1588 balance relative to cost of power is expected to be small. If it is greater than +/-1%, provide an explanation in the text box below.</v>
      </c>
      <c r="O18" s="171"/>
      <c r="P18" s="171"/>
      <c r="Q18" s="171"/>
      <c r="R18" s="171"/>
      <c r="S18" s="171"/>
      <c r="T18" s="171"/>
    </row>
    <row r="19" spans="1:20" x14ac:dyDescent="0.25">
      <c r="B19" s="167">
        <v>2020</v>
      </c>
      <c r="C19" s="168">
        <v>-876403.26959656924</v>
      </c>
      <c r="D19" s="168">
        <v>1173175.3980691144</v>
      </c>
      <c r="E19" s="169">
        <f>SUM(C19:D19)</f>
        <v>296772.12847254518</v>
      </c>
      <c r="F19" s="169">
        <f>IFERROR(VLOOKUP('[6]1. Information Sheet'!$C$17,'[6]4705'!$A:$H,6,FALSE),0)</f>
        <v>17463622.809999999</v>
      </c>
      <c r="G19" s="170">
        <f t="shared" si="3"/>
        <v>1.6993732154052702E-2</v>
      </c>
      <c r="H19" s="141" t="str">
        <f t="shared" si="2"/>
        <v>The annual Account 1588 balance relative to cost of power is expected to be small. If it is greater than +/-1%, provide an explanation in the text box below.</v>
      </c>
      <c r="I19" s="162"/>
      <c r="J19" s="162"/>
      <c r="K19" s="162"/>
      <c r="L19" s="162"/>
      <c r="M19" s="162"/>
      <c r="N19" s="162"/>
      <c r="O19" s="171"/>
      <c r="P19" s="171"/>
      <c r="Q19" s="171"/>
      <c r="R19" s="171"/>
      <c r="S19" s="171"/>
      <c r="T19" s="171"/>
    </row>
    <row r="20" spans="1:20" x14ac:dyDescent="0.25">
      <c r="B20" s="167">
        <v>2021</v>
      </c>
      <c r="C20" s="168">
        <v>-4260055.6554058362</v>
      </c>
      <c r="D20" s="168">
        <v>4041772.7521968377</v>
      </c>
      <c r="E20" s="169">
        <f>SUM(C20:D20)</f>
        <v>-218282.9032089985</v>
      </c>
      <c r="F20" s="169">
        <f>IFERROR(VLOOKUP('[6]1. Information Sheet'!$C$17,'[6]4705'!$A:$H,7,FALSE),0)</f>
        <v>14884669.439999999</v>
      </c>
      <c r="G20" s="170">
        <f t="shared" si="3"/>
        <v>-1.4664947991548981E-2</v>
      </c>
      <c r="H20" s="141" t="str">
        <f t="shared" si="2"/>
        <v>The annual Account 1588 balance relative to cost of power is expected to be small. If it is greater than +/-1%, provide an explanation in the text box below.</v>
      </c>
      <c r="I20" s="162"/>
      <c r="J20" s="162"/>
      <c r="K20" s="162"/>
      <c r="L20" s="162"/>
      <c r="M20" s="162"/>
      <c r="N20" s="162"/>
      <c r="O20" s="171"/>
      <c r="P20" s="171"/>
      <c r="Q20" s="171"/>
      <c r="R20" s="171"/>
      <c r="S20" s="171"/>
      <c r="T20" s="171"/>
    </row>
    <row r="21" spans="1:20" x14ac:dyDescent="0.25">
      <c r="A21" s="172"/>
      <c r="B21" s="53">
        <v>2022</v>
      </c>
      <c r="C21" s="168">
        <v>-3416962.4568068171</v>
      </c>
      <c r="D21" s="168">
        <v>2911208.4030298768</v>
      </c>
      <c r="E21" s="169">
        <f>SUM(C21:D21)</f>
        <v>-505754.05377694033</v>
      </c>
      <c r="F21" s="169">
        <f>IFERROR(VLOOKUP('[6]1. Information Sheet'!$C$17,'[6]4705'!$A:$H,8,FALSE),0)</f>
        <v>22814971.280000001</v>
      </c>
      <c r="G21" s="170">
        <f t="shared" si="3"/>
        <v>-2.2167639291323284E-2</v>
      </c>
      <c r="H21" s="141" t="str">
        <f t="shared" si="2"/>
        <v>The annual Account 1588 balance relative to cost of power is expected to be small. If it is greater than +/-1%, provide an explanation in the text box below.</v>
      </c>
      <c r="I21" s="162"/>
      <c r="J21" s="162"/>
      <c r="K21" s="162"/>
      <c r="L21" s="162"/>
      <c r="M21" s="162"/>
      <c r="N21" s="162"/>
      <c r="O21" s="171"/>
      <c r="P21" s="171"/>
      <c r="Q21" s="171"/>
      <c r="R21" s="171"/>
      <c r="S21" s="171"/>
      <c r="T21" s="171"/>
    </row>
    <row r="22" spans="1:20" x14ac:dyDescent="0.25">
      <c r="A22" s="172"/>
      <c r="B22" s="53">
        <v>2023</v>
      </c>
      <c r="C22" s="168">
        <v>-7805654.4254907817</v>
      </c>
      <c r="D22" s="168">
        <v>7871275.7635698998</v>
      </c>
      <c r="E22" s="169">
        <f>SUM(C22:D22)</f>
        <v>65621.33807911817</v>
      </c>
      <c r="F22" s="168">
        <v>21144272</v>
      </c>
      <c r="G22" s="170">
        <f t="shared" si="3"/>
        <v>3.1035042530250354E-3</v>
      </c>
      <c r="H22" s="141" t="str">
        <f t="shared" si="2"/>
        <v/>
      </c>
      <c r="I22" s="162"/>
      <c r="J22" s="162"/>
      <c r="K22" s="162"/>
      <c r="L22" s="162"/>
      <c r="M22" s="162"/>
      <c r="N22" s="162"/>
      <c r="O22" s="171"/>
      <c r="P22" s="171"/>
      <c r="Q22" s="171"/>
      <c r="R22" s="171"/>
      <c r="S22" s="171"/>
      <c r="T22" s="171"/>
    </row>
    <row r="23" spans="1:20" ht="14.4" thickBot="1" x14ac:dyDescent="0.3">
      <c r="A23" s="172"/>
      <c r="B23" s="173" t="s">
        <v>144</v>
      </c>
      <c r="C23" s="174">
        <f>SUM(C15:C22)</f>
        <v>-18663533.416693874</v>
      </c>
      <c r="D23" s="174">
        <f>SUM(D15:D22)</f>
        <v>15547746.9262596</v>
      </c>
      <c r="E23" s="174">
        <f>SUM(E15:E22)</f>
        <v>-3115786.4904342755</v>
      </c>
      <c r="F23" s="174">
        <f>IF('[6]1. Information Sheet'!D21=2022,F22,IF('[6]1. Information Sheet'!D21=2021,SUM(F21:F22),IF('[6]1. Information Sheet'!D21=2020,SUM(F20:F22),IF('[6]1. Information Sheet'!D21=2019,SUM(F19:F22),IF('[6]1. Information Sheet'!D21=2018,SUM(F18:F22),IF('[6]1. Information Sheet'!D21=2016,SUM(F15:F22),0))))))</f>
        <v>89085236.840000004</v>
      </c>
      <c r="G23" s="175">
        <f t="shared" si="3"/>
        <v>-3.4975340482400356E-2</v>
      </c>
      <c r="I23" s="141"/>
    </row>
    <row r="24" spans="1:20" x14ac:dyDescent="0.25">
      <c r="B24" s="66"/>
      <c r="C24" s="176"/>
      <c r="D24" s="176"/>
      <c r="E24" s="176"/>
      <c r="F24" s="176"/>
      <c r="G24" s="177"/>
      <c r="I24" s="141"/>
    </row>
    <row r="25" spans="1:20" x14ac:dyDescent="0.25">
      <c r="B25" s="178"/>
      <c r="C25" s="179"/>
      <c r="D25" s="179"/>
      <c r="E25" s="179"/>
      <c r="F25" s="179"/>
      <c r="G25" s="179"/>
    </row>
    <row r="26" spans="1:20" x14ac:dyDescent="0.25">
      <c r="B26" s="63" t="s">
        <v>145</v>
      </c>
      <c r="C26" s="179"/>
      <c r="D26" s="179"/>
      <c r="E26" s="179"/>
      <c r="F26" s="179"/>
      <c r="G26" s="179"/>
    </row>
    <row r="27" spans="1:20" ht="47.1" customHeight="1" x14ac:dyDescent="0.25">
      <c r="B27" s="254" t="s">
        <v>146</v>
      </c>
      <c r="C27" s="254"/>
      <c r="D27" s="254"/>
      <c r="E27" s="254"/>
      <c r="F27" s="254"/>
      <c r="G27" s="254"/>
    </row>
    <row r="28" spans="1:20" ht="28.2" customHeight="1" x14ac:dyDescent="0.25">
      <c r="B28" s="254" t="s">
        <v>147</v>
      </c>
      <c r="C28" s="254"/>
      <c r="D28" s="254"/>
      <c r="E28" s="254"/>
      <c r="F28" s="254"/>
      <c r="G28" s="254"/>
    </row>
    <row r="30" spans="1:20" x14ac:dyDescent="0.25">
      <c r="B30" s="141"/>
      <c r="C30" s="141"/>
    </row>
    <row r="31" spans="1:20" x14ac:dyDescent="0.25">
      <c r="B31" s="141"/>
      <c r="C31" s="141"/>
    </row>
    <row r="32" spans="1:20" x14ac:dyDescent="0.25">
      <c r="B32" s="141"/>
      <c r="C32" s="141"/>
    </row>
    <row r="33" spans="2:9" ht="16.95" customHeight="1" x14ac:dyDescent="0.25">
      <c r="B33" s="3" t="s">
        <v>148</v>
      </c>
      <c r="C33" s="141"/>
    </row>
    <row r="34" spans="2:9" ht="15.6" customHeight="1" x14ac:dyDescent="0.25">
      <c r="B34" s="3"/>
      <c r="C34" s="141"/>
    </row>
    <row r="35" spans="2:9" hidden="1" x14ac:dyDescent="0.25">
      <c r="B35" s="180">
        <v>2016</v>
      </c>
      <c r="C35" s="141"/>
    </row>
    <row r="36" spans="2:9" hidden="1" x14ac:dyDescent="0.25">
      <c r="B36" s="238"/>
      <c r="C36" s="239"/>
      <c r="D36" s="239"/>
      <c r="E36" s="239"/>
      <c r="F36" s="239"/>
      <c r="G36" s="240"/>
    </row>
    <row r="37" spans="2:9" s="164" customFormat="1" hidden="1" x14ac:dyDescent="0.25">
      <c r="B37" s="241"/>
      <c r="C37" s="242"/>
      <c r="D37" s="242"/>
      <c r="E37" s="242"/>
      <c r="F37" s="242"/>
      <c r="G37" s="243"/>
      <c r="I37" s="141"/>
    </row>
    <row r="38" spans="2:9" s="164" customFormat="1" hidden="1" x14ac:dyDescent="0.25">
      <c r="B38" s="241"/>
      <c r="C38" s="242"/>
      <c r="D38" s="242"/>
      <c r="E38" s="242"/>
      <c r="F38" s="242"/>
      <c r="G38" s="243"/>
    </row>
    <row r="39" spans="2:9" s="164" customFormat="1" hidden="1" x14ac:dyDescent="0.25">
      <c r="B39" s="241"/>
      <c r="C39" s="242"/>
      <c r="D39" s="242"/>
      <c r="E39" s="242"/>
      <c r="F39" s="242"/>
      <c r="G39" s="243"/>
    </row>
    <row r="40" spans="2:9" s="164" customFormat="1" hidden="1" x14ac:dyDescent="0.25">
      <c r="B40" s="241"/>
      <c r="C40" s="242"/>
      <c r="D40" s="242"/>
      <c r="E40" s="242"/>
      <c r="F40" s="242"/>
      <c r="G40" s="243"/>
    </row>
    <row r="41" spans="2:9" s="164" customFormat="1" ht="14.4" hidden="1" thickBot="1" x14ac:dyDescent="0.3">
      <c r="B41" s="244"/>
      <c r="C41" s="245"/>
      <c r="D41" s="245"/>
      <c r="E41" s="245"/>
      <c r="F41" s="245"/>
      <c r="G41" s="246"/>
    </row>
    <row r="43" spans="2:9" ht="14.4" thickBot="1" x14ac:dyDescent="0.3">
      <c r="B43" s="180">
        <v>2016</v>
      </c>
      <c r="C43" s="141"/>
    </row>
    <row r="44" spans="2:9" ht="14.25" customHeight="1" x14ac:dyDescent="0.25">
      <c r="B44" s="255"/>
      <c r="C44" s="256"/>
      <c r="D44" s="256"/>
      <c r="E44" s="256"/>
      <c r="F44" s="256"/>
      <c r="G44" s="257"/>
    </row>
    <row r="45" spans="2:9" ht="14.25" customHeight="1" x14ac:dyDescent="0.25">
      <c r="B45" s="258"/>
      <c r="C45" s="259"/>
      <c r="D45" s="259"/>
      <c r="E45" s="259"/>
      <c r="F45" s="259"/>
      <c r="G45" s="260"/>
    </row>
    <row r="46" spans="2:9" ht="14.25" customHeight="1" x14ac:dyDescent="0.25">
      <c r="B46" s="258"/>
      <c r="C46" s="259"/>
      <c r="D46" s="259"/>
      <c r="E46" s="259"/>
      <c r="F46" s="259"/>
      <c r="G46" s="260"/>
    </row>
    <row r="47" spans="2:9" ht="14.25" customHeight="1" x14ac:dyDescent="0.25">
      <c r="B47" s="258"/>
      <c r="C47" s="259"/>
      <c r="D47" s="259"/>
      <c r="E47" s="259"/>
      <c r="F47" s="259"/>
      <c r="G47" s="260"/>
    </row>
    <row r="48" spans="2:9" ht="14.25" customHeight="1" x14ac:dyDescent="0.25">
      <c r="B48" s="258"/>
      <c r="C48" s="259"/>
      <c r="D48" s="259"/>
      <c r="E48" s="259"/>
      <c r="F48" s="259"/>
      <c r="G48" s="260"/>
    </row>
    <row r="49" spans="2:7" ht="15" customHeight="1" thickBot="1" x14ac:dyDescent="0.3">
      <c r="B49" s="261"/>
      <c r="C49" s="262"/>
      <c r="D49" s="262"/>
      <c r="E49" s="262"/>
      <c r="F49" s="262"/>
      <c r="G49" s="263"/>
    </row>
    <row r="50" spans="2:7" hidden="1" x14ac:dyDescent="0.25"/>
    <row r="51" spans="2:7" ht="14.4" thickBot="1" x14ac:dyDescent="0.3">
      <c r="B51" s="180">
        <v>2017</v>
      </c>
      <c r="C51" s="141"/>
    </row>
    <row r="52" spans="2:7" ht="14.25" customHeight="1" x14ac:dyDescent="0.25">
      <c r="B52" s="255" t="s">
        <v>157</v>
      </c>
      <c r="C52" s="256"/>
      <c r="D52" s="256"/>
      <c r="E52" s="256"/>
      <c r="F52" s="256"/>
      <c r="G52" s="257"/>
    </row>
    <row r="53" spans="2:7" ht="14.25" customHeight="1" x14ac:dyDescent="0.25">
      <c r="B53" s="258"/>
      <c r="C53" s="259"/>
      <c r="D53" s="259"/>
      <c r="E53" s="259"/>
      <c r="F53" s="259"/>
      <c r="G53" s="260"/>
    </row>
    <row r="54" spans="2:7" ht="14.25" customHeight="1" x14ac:dyDescent="0.25">
      <c r="B54" s="258"/>
      <c r="C54" s="259"/>
      <c r="D54" s="259"/>
      <c r="E54" s="259"/>
      <c r="F54" s="259"/>
      <c r="G54" s="260"/>
    </row>
    <row r="55" spans="2:7" ht="14.25" customHeight="1" x14ac:dyDescent="0.25">
      <c r="B55" s="258"/>
      <c r="C55" s="259"/>
      <c r="D55" s="259"/>
      <c r="E55" s="259"/>
      <c r="F55" s="259"/>
      <c r="G55" s="260"/>
    </row>
    <row r="56" spans="2:7" ht="14.25" customHeight="1" x14ac:dyDescent="0.25">
      <c r="B56" s="258"/>
      <c r="C56" s="259"/>
      <c r="D56" s="259"/>
      <c r="E56" s="259"/>
      <c r="F56" s="259"/>
      <c r="G56" s="260"/>
    </row>
    <row r="57" spans="2:7" ht="15" customHeight="1" thickBot="1" x14ac:dyDescent="0.3">
      <c r="B57" s="261"/>
      <c r="C57" s="262"/>
      <c r="D57" s="262"/>
      <c r="E57" s="262"/>
      <c r="F57" s="262"/>
      <c r="G57" s="263"/>
    </row>
    <row r="58" spans="2:7" hidden="1" x14ac:dyDescent="0.25"/>
    <row r="59" spans="2:7" ht="14.4" thickBot="1" x14ac:dyDescent="0.3">
      <c r="B59" s="180">
        <v>2018</v>
      </c>
      <c r="C59" s="141"/>
    </row>
    <row r="60" spans="2:7" ht="14.25" customHeight="1" x14ac:dyDescent="0.25">
      <c r="B60" s="255" t="s">
        <v>157</v>
      </c>
      <c r="C60" s="256"/>
      <c r="D60" s="256"/>
      <c r="E60" s="256"/>
      <c r="F60" s="256"/>
      <c r="G60" s="257"/>
    </row>
    <row r="61" spans="2:7" ht="14.25" customHeight="1" x14ac:dyDescent="0.25">
      <c r="B61" s="258"/>
      <c r="C61" s="259"/>
      <c r="D61" s="259"/>
      <c r="E61" s="259"/>
      <c r="F61" s="259"/>
      <c r="G61" s="260"/>
    </row>
    <row r="62" spans="2:7" ht="14.25" customHeight="1" x14ac:dyDescent="0.25">
      <c r="B62" s="258"/>
      <c r="C62" s="259"/>
      <c r="D62" s="259"/>
      <c r="E62" s="259"/>
      <c r="F62" s="259"/>
      <c r="G62" s="260"/>
    </row>
    <row r="63" spans="2:7" ht="14.25" customHeight="1" x14ac:dyDescent="0.25">
      <c r="B63" s="258"/>
      <c r="C63" s="259"/>
      <c r="D63" s="259"/>
      <c r="E63" s="259"/>
      <c r="F63" s="259"/>
      <c r="G63" s="260"/>
    </row>
    <row r="64" spans="2:7" ht="14.25" customHeight="1" x14ac:dyDescent="0.25">
      <c r="B64" s="258"/>
      <c r="C64" s="259"/>
      <c r="D64" s="259"/>
      <c r="E64" s="259"/>
      <c r="F64" s="259"/>
      <c r="G64" s="260"/>
    </row>
    <row r="65" spans="2:7" ht="15" customHeight="1" thickBot="1" x14ac:dyDescent="0.3">
      <c r="B65" s="261"/>
      <c r="C65" s="262"/>
      <c r="D65" s="262"/>
      <c r="E65" s="262"/>
      <c r="F65" s="262"/>
      <c r="G65" s="263"/>
    </row>
    <row r="66" spans="2:7" hidden="1" x14ac:dyDescent="0.25"/>
    <row r="67" spans="2:7" hidden="1" x14ac:dyDescent="0.25">
      <c r="B67" s="180">
        <v>2020</v>
      </c>
      <c r="C67" s="141"/>
    </row>
    <row r="68" spans="2:7" ht="14.25" hidden="1" customHeight="1" x14ac:dyDescent="0.25">
      <c r="B68" s="238"/>
      <c r="C68" s="239"/>
      <c r="D68" s="239"/>
      <c r="E68" s="239"/>
      <c r="F68" s="239"/>
      <c r="G68" s="240"/>
    </row>
    <row r="69" spans="2:7" ht="14.25" hidden="1" customHeight="1" x14ac:dyDescent="0.25">
      <c r="B69" s="241"/>
      <c r="C69" s="242"/>
      <c r="D69" s="242"/>
      <c r="E69" s="242"/>
      <c r="F69" s="242"/>
      <c r="G69" s="243"/>
    </row>
    <row r="70" spans="2:7" ht="14.25" hidden="1" customHeight="1" x14ac:dyDescent="0.25">
      <c r="B70" s="241"/>
      <c r="C70" s="242"/>
      <c r="D70" s="242"/>
      <c r="E70" s="242"/>
      <c r="F70" s="242"/>
      <c r="G70" s="243"/>
    </row>
    <row r="71" spans="2:7" ht="14.25" hidden="1" customHeight="1" x14ac:dyDescent="0.25">
      <c r="B71" s="241"/>
      <c r="C71" s="242"/>
      <c r="D71" s="242"/>
      <c r="E71" s="242"/>
      <c r="F71" s="242"/>
      <c r="G71" s="243"/>
    </row>
    <row r="72" spans="2:7" ht="14.25" hidden="1" customHeight="1" x14ac:dyDescent="0.25">
      <c r="B72" s="241"/>
      <c r="C72" s="242"/>
      <c r="D72" s="242"/>
      <c r="E72" s="242"/>
      <c r="F72" s="242"/>
      <c r="G72" s="243"/>
    </row>
    <row r="73" spans="2:7" ht="15" hidden="1" customHeight="1" thickBot="1" x14ac:dyDescent="0.3">
      <c r="B73" s="244"/>
      <c r="C73" s="245"/>
      <c r="D73" s="245"/>
      <c r="E73" s="245"/>
      <c r="F73" s="245"/>
      <c r="G73" s="246"/>
    </row>
    <row r="74" spans="2:7" hidden="1" x14ac:dyDescent="0.25"/>
    <row r="75" spans="2:7" hidden="1" x14ac:dyDescent="0.25">
      <c r="B75" s="180">
        <v>2021</v>
      </c>
      <c r="C75" s="141"/>
    </row>
    <row r="76" spans="2:7" ht="14.25" hidden="1" customHeight="1" x14ac:dyDescent="0.25">
      <c r="B76" s="238"/>
      <c r="C76" s="239"/>
      <c r="D76" s="239"/>
      <c r="E76" s="239"/>
      <c r="F76" s="239"/>
      <c r="G76" s="240"/>
    </row>
    <row r="77" spans="2:7" ht="14.25" hidden="1" customHeight="1" x14ac:dyDescent="0.25">
      <c r="B77" s="241"/>
      <c r="C77" s="242"/>
      <c r="D77" s="242"/>
      <c r="E77" s="242"/>
      <c r="F77" s="242"/>
      <c r="G77" s="243"/>
    </row>
    <row r="78" spans="2:7" ht="14.25" hidden="1" customHeight="1" x14ac:dyDescent="0.25">
      <c r="B78" s="241"/>
      <c r="C78" s="242"/>
      <c r="D78" s="242"/>
      <c r="E78" s="242"/>
      <c r="F78" s="242"/>
      <c r="G78" s="243"/>
    </row>
    <row r="79" spans="2:7" ht="14.25" hidden="1" customHeight="1" x14ac:dyDescent="0.25">
      <c r="B79" s="241"/>
      <c r="C79" s="242"/>
      <c r="D79" s="242"/>
      <c r="E79" s="242"/>
      <c r="F79" s="242"/>
      <c r="G79" s="243"/>
    </row>
    <row r="80" spans="2:7" ht="14.25" hidden="1" customHeight="1" x14ac:dyDescent="0.25">
      <c r="B80" s="241"/>
      <c r="C80" s="242"/>
      <c r="D80" s="242"/>
      <c r="E80" s="242"/>
      <c r="F80" s="242"/>
      <c r="G80" s="243"/>
    </row>
    <row r="81" spans="2:7" ht="14.25" hidden="1" customHeight="1" thickBot="1" x14ac:dyDescent="0.3">
      <c r="B81" s="244"/>
      <c r="C81" s="245"/>
      <c r="D81" s="245"/>
      <c r="E81" s="245"/>
      <c r="F81" s="245"/>
      <c r="G81" s="246"/>
    </row>
  </sheetData>
  <mergeCells count="12">
    <mergeCell ref="B76:G81"/>
    <mergeCell ref="R10:W12"/>
    <mergeCell ref="C13:E13"/>
    <mergeCell ref="F13:F14"/>
    <mergeCell ref="G13:G14"/>
    <mergeCell ref="B27:G27"/>
    <mergeCell ref="B28:G28"/>
    <mergeCell ref="B36:G41"/>
    <mergeCell ref="B44:G49"/>
    <mergeCell ref="B52:G57"/>
    <mergeCell ref="B60:G65"/>
    <mergeCell ref="B68:G73"/>
  </mergeCells>
  <pageMargins left="0.7" right="0.7" top="0.75" bottom="0.75" header="0.3" footer="0.3"/>
  <pageSetup orientation="portrait" horizontalDpi="90" verticalDpi="9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D9305D-7B57-411B-8322-0EB5615CA1D7}">
  <sheetPr codeName="Sheet9"/>
  <dimension ref="A1:AB31"/>
  <sheetViews>
    <sheetView workbookViewId="0">
      <selection activeCell="L4" sqref="L4"/>
    </sheetView>
  </sheetViews>
  <sheetFormatPr defaultRowHeight="14.4" x14ac:dyDescent="0.3"/>
  <cols>
    <col min="1" max="5" width="12.33203125" customWidth="1"/>
    <col min="6" max="6" width="10.5546875" customWidth="1"/>
    <col min="7" max="7" width="10.33203125" customWidth="1"/>
    <col min="8" max="8" width="10.33203125" bestFit="1" customWidth="1"/>
    <col min="9" max="9" width="11.33203125" bestFit="1" customWidth="1"/>
    <col min="10" max="10" width="10.5546875" customWidth="1"/>
    <col min="11" max="11" width="10" customWidth="1"/>
    <col min="12" max="12" width="11.33203125" bestFit="1" customWidth="1"/>
    <col min="13" max="13" width="10.5546875" customWidth="1"/>
    <col min="14" max="14" width="10.33203125" customWidth="1"/>
    <col min="15" max="15" width="10" customWidth="1"/>
    <col min="16" max="16" width="11.33203125" bestFit="1" customWidth="1"/>
    <col min="17" max="17" width="9.88671875" customWidth="1"/>
    <col min="18" max="18" width="10" customWidth="1"/>
    <col min="19" max="19" width="9.6640625" customWidth="1"/>
    <col min="21" max="21" width="9.33203125" customWidth="1"/>
    <col min="22" max="22" width="9.6640625" bestFit="1" customWidth="1"/>
    <col min="23" max="23" width="9.88671875" customWidth="1"/>
    <col min="26" max="26" width="10.88671875" customWidth="1"/>
    <col min="27" max="27" width="9.6640625" customWidth="1"/>
  </cols>
  <sheetData>
    <row r="1" spans="1:28" x14ac:dyDescent="0.3">
      <c r="A1" s="62" t="s">
        <v>151</v>
      </c>
      <c r="B1" s="62"/>
      <c r="C1" s="62"/>
      <c r="D1" s="62"/>
      <c r="E1" s="62"/>
      <c r="F1" s="62"/>
      <c r="G1" s="62"/>
      <c r="H1" s="62"/>
      <c r="I1" s="5"/>
      <c r="J1" s="5"/>
      <c r="K1" s="5"/>
      <c r="L1" s="5"/>
      <c r="M1" s="5"/>
      <c r="N1" s="5"/>
      <c r="O1" s="5"/>
      <c r="P1" s="5"/>
      <c r="Q1" s="5"/>
      <c r="R1" s="5"/>
      <c r="S1" s="5"/>
    </row>
    <row r="2" spans="1:28" x14ac:dyDescent="0.3">
      <c r="A2" s="123"/>
      <c r="B2" s="123">
        <v>2020</v>
      </c>
      <c r="C2" s="123"/>
      <c r="D2" s="123"/>
      <c r="E2" s="123"/>
      <c r="F2" s="124">
        <v>2019</v>
      </c>
      <c r="G2" s="124"/>
      <c r="H2" s="124"/>
      <c r="I2" s="123"/>
      <c r="J2" s="124">
        <v>2018</v>
      </c>
      <c r="K2" s="124"/>
      <c r="L2" s="124"/>
      <c r="M2" s="124"/>
      <c r="N2" s="124">
        <v>2017</v>
      </c>
      <c r="O2" s="124"/>
      <c r="P2" s="124"/>
      <c r="Q2" s="124"/>
      <c r="R2" s="124">
        <v>2016</v>
      </c>
      <c r="S2" s="124"/>
      <c r="T2" s="124"/>
      <c r="U2" s="124"/>
      <c r="V2" s="124">
        <v>2015</v>
      </c>
      <c r="W2" s="124"/>
      <c r="X2" s="124"/>
      <c r="Y2" s="124"/>
      <c r="Z2" s="124">
        <v>2014</v>
      </c>
      <c r="AA2" s="124"/>
      <c r="AB2" s="124"/>
    </row>
    <row r="3" spans="1:28" ht="32.25" customHeight="1" x14ac:dyDescent="0.3">
      <c r="A3" s="185" t="s">
        <v>152</v>
      </c>
      <c r="B3" s="186" t="s">
        <v>153</v>
      </c>
      <c r="C3" s="186" t="s">
        <v>154</v>
      </c>
      <c r="D3" s="186" t="s">
        <v>155</v>
      </c>
      <c r="E3" s="185" t="s">
        <v>152</v>
      </c>
      <c r="F3" s="186" t="s">
        <v>153</v>
      </c>
      <c r="G3" s="186" t="s">
        <v>154</v>
      </c>
      <c r="H3" s="186" t="s">
        <v>155</v>
      </c>
      <c r="I3" s="185" t="s">
        <v>152</v>
      </c>
      <c r="J3" s="186" t="s">
        <v>153</v>
      </c>
      <c r="K3" s="186" t="s">
        <v>154</v>
      </c>
      <c r="L3" s="186" t="s">
        <v>155</v>
      </c>
      <c r="M3" s="185" t="s">
        <v>152</v>
      </c>
      <c r="N3" s="186" t="s">
        <v>153</v>
      </c>
      <c r="O3" s="186" t="s">
        <v>154</v>
      </c>
      <c r="P3" s="186" t="s">
        <v>155</v>
      </c>
      <c r="Q3" s="185" t="s">
        <v>152</v>
      </c>
      <c r="R3" s="186" t="s">
        <v>153</v>
      </c>
      <c r="S3" s="186" t="s">
        <v>154</v>
      </c>
      <c r="T3" s="186" t="s">
        <v>155</v>
      </c>
      <c r="U3" s="185" t="s">
        <v>152</v>
      </c>
      <c r="V3" s="186" t="s">
        <v>153</v>
      </c>
      <c r="W3" s="186" t="s">
        <v>154</v>
      </c>
      <c r="X3" s="186" t="s">
        <v>155</v>
      </c>
      <c r="Y3" s="185" t="s">
        <v>152</v>
      </c>
      <c r="Z3" s="186" t="s">
        <v>153</v>
      </c>
      <c r="AA3" s="186" t="s">
        <v>154</v>
      </c>
      <c r="AB3" s="186" t="s">
        <v>155</v>
      </c>
    </row>
    <row r="4" spans="1:28" x14ac:dyDescent="0.3">
      <c r="A4" s="123" t="s">
        <v>68</v>
      </c>
      <c r="B4" s="187">
        <v>8.3229999999999998E-2</v>
      </c>
      <c r="C4" s="187">
        <v>9.9930000000000005E-2</v>
      </c>
      <c r="D4" s="187">
        <v>0.10231999999999999</v>
      </c>
      <c r="E4" s="123" t="s">
        <v>68</v>
      </c>
      <c r="F4" s="188">
        <v>6.7409999999999998E-2</v>
      </c>
      <c r="G4" s="188">
        <v>8.3060000000000009E-2</v>
      </c>
      <c r="H4" s="188">
        <v>8.0920000000000006E-2</v>
      </c>
      <c r="I4" s="123" t="s">
        <v>68</v>
      </c>
      <c r="J4" s="189">
        <v>8.7770000000000001E-2</v>
      </c>
      <c r="K4" s="189">
        <v>6.3700000000000007E-2</v>
      </c>
      <c r="L4" s="189">
        <v>6.7360000000000003E-2</v>
      </c>
      <c r="M4" s="123" t="s">
        <v>68</v>
      </c>
      <c r="N4" s="189">
        <v>6.6869999999999999E-2</v>
      </c>
      <c r="O4" s="189">
        <v>8.677E-2</v>
      </c>
      <c r="P4" s="189">
        <v>8.2269999999999996E-2</v>
      </c>
      <c r="Q4" s="123" t="s">
        <v>68</v>
      </c>
      <c r="R4" s="189">
        <v>8.4229999999999999E-2</v>
      </c>
      <c r="S4" s="189">
        <v>9.214E-2</v>
      </c>
      <c r="T4" s="189">
        <v>9.1789999999999997E-2</v>
      </c>
      <c r="U4" s="123" t="s">
        <v>68</v>
      </c>
      <c r="V4" s="189">
        <v>5.5490000000000005E-2</v>
      </c>
      <c r="W4" s="189">
        <v>6.1609999999999998E-2</v>
      </c>
      <c r="X4" s="189">
        <v>5.0680000000000003E-2</v>
      </c>
      <c r="Y4" s="123" t="s">
        <v>68</v>
      </c>
      <c r="Z4" s="189">
        <v>3.6260000000000001E-2</v>
      </c>
      <c r="AA4" s="189">
        <v>1.806E-2</v>
      </c>
      <c r="AB4" s="189">
        <v>1.261E-2</v>
      </c>
    </row>
    <row r="5" spans="1:28" x14ac:dyDescent="0.3">
      <c r="A5" s="123" t="s">
        <v>69</v>
      </c>
      <c r="B5" s="187">
        <v>0.12451000000000001</v>
      </c>
      <c r="C5" s="187">
        <v>0.11434999999999999</v>
      </c>
      <c r="D5" s="187">
        <v>0.11331000000000001</v>
      </c>
      <c r="E5" s="123" t="s">
        <v>69</v>
      </c>
      <c r="F5" s="188">
        <v>9.6569999999999989E-2</v>
      </c>
      <c r="G5" s="188">
        <v>8.2360000000000003E-2</v>
      </c>
      <c r="H5" s="188">
        <v>8.8120000000000004E-2</v>
      </c>
      <c r="I5" s="123" t="s">
        <v>69</v>
      </c>
      <c r="J5" s="189">
        <v>7.3329999999999992E-2</v>
      </c>
      <c r="K5" s="189">
        <v>7.7049999999999993E-2</v>
      </c>
      <c r="L5" s="189">
        <v>8.1670000000000006E-2</v>
      </c>
      <c r="M5" s="123" t="s">
        <v>69</v>
      </c>
      <c r="N5" s="83">
        <v>0.10559</v>
      </c>
      <c r="O5" s="83">
        <v>8.43E-2</v>
      </c>
      <c r="P5" s="83">
        <v>8.6389999999999995E-2</v>
      </c>
      <c r="Q5" s="123" t="s">
        <v>69</v>
      </c>
      <c r="R5" s="83">
        <v>0.10384</v>
      </c>
      <c r="S5" s="83">
        <v>9.6780000000000005E-2</v>
      </c>
      <c r="T5" s="83">
        <v>9.851E-2</v>
      </c>
      <c r="U5" s="123" t="s">
        <v>69</v>
      </c>
      <c r="V5" s="83">
        <v>6.9809999999999997E-2</v>
      </c>
      <c r="W5" s="83">
        <v>4.095E-2</v>
      </c>
      <c r="X5" s="83">
        <v>3.9609999999999999E-2</v>
      </c>
      <c r="Y5" s="123" t="s">
        <v>69</v>
      </c>
      <c r="Z5" s="83">
        <v>2.231E-2</v>
      </c>
      <c r="AA5" s="83">
        <v>1.1180000000000001E-2</v>
      </c>
      <c r="AB5" s="83">
        <v>1.3300000000000001E-2</v>
      </c>
    </row>
    <row r="6" spans="1:28" x14ac:dyDescent="0.3">
      <c r="A6" s="123" t="s">
        <v>70</v>
      </c>
      <c r="B6" s="187">
        <v>0.10432</v>
      </c>
      <c r="C6" s="187">
        <v>0.11212000000000001</v>
      </c>
      <c r="D6" s="187">
        <v>0.11942</v>
      </c>
      <c r="E6" s="123" t="s">
        <v>70</v>
      </c>
      <c r="F6" s="188">
        <v>8.1049999999999997E-2</v>
      </c>
      <c r="G6" s="188">
        <v>7.5749999999999998E-2</v>
      </c>
      <c r="H6" s="188">
        <v>8.0409999999999995E-2</v>
      </c>
      <c r="I6" s="123" t="s">
        <v>70</v>
      </c>
      <c r="J6" s="189">
        <v>7.8769999999999993E-2</v>
      </c>
      <c r="K6" s="189">
        <v>8.5949999999999999E-2</v>
      </c>
      <c r="L6" s="189">
        <v>9.4810000000000005E-2</v>
      </c>
      <c r="M6" s="123" t="s">
        <v>70</v>
      </c>
      <c r="N6" s="83">
        <v>8.4089999999999998E-2</v>
      </c>
      <c r="O6" s="83">
        <v>6.8860000000000005E-2</v>
      </c>
      <c r="P6" s="83">
        <v>7.1349999999999997E-2</v>
      </c>
      <c r="Q6" s="123" t="s">
        <v>70</v>
      </c>
      <c r="R6" s="83">
        <v>9.0219999999999995E-2</v>
      </c>
      <c r="S6" s="83">
        <v>0.10299</v>
      </c>
      <c r="T6" s="83">
        <v>0.1061</v>
      </c>
      <c r="U6" s="123" t="s">
        <v>70</v>
      </c>
      <c r="V6" s="83">
        <v>3.6040000000000003E-2</v>
      </c>
      <c r="W6" s="83">
        <v>5.74E-2</v>
      </c>
      <c r="X6" s="83">
        <v>6.2899999999999998E-2</v>
      </c>
      <c r="Y6" s="123" t="s">
        <v>70</v>
      </c>
      <c r="Z6" s="83">
        <v>1.103E-2</v>
      </c>
      <c r="AA6" s="83">
        <v>-8.0000000000000002E-3</v>
      </c>
      <c r="AB6" s="83">
        <v>-2.7E-4</v>
      </c>
    </row>
    <row r="7" spans="1:28" x14ac:dyDescent="0.3">
      <c r="A7" s="123" t="s">
        <v>71</v>
      </c>
      <c r="B7" s="187">
        <v>0.13707</v>
      </c>
      <c r="C7" s="187">
        <v>0.115</v>
      </c>
      <c r="D7" s="187">
        <v>0.115</v>
      </c>
      <c r="E7" s="123" t="s">
        <v>71</v>
      </c>
      <c r="F7" s="188">
        <v>8.1290000000000001E-2</v>
      </c>
      <c r="G7" s="188">
        <v>0.12487999999999999</v>
      </c>
      <c r="H7" s="188">
        <v>0.12333</v>
      </c>
      <c r="I7" s="123" t="s">
        <v>71</v>
      </c>
      <c r="J7" s="189">
        <v>9.8099999999999993E-2</v>
      </c>
      <c r="K7" s="189">
        <v>0.10074</v>
      </c>
      <c r="L7" s="189">
        <v>9.9589999999999998E-2</v>
      </c>
      <c r="M7" s="123" t="s">
        <v>71</v>
      </c>
      <c r="N7" s="83">
        <v>6.8739999999999996E-2</v>
      </c>
      <c r="O7" s="83">
        <v>0.10218000000000001</v>
      </c>
      <c r="P7" s="83">
        <v>0.10778</v>
      </c>
      <c r="Q7" s="123" t="s">
        <v>71</v>
      </c>
      <c r="R7" s="83">
        <v>0.12114999999999999</v>
      </c>
      <c r="S7" s="83">
        <v>0.11176999999999999</v>
      </c>
      <c r="T7" s="83">
        <v>0.11132</v>
      </c>
      <c r="U7" s="123" t="s">
        <v>71</v>
      </c>
      <c r="V7" s="83">
        <v>6.7049999999999998E-2</v>
      </c>
      <c r="W7" s="83">
        <v>9.2679999999999998E-2</v>
      </c>
      <c r="X7" s="83">
        <v>9.5590000000000008E-2</v>
      </c>
      <c r="Y7" s="123" t="s">
        <v>71</v>
      </c>
      <c r="Z7" s="83">
        <v>-9.6500000000000006E-3</v>
      </c>
      <c r="AA7" s="83">
        <v>5.4530000000000002E-2</v>
      </c>
      <c r="AB7" s="83">
        <v>5.1979999999999998E-2</v>
      </c>
    </row>
    <row r="8" spans="1:28" x14ac:dyDescent="0.3">
      <c r="A8" s="123" t="s">
        <v>72</v>
      </c>
      <c r="B8" s="187">
        <v>9.2930000000000013E-2</v>
      </c>
      <c r="C8" s="187">
        <v>0.115</v>
      </c>
      <c r="D8" s="187">
        <v>0.115</v>
      </c>
      <c r="E8" s="123" t="s">
        <v>72</v>
      </c>
      <c r="F8" s="188">
        <v>0.12859999999999999</v>
      </c>
      <c r="G8" s="188">
        <v>0.13049000000000002</v>
      </c>
      <c r="H8" s="188">
        <v>0.12604000000000001</v>
      </c>
      <c r="I8" s="123" t="s">
        <v>72</v>
      </c>
      <c r="J8" s="189">
        <v>9.3920000000000003E-2</v>
      </c>
      <c r="K8" s="189">
        <v>0.13199</v>
      </c>
      <c r="L8" s="189">
        <v>0.10793000000000001</v>
      </c>
      <c r="M8" s="123" t="s">
        <v>72</v>
      </c>
      <c r="N8" s="83">
        <v>0.10623</v>
      </c>
      <c r="O8" s="83">
        <v>0.12776000000000001</v>
      </c>
      <c r="P8" s="83">
        <v>0.12307</v>
      </c>
      <c r="Q8" s="123" t="s">
        <v>72</v>
      </c>
      <c r="R8" s="83">
        <v>0.10405</v>
      </c>
      <c r="S8" s="83">
        <v>0.11493</v>
      </c>
      <c r="T8" s="83">
        <v>0.10749</v>
      </c>
      <c r="U8" s="123" t="s">
        <v>72</v>
      </c>
      <c r="V8" s="83">
        <v>9.4159999999999994E-2</v>
      </c>
      <c r="W8" s="83">
        <v>9.7299999999999998E-2</v>
      </c>
      <c r="X8" s="83">
        <v>9.6680000000000002E-2</v>
      </c>
      <c r="Y8" s="123" t="s">
        <v>72</v>
      </c>
      <c r="Z8" s="83">
        <v>5.3560000000000003E-2</v>
      </c>
      <c r="AA8" s="83">
        <v>7.3520000000000002E-2</v>
      </c>
      <c r="AB8" s="83">
        <v>7.1959999999999996E-2</v>
      </c>
    </row>
    <row r="9" spans="1:28" x14ac:dyDescent="0.3">
      <c r="A9" s="123" t="s">
        <v>73</v>
      </c>
      <c r="B9" s="187">
        <v>0.115</v>
      </c>
      <c r="C9" s="187">
        <v>0.115</v>
      </c>
      <c r="D9" s="187">
        <v>0.115</v>
      </c>
      <c r="E9" s="123" t="s">
        <v>73</v>
      </c>
      <c r="F9" s="188">
        <v>0.12444</v>
      </c>
      <c r="G9" s="188">
        <v>0.14771999999999999</v>
      </c>
      <c r="H9" s="188">
        <v>0.13728000000000001</v>
      </c>
      <c r="I9" s="123" t="s">
        <v>73</v>
      </c>
      <c r="J9" s="189">
        <v>0.13336000000000001</v>
      </c>
      <c r="K9" s="189">
        <v>0.10238999999999999</v>
      </c>
      <c r="L9" s="189">
        <v>0.11896</v>
      </c>
      <c r="M9" s="123" t="s">
        <v>73</v>
      </c>
      <c r="N9" s="83">
        <v>0.11954000000000001</v>
      </c>
      <c r="O9" s="83">
        <v>0.12562999999999999</v>
      </c>
      <c r="P9" s="83">
        <v>0.11848</v>
      </c>
      <c r="Q9" s="123" t="s">
        <v>73</v>
      </c>
      <c r="R9" s="83">
        <v>0.11650000000000001</v>
      </c>
      <c r="S9" s="83">
        <v>9.3600000000000003E-2</v>
      </c>
      <c r="T9" s="83">
        <v>9.5449999999999993E-2</v>
      </c>
      <c r="U9" s="123" t="s">
        <v>73</v>
      </c>
      <c r="V9" s="83">
        <v>9.2280000000000001E-2</v>
      </c>
      <c r="W9" s="83">
        <v>9.7680000000000003E-2</v>
      </c>
      <c r="X9" s="83">
        <v>9.5400000000000013E-2</v>
      </c>
      <c r="Y9" s="123" t="s">
        <v>73</v>
      </c>
      <c r="Z9" s="83">
        <v>7.1900000000000006E-2</v>
      </c>
      <c r="AA9" s="83">
        <v>6.6640000000000005E-2</v>
      </c>
      <c r="AB9" s="83">
        <v>6.0249999999999998E-2</v>
      </c>
    </row>
    <row r="10" spans="1:28" x14ac:dyDescent="0.3">
      <c r="A10" s="123" t="s">
        <v>74</v>
      </c>
      <c r="B10" s="187">
        <v>0.10305</v>
      </c>
      <c r="C10" s="187">
        <v>9.493E-2</v>
      </c>
      <c r="D10" s="187">
        <v>9.9019999999999997E-2</v>
      </c>
      <c r="E10" s="123" t="s">
        <v>74</v>
      </c>
      <c r="F10" s="188">
        <v>0.13527</v>
      </c>
      <c r="G10" s="188">
        <v>8.8540000000000008E-2</v>
      </c>
      <c r="H10" s="188">
        <v>9.6450000000000008E-2</v>
      </c>
      <c r="I10" s="123" t="s">
        <v>74</v>
      </c>
      <c r="J10" s="189">
        <v>8.5019999999999998E-2</v>
      </c>
      <c r="K10" s="189">
        <v>8.1230000000000011E-2</v>
      </c>
      <c r="L10" s="189">
        <v>7.7370000000000008E-2</v>
      </c>
      <c r="M10" s="123" t="s">
        <v>74</v>
      </c>
      <c r="N10" s="83">
        <v>0.10651999999999999</v>
      </c>
      <c r="O10" s="83">
        <v>0.10197000000000001</v>
      </c>
      <c r="P10" s="83">
        <v>0.1128</v>
      </c>
      <c r="Q10" s="123" t="s">
        <v>74</v>
      </c>
      <c r="R10" s="83">
        <v>7.6670000000000002E-2</v>
      </c>
      <c r="S10" s="83">
        <v>8.412E-2</v>
      </c>
      <c r="T10" s="83">
        <v>8.3059999999999995E-2</v>
      </c>
      <c r="U10" s="123" t="s">
        <v>74</v>
      </c>
      <c r="V10" s="83">
        <v>8.8880000000000001E-2</v>
      </c>
      <c r="W10" s="83">
        <v>8.4129999999999996E-2</v>
      </c>
      <c r="X10" s="83">
        <v>7.8829999999999997E-2</v>
      </c>
      <c r="Y10" s="123" t="s">
        <v>74</v>
      </c>
      <c r="Z10" s="83">
        <v>5.9760000000000001E-2</v>
      </c>
      <c r="AA10" s="83">
        <v>5.7529999999999998E-2</v>
      </c>
      <c r="AB10" s="83">
        <v>6.2560000000000004E-2</v>
      </c>
    </row>
    <row r="11" spans="1:28" x14ac:dyDescent="0.3">
      <c r="A11" s="123" t="s">
        <v>75</v>
      </c>
      <c r="B11" s="187">
        <v>0.10231999999999999</v>
      </c>
      <c r="C11" s="187">
        <v>0.10621999999999999</v>
      </c>
      <c r="D11" s="187">
        <v>0.10348</v>
      </c>
      <c r="E11" s="123" t="s">
        <v>75</v>
      </c>
      <c r="F11" s="188">
        <v>7.2109999999999994E-2</v>
      </c>
      <c r="G11" s="188">
        <v>0.10973999999999999</v>
      </c>
      <c r="H11" s="188">
        <v>0.12606999999999999</v>
      </c>
      <c r="I11" s="123" t="s">
        <v>75</v>
      </c>
      <c r="J11" s="189">
        <v>7.7900000000000011E-2</v>
      </c>
      <c r="K11" s="189">
        <v>7.324E-2</v>
      </c>
      <c r="L11" s="189">
        <v>7.4900000000000008E-2</v>
      </c>
      <c r="M11" s="123" t="s">
        <v>75</v>
      </c>
      <c r="N11" s="83">
        <v>0.115</v>
      </c>
      <c r="O11" s="83">
        <v>0.10476000000000001</v>
      </c>
      <c r="P11" s="83">
        <v>0.10109</v>
      </c>
      <c r="Q11" s="123" t="s">
        <v>75</v>
      </c>
      <c r="R11" s="83">
        <v>8.5690000000000002E-2</v>
      </c>
      <c r="S11" s="83">
        <v>7.0499999999999993E-2</v>
      </c>
      <c r="T11" s="83">
        <v>7.1029999999999996E-2</v>
      </c>
      <c r="U11" s="123" t="s">
        <v>75</v>
      </c>
      <c r="V11" s="83">
        <v>8.8050000000000003E-2</v>
      </c>
      <c r="W11" s="83">
        <v>7.3550000000000004E-2</v>
      </c>
      <c r="X11" s="83">
        <v>8.0099999999999991E-2</v>
      </c>
      <c r="Y11" s="123" t="s">
        <v>75</v>
      </c>
      <c r="Z11" s="83">
        <v>6.1079999999999995E-2</v>
      </c>
      <c r="AA11" s="83">
        <v>6.8970000000000004E-2</v>
      </c>
      <c r="AB11" s="83">
        <v>6.7610000000000003E-2</v>
      </c>
    </row>
    <row r="12" spans="1:28" x14ac:dyDescent="0.3">
      <c r="A12" s="123" t="s">
        <v>76</v>
      </c>
      <c r="B12" s="187">
        <v>0.11573</v>
      </c>
      <c r="C12" s="187">
        <v>0.12792000000000001</v>
      </c>
      <c r="D12" s="187">
        <v>0.12176000000000001</v>
      </c>
      <c r="E12" s="123" t="s">
        <v>76</v>
      </c>
      <c r="F12" s="188">
        <v>0.12934000000000001</v>
      </c>
      <c r="G12" s="188">
        <v>0.16391999999999998</v>
      </c>
      <c r="H12" s="188">
        <v>0.12262999999999999</v>
      </c>
      <c r="I12" s="123" t="s">
        <v>76</v>
      </c>
      <c r="J12" s="189">
        <v>8.4239999999999995E-2</v>
      </c>
      <c r="K12" s="189">
        <v>8.6599999999999996E-2</v>
      </c>
      <c r="L12" s="189">
        <v>8.584E-2</v>
      </c>
      <c r="M12" s="123" t="s">
        <v>76</v>
      </c>
      <c r="N12" s="83">
        <v>0.12739</v>
      </c>
      <c r="O12" s="83">
        <v>9.8949999999999996E-2</v>
      </c>
      <c r="P12" s="83">
        <v>8.8639999999999997E-2</v>
      </c>
      <c r="Q12" s="123" t="s">
        <v>76</v>
      </c>
      <c r="R12" s="83">
        <v>7.0599999999999996E-2</v>
      </c>
      <c r="S12" s="83">
        <v>9.1480000000000006E-2</v>
      </c>
      <c r="T12" s="83">
        <v>9.5310000000000006E-2</v>
      </c>
      <c r="U12" s="123" t="s">
        <v>76</v>
      </c>
      <c r="V12" s="83">
        <v>8.270000000000001E-2</v>
      </c>
      <c r="W12" s="83">
        <v>7.1910000000000002E-2</v>
      </c>
      <c r="X12" s="83">
        <v>6.7030000000000006E-2</v>
      </c>
      <c r="Y12" s="123" t="s">
        <v>76</v>
      </c>
      <c r="Z12" s="83">
        <v>8.0489999999999992E-2</v>
      </c>
      <c r="AA12" s="83">
        <v>8.072E-2</v>
      </c>
      <c r="AB12" s="83">
        <v>7.9629999999999992E-2</v>
      </c>
    </row>
    <row r="13" spans="1:28" x14ac:dyDescent="0.3">
      <c r="A13" s="123" t="s">
        <v>77</v>
      </c>
      <c r="B13" s="187">
        <v>0.14953999999999998</v>
      </c>
      <c r="C13" s="187">
        <v>0.13266</v>
      </c>
      <c r="D13" s="187">
        <v>0.12806000000000001</v>
      </c>
      <c r="E13" s="123" t="s">
        <v>77</v>
      </c>
      <c r="F13" s="188">
        <v>0.17877999999999999</v>
      </c>
      <c r="G13" s="188">
        <v>0.11885999999999999</v>
      </c>
      <c r="H13" s="188">
        <v>0.1368</v>
      </c>
      <c r="I13" s="123" t="s">
        <v>77</v>
      </c>
      <c r="J13" s="189">
        <v>8.9209999999999998E-2</v>
      </c>
      <c r="K13" s="189">
        <v>0.11998</v>
      </c>
      <c r="L13" s="189">
        <v>0.12059</v>
      </c>
      <c r="M13" s="123" t="s">
        <v>77</v>
      </c>
      <c r="N13" s="83">
        <v>0.10212</v>
      </c>
      <c r="O13" s="83">
        <v>0.11973</v>
      </c>
      <c r="P13" s="83">
        <v>0.12562999999999999</v>
      </c>
      <c r="Q13" s="123" t="s">
        <v>77</v>
      </c>
      <c r="R13" s="83">
        <v>9.7199999999999995E-2</v>
      </c>
      <c r="S13" s="83">
        <v>0.1178</v>
      </c>
      <c r="T13" s="83">
        <v>0.11226</v>
      </c>
      <c r="U13" s="123" t="s">
        <v>77</v>
      </c>
      <c r="V13" s="83">
        <v>6.3710000000000003E-2</v>
      </c>
      <c r="W13" s="83">
        <v>7.1929999999999994E-2</v>
      </c>
      <c r="X13" s="83">
        <v>7.5439999999999993E-2</v>
      </c>
      <c r="Y13" s="123" t="s">
        <v>77</v>
      </c>
      <c r="Z13" s="83">
        <v>7.492E-2</v>
      </c>
      <c r="AA13" s="83">
        <v>0.10135</v>
      </c>
      <c r="AB13" s="83">
        <v>0.10014000000000001</v>
      </c>
    </row>
    <row r="14" spans="1:28" x14ac:dyDescent="0.3">
      <c r="A14" s="123" t="s">
        <v>78</v>
      </c>
      <c r="B14" s="187">
        <v>0.1167</v>
      </c>
      <c r="C14" s="187">
        <v>0.1142</v>
      </c>
      <c r="D14" s="187">
        <v>0.11705</v>
      </c>
      <c r="E14" s="123" t="s">
        <v>78</v>
      </c>
      <c r="F14" s="188">
        <v>0.10726999999999999</v>
      </c>
      <c r="G14" s="188">
        <v>0.10109</v>
      </c>
      <c r="H14" s="188">
        <v>9.9530000000000007E-2</v>
      </c>
      <c r="I14" s="123" t="s">
        <v>78</v>
      </c>
      <c r="J14" s="189">
        <v>0.12235</v>
      </c>
      <c r="K14" s="189">
        <v>0.10540000000000001</v>
      </c>
      <c r="L14" s="189">
        <v>9.8549999999999999E-2</v>
      </c>
      <c r="M14" s="123" t="s">
        <v>78</v>
      </c>
      <c r="N14" s="83">
        <v>0.11164</v>
      </c>
      <c r="O14" s="83">
        <v>9.6689999999999998E-2</v>
      </c>
      <c r="P14" s="83">
        <v>9.7040000000000001E-2</v>
      </c>
      <c r="Q14" s="123" t="s">
        <v>78</v>
      </c>
      <c r="R14" s="83">
        <v>0.12271</v>
      </c>
      <c r="S14" s="83">
        <v>0.115</v>
      </c>
      <c r="T14" s="83">
        <v>0.11108999999999999</v>
      </c>
      <c r="U14" s="123" t="s">
        <v>78</v>
      </c>
      <c r="V14" s="83">
        <v>7.6230000000000006E-2</v>
      </c>
      <c r="W14" s="83">
        <v>0.12447999999999999</v>
      </c>
      <c r="X14" s="83">
        <v>0.11320000000000001</v>
      </c>
      <c r="Y14" s="123" t="s">
        <v>78</v>
      </c>
      <c r="Z14" s="83">
        <v>9.9010000000000001E-2</v>
      </c>
      <c r="AA14" s="83">
        <v>8.5040000000000004E-2</v>
      </c>
      <c r="AB14" s="83">
        <v>8.231999999999999E-2</v>
      </c>
    </row>
    <row r="15" spans="1:28" x14ac:dyDescent="0.3">
      <c r="A15" s="123" t="s">
        <v>79</v>
      </c>
      <c r="B15" s="187">
        <v>0.10704000000000001</v>
      </c>
      <c r="C15" s="187">
        <v>0.10031</v>
      </c>
      <c r="D15" s="187">
        <v>0.10557999999999999</v>
      </c>
      <c r="E15" s="123" t="s">
        <v>79</v>
      </c>
      <c r="F15" s="188">
        <v>8.5690000000000002E-2</v>
      </c>
      <c r="G15" s="188">
        <v>9.0659999999999991E-2</v>
      </c>
      <c r="H15" s="188">
        <v>9.3209999999999987E-2</v>
      </c>
      <c r="I15" s="123" t="s">
        <v>79</v>
      </c>
      <c r="J15" s="189">
        <v>9.1980000000000006E-2</v>
      </c>
      <c r="K15" s="189">
        <v>7.0669999999999997E-2</v>
      </c>
      <c r="L15" s="189">
        <v>7.4040000000000009E-2</v>
      </c>
      <c r="M15" s="123" t="s">
        <v>79</v>
      </c>
      <c r="N15" s="83">
        <v>8.3909999999999998E-2</v>
      </c>
      <c r="O15" s="83">
        <v>9.6689999999999998E-2</v>
      </c>
      <c r="P15" s="83">
        <v>9.2069999999999999E-2</v>
      </c>
      <c r="Q15" s="123" t="s">
        <v>79</v>
      </c>
      <c r="R15" s="83">
        <v>0.10594000000000001</v>
      </c>
      <c r="S15" s="83">
        <v>7.8719999999999998E-2</v>
      </c>
      <c r="T15" s="83">
        <v>8.7080000000000005E-2</v>
      </c>
      <c r="U15" s="123" t="s">
        <v>79</v>
      </c>
      <c r="V15" s="83">
        <v>0.11462</v>
      </c>
      <c r="W15" s="83">
        <v>8.8090000000000002E-2</v>
      </c>
      <c r="X15" s="83">
        <v>9.4709999999999989E-2</v>
      </c>
      <c r="Y15" s="123" t="s">
        <v>79</v>
      </c>
      <c r="Z15" s="83">
        <v>7.3180000000000009E-2</v>
      </c>
      <c r="AA15" s="83">
        <v>5.7889999999999997E-2</v>
      </c>
      <c r="AB15" s="83">
        <v>7.4439999999999992E-2</v>
      </c>
    </row>
    <row r="18" spans="1:12" x14ac:dyDescent="0.3">
      <c r="A18" s="123"/>
      <c r="B18" s="123">
        <v>2021</v>
      </c>
      <c r="C18" s="123"/>
      <c r="D18" s="123"/>
      <c r="E18" s="123"/>
      <c r="F18" s="123">
        <v>2022</v>
      </c>
      <c r="G18" s="123"/>
      <c r="H18" s="123"/>
      <c r="I18" s="123"/>
      <c r="J18" s="123">
        <v>2023</v>
      </c>
      <c r="K18" s="123"/>
      <c r="L18" s="123"/>
    </row>
    <row r="19" spans="1:12" ht="28.2" x14ac:dyDescent="0.3">
      <c r="A19" s="185" t="s">
        <v>152</v>
      </c>
      <c r="B19" s="186" t="s">
        <v>153</v>
      </c>
      <c r="C19" s="186" t="s">
        <v>154</v>
      </c>
      <c r="D19" s="186" t="s">
        <v>155</v>
      </c>
      <c r="E19" s="185" t="s">
        <v>152</v>
      </c>
      <c r="F19" s="186" t="s">
        <v>153</v>
      </c>
      <c r="G19" s="186" t="s">
        <v>154</v>
      </c>
      <c r="H19" s="186" t="s">
        <v>155</v>
      </c>
      <c r="I19" s="185" t="s">
        <v>152</v>
      </c>
      <c r="J19" s="186" t="s">
        <v>153</v>
      </c>
      <c r="K19" s="186" t="s">
        <v>154</v>
      </c>
      <c r="L19" s="186" t="s">
        <v>155</v>
      </c>
    </row>
    <row r="20" spans="1:12" x14ac:dyDescent="0.3">
      <c r="A20" s="123" t="s">
        <v>68</v>
      </c>
      <c r="B20" s="187">
        <v>9.0919999999999987E-2</v>
      </c>
      <c r="C20" s="187">
        <v>9.1820000000000013E-2</v>
      </c>
      <c r="D20" s="187">
        <v>8.7980000000000003E-2</v>
      </c>
      <c r="E20" s="123" t="s">
        <v>68</v>
      </c>
      <c r="F20" s="187">
        <v>4.829E-2</v>
      </c>
      <c r="G20" s="187">
        <v>4.514E-2</v>
      </c>
      <c r="H20" s="187">
        <v>4.3529999999999999E-2</v>
      </c>
      <c r="I20" s="123" t="s">
        <v>68</v>
      </c>
      <c r="J20" s="187">
        <v>3.1379999999999998E-2</v>
      </c>
      <c r="K20" s="187">
        <v>5.1450000000000003E-2</v>
      </c>
      <c r="L20" s="187">
        <v>5.3770000000000005E-2</v>
      </c>
    </row>
    <row r="21" spans="1:12" x14ac:dyDescent="0.3">
      <c r="A21" s="123" t="s">
        <v>69</v>
      </c>
      <c r="B21" s="187">
        <v>0.10485000000000001</v>
      </c>
      <c r="C21" s="187">
        <v>4.2559999999999994E-2</v>
      </c>
      <c r="D21" s="187">
        <v>5.7510000000000006E-2</v>
      </c>
      <c r="E21" s="123" t="s">
        <v>69</v>
      </c>
      <c r="F21" s="187">
        <v>5.0189999999999999E-2</v>
      </c>
      <c r="G21" s="187">
        <v>5.3249999999999999E-2</v>
      </c>
      <c r="H21" s="187">
        <v>5.246E-2</v>
      </c>
      <c r="I21" s="123" t="s">
        <v>69</v>
      </c>
      <c r="J21" s="187">
        <v>6.2850000000000003E-2</v>
      </c>
      <c r="K21" s="187">
        <v>8.3699999999999997E-2</v>
      </c>
      <c r="L21" s="187">
        <v>8.2489999999999994E-2</v>
      </c>
    </row>
    <row r="22" spans="1:12" x14ac:dyDescent="0.3">
      <c r="A22" s="123" t="s">
        <v>70</v>
      </c>
      <c r="B22" s="187">
        <v>8.4199999999999997E-2</v>
      </c>
      <c r="C22" s="187">
        <v>9.8390000000000005E-2</v>
      </c>
      <c r="D22" s="187">
        <v>9.6679999999999988E-2</v>
      </c>
      <c r="E22" s="123" t="s">
        <v>70</v>
      </c>
      <c r="F22" s="187">
        <v>5.5E-2</v>
      </c>
      <c r="G22" s="187">
        <v>5.3859999999999998E-2</v>
      </c>
      <c r="H22" s="187">
        <v>5.9409999999999998E-2</v>
      </c>
      <c r="I22" s="123" t="s">
        <v>70</v>
      </c>
      <c r="J22" s="187">
        <v>6.9889999999999994E-2</v>
      </c>
      <c r="K22" s="187">
        <v>6.8640000000000007E-2</v>
      </c>
      <c r="L22" s="187">
        <v>8.0310000000000006E-2</v>
      </c>
    </row>
    <row r="23" spans="1:12" x14ac:dyDescent="0.3">
      <c r="A23" s="123" t="s">
        <v>71</v>
      </c>
      <c r="B23" s="187">
        <v>6.9690000000000002E-2</v>
      </c>
      <c r="C23" s="187">
        <v>0.12595999999999999</v>
      </c>
      <c r="D23" s="187">
        <v>0.11589000000000001</v>
      </c>
      <c r="E23" s="123" t="s">
        <v>71</v>
      </c>
      <c r="F23" s="187">
        <v>5.9150000000000001E-2</v>
      </c>
      <c r="G23" s="187">
        <v>8.6400000000000005E-2</v>
      </c>
      <c r="H23" s="187">
        <v>8.2930000000000004E-2</v>
      </c>
      <c r="I23" s="123" t="s">
        <v>71</v>
      </c>
      <c r="J23" s="187">
        <v>8.2489999999999994E-2</v>
      </c>
      <c r="K23" s="187">
        <v>0.11617</v>
      </c>
      <c r="L23" s="187">
        <v>9.8530000000000006E-2</v>
      </c>
    </row>
    <row r="24" spans="1:12" x14ac:dyDescent="0.3">
      <c r="A24" s="123" t="s">
        <v>72</v>
      </c>
      <c r="B24" s="187">
        <v>0.10531</v>
      </c>
      <c r="C24" s="187">
        <v>0.10690999999999999</v>
      </c>
      <c r="D24" s="187">
        <v>0.10675</v>
      </c>
      <c r="E24" s="123" t="s">
        <v>72</v>
      </c>
      <c r="F24" s="187">
        <v>5.9679999999999997E-2</v>
      </c>
      <c r="G24" s="187">
        <v>8.6849999999999997E-2</v>
      </c>
      <c r="H24" s="187">
        <v>8.4750000000000006E-2</v>
      </c>
      <c r="I24" s="123" t="s">
        <v>72</v>
      </c>
      <c r="J24" s="187">
        <v>8.2489999999999994E-2</v>
      </c>
      <c r="K24" s="187">
        <v>9.3840000000000007E-2</v>
      </c>
      <c r="L24" s="187">
        <v>9.962E-2</v>
      </c>
    </row>
    <row r="25" spans="1:12" x14ac:dyDescent="0.3">
      <c r="A25" s="123" t="s">
        <v>73</v>
      </c>
      <c r="B25" s="187">
        <v>0.11352000000000001</v>
      </c>
      <c r="C25" s="187">
        <v>9.4890000000000002E-2</v>
      </c>
      <c r="D25" s="187">
        <v>9.2159999999999992E-2</v>
      </c>
      <c r="E25" s="123" t="s">
        <v>73</v>
      </c>
      <c r="F25" s="187">
        <v>8.2930000000000004E-2</v>
      </c>
      <c r="G25" s="187">
        <v>8.7639999999999996E-2</v>
      </c>
      <c r="H25" s="187">
        <v>7.868E-2</v>
      </c>
      <c r="I25" s="123" t="s">
        <v>73</v>
      </c>
      <c r="J25" s="187">
        <v>9.8530000000000006E-2</v>
      </c>
      <c r="K25" s="187">
        <v>8.9719999999999994E-2</v>
      </c>
      <c r="L25" s="187">
        <v>8.2930000000000004E-2</v>
      </c>
    </row>
    <row r="26" spans="1:12" x14ac:dyDescent="0.3">
      <c r="A26" s="123" t="s">
        <v>74</v>
      </c>
      <c r="B26" s="187">
        <v>7.6120000000000007E-2</v>
      </c>
      <c r="C26" s="187">
        <v>7.8200000000000006E-2</v>
      </c>
      <c r="D26" s="187">
        <v>7.9179999999999987E-2</v>
      </c>
      <c r="E26" s="123" t="s">
        <v>74</v>
      </c>
      <c r="F26" s="187">
        <v>8.4750000000000006E-2</v>
      </c>
      <c r="G26" s="187">
        <v>3.7039999999999997E-2</v>
      </c>
      <c r="H26" s="187">
        <v>4.0079999999999998E-2</v>
      </c>
      <c r="I26" s="123" t="s">
        <v>74</v>
      </c>
      <c r="J26" s="187">
        <v>9.962E-2</v>
      </c>
      <c r="K26" s="187">
        <v>5.1049999999999998E-2</v>
      </c>
      <c r="L26" s="187">
        <v>4.9489999999999999E-2</v>
      </c>
    </row>
    <row r="27" spans="1:12" x14ac:dyDescent="0.3">
      <c r="A27" s="123" t="s">
        <v>75</v>
      </c>
      <c r="B27" s="187">
        <v>8.7340000000000001E-2</v>
      </c>
      <c r="C27" s="187">
        <v>5.33E-2</v>
      </c>
      <c r="D27" s="187">
        <v>5.1069999999999997E-2</v>
      </c>
      <c r="E27" s="123" t="s">
        <v>75</v>
      </c>
      <c r="F27" s="187">
        <v>4.8710000000000003E-2</v>
      </c>
      <c r="G27" s="187">
        <v>3.4000000000000002E-4</v>
      </c>
      <c r="H27" s="187">
        <v>4.9899999999999996E-3</v>
      </c>
      <c r="I27" s="123" t="s">
        <v>75</v>
      </c>
      <c r="J27" s="187">
        <v>5.3770000000000005E-2</v>
      </c>
      <c r="K27" s="187">
        <v>5.1540000000000002E-2</v>
      </c>
      <c r="L27" s="187">
        <v>7.6060000000000003E-2</v>
      </c>
    </row>
    <row r="28" spans="1:12" x14ac:dyDescent="0.3">
      <c r="A28" s="123" t="s">
        <v>76</v>
      </c>
      <c r="B28" s="187">
        <v>5.5189999999999996E-2</v>
      </c>
      <c r="C28" s="187">
        <v>7.2419999999999984E-2</v>
      </c>
      <c r="D28" s="187">
        <v>8.2339999999999997E-2</v>
      </c>
      <c r="E28" s="123" t="s">
        <v>76</v>
      </c>
      <c r="F28" s="187">
        <v>4.0079999999999998E-2</v>
      </c>
      <c r="G28" s="187">
        <v>2.7550000000000002E-2</v>
      </c>
      <c r="H28" s="187">
        <v>3.2410000000000001E-2</v>
      </c>
      <c r="I28" s="123" t="s">
        <v>76</v>
      </c>
      <c r="J28" s="187">
        <v>5.8369999999999998E-2</v>
      </c>
      <c r="K28" s="187">
        <v>7.4540000000000009E-2</v>
      </c>
      <c r="L28" s="187">
        <v>5.0930000000000003E-2</v>
      </c>
    </row>
    <row r="29" spans="1:12" x14ac:dyDescent="0.3">
      <c r="A29" s="123" t="s">
        <v>77</v>
      </c>
      <c r="B29" s="187">
        <v>7.4020000000000016E-2</v>
      </c>
      <c r="C29" s="187">
        <v>6.8640000000000007E-2</v>
      </c>
      <c r="D29" s="187">
        <v>5.8400000000000001E-2</v>
      </c>
      <c r="E29" s="123" t="s">
        <v>77</v>
      </c>
      <c r="F29" s="187">
        <v>4.9899999999999996E-3</v>
      </c>
      <c r="G29" s="187">
        <v>6.8029999999999993E-2</v>
      </c>
      <c r="H29" s="187">
        <v>5.7709999999999997E-2</v>
      </c>
      <c r="I29" s="123" t="s">
        <v>77</v>
      </c>
      <c r="J29" s="187">
        <v>7.3319999999999996E-2</v>
      </c>
      <c r="K29" s="187">
        <v>8.4330000000000002E-2</v>
      </c>
      <c r="L29" s="187">
        <v>8.498E-2</v>
      </c>
    </row>
    <row r="30" spans="1:12" x14ac:dyDescent="0.3">
      <c r="A30" s="123" t="s">
        <v>78</v>
      </c>
      <c r="B30" s="187">
        <v>6.341999999999999E-2</v>
      </c>
      <c r="C30" s="187">
        <v>5.8449999999999995E-2</v>
      </c>
      <c r="D30" s="187">
        <v>6.0120000000000007E-2</v>
      </c>
      <c r="E30" s="123" t="s">
        <v>78</v>
      </c>
      <c r="F30" s="187">
        <v>4.7390000000000002E-2</v>
      </c>
      <c r="G30" s="187">
        <v>6.719E-2</v>
      </c>
      <c r="H30" s="187">
        <v>6.9889999999999994E-2</v>
      </c>
      <c r="I30" s="123" t="s">
        <v>78</v>
      </c>
      <c r="J30" s="187">
        <v>7.0400000000000004E-2</v>
      </c>
      <c r="K30" s="187">
        <v>8.2879999999999995E-2</v>
      </c>
      <c r="L30" s="187">
        <v>7.0900000000000005E-2</v>
      </c>
    </row>
    <row r="31" spans="1:12" x14ac:dyDescent="0.3">
      <c r="A31" s="123" t="s">
        <v>79</v>
      </c>
      <c r="B31" s="187">
        <v>5.4430000000000006E-2</v>
      </c>
      <c r="C31" s="187">
        <v>5.9179999999999996E-2</v>
      </c>
      <c r="D31" s="187">
        <v>6.515E-2</v>
      </c>
      <c r="E31" s="123" t="s">
        <v>79</v>
      </c>
      <c r="F31" s="187">
        <v>5.9619999999999999E-2</v>
      </c>
      <c r="G31" s="187">
        <v>3.5810000000000002E-2</v>
      </c>
      <c r="H31" s="187">
        <v>3.4270000000000002E-2</v>
      </c>
      <c r="I31" s="123" t="s">
        <v>79</v>
      </c>
      <c r="J31" s="187">
        <v>8.3400000000000002E-2</v>
      </c>
      <c r="K31" s="187">
        <v>6.7589999999999997E-2</v>
      </c>
      <c r="L31" s="187">
        <v>6.6220000000000001E-2</v>
      </c>
    </row>
  </sheetData>
  <sheetProtection algorithmName="SHA-512" hashValue="9sdb17y7zNKTIspdBtQo/Jt20pRSmQ9+2ENQJ8oZJGv1BbwW+fIpcOI0e066A8RaeH5lnZ/3VCyJTy0F1+AvWQ==" saltValue="NLN9d8gHVeqzuU4YSie9tQ==" spinCount="100000"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172820BC222D64D8DC9A2DA070C4654" ma:contentTypeVersion="4" ma:contentTypeDescription="Create a new document." ma:contentTypeScope="" ma:versionID="0f680be39e736a13f1a0da5019821b7a">
  <xsd:schema xmlns:xsd="http://www.w3.org/2001/XMLSchema" xmlns:xs="http://www.w3.org/2001/XMLSchema" xmlns:p="http://schemas.microsoft.com/office/2006/metadata/properties" xmlns:ns2="350538af-ac85-4a7e-a050-2815b534ee5b" targetNamespace="http://schemas.microsoft.com/office/2006/metadata/properties" ma:root="true" ma:fieldsID="507bb29b80f45b56f8875f2500c939bc" ns2:_="">
    <xsd:import namespace="350538af-ac85-4a7e-a050-2815b534ee5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50538af-ac85-4a7e-a050-2815b534ee5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BF110D2-BEB6-40E1-BAAE-4D45DD9455D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50538af-ac85-4a7e-a050-2815b534ee5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E83CBA6-AF09-4481-AA4F-2C9C5A708E2A}">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3BFDA1EA-375A-4373-9641-D23CDB25613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1. Information Sheet</vt:lpstr>
      <vt:lpstr>GA 2016</vt:lpstr>
      <vt:lpstr>GA 2017</vt:lpstr>
      <vt:lpstr>GA 2018</vt:lpstr>
      <vt:lpstr>Account 1588</vt:lpstr>
      <vt:lpstr>GA Rates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Marc Abramovitz</dc:creator>
  <cp:lastModifiedBy>Brandon Ott</cp:lastModifiedBy>
  <dcterms:created xsi:type="dcterms:W3CDTF">2024-11-15T16:27:56Z</dcterms:created>
  <dcterms:modified xsi:type="dcterms:W3CDTF">2025-05-02T19:24:54Z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0x010100F172820BC222D64D8DC9A2DA070C4654</vt:lpwstr>
  </property>
</Properties>
</file>