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acceesshubcan.sharepoint.com/teams/TOR-Shared-Clients-N-R/Shared Documents/ONTARIO ENERGY BOARD/2_Proposals and Projects/226577 - VASH/05 Spreadsheet Models/02 VA Toolkit/03 Third Draft with BCA/02 Sent to OEB/01 Demo Models 2025_4_22/"/>
    </mc:Choice>
  </mc:AlternateContent>
  <xr:revisionPtr revIDLastSave="4279" documentId="8_{4B05FDB4-8633-4D9C-8DC9-0497281D0F7F}" xr6:coauthVersionLast="47" xr6:coauthVersionMax="47" xr10:uidLastSave="{0A3380F6-1176-4920-8E09-FDB589795FA5}"/>
  <bookViews>
    <workbookView xWindow="57480" yWindow="-120" windowWidth="29040" windowHeight="15720" firstSheet="10" activeTab="13" xr2:uid="{046D635B-5E32-4298-92F4-AA189549EA88}"/>
  </bookViews>
  <sheets>
    <sheet name="Cover" sheetId="42" r:id="rId1"/>
    <sheet name="Table of Contents" sheetId="35" r:id="rId2"/>
    <sheet name="VA Toolkit User Guide" sheetId="41" r:id="rId3"/>
    <sheet name="VA Definitions" sheetId="48" r:id="rId4"/>
    <sheet name="VA Toolkit →" sheetId="57" r:id="rId5"/>
    <sheet name="1. LDC Asset Summary" sheetId="39" r:id="rId6"/>
    <sheet name="2. Asset Class Failure Thresh" sheetId="37" r:id="rId7"/>
    <sheet name="3. Climate Severity Calculator" sheetId="43" r:id="rId8"/>
    <sheet name="4. Climate Peril Probability" sheetId="36" r:id="rId9"/>
    <sheet name="5. VA Heatmap" sheetId="38" r:id="rId10"/>
    <sheet name="BCA Toolkit →" sheetId="60" r:id="rId11"/>
    <sheet name="6. Generic BCA Inputs" sheetId="45" r:id="rId12"/>
    <sheet name="7. Project Characteristics" sheetId="47" r:id="rId13"/>
    <sheet name="8. Project BCA Results" sheetId="46" r:id="rId14"/>
    <sheet name="Intermediate Calculations →" sheetId="58" r:id="rId15"/>
    <sheet name="Calibration" sheetId="55" r:id="rId16"/>
    <sheet name="Climate Data" sheetId="44" r:id="rId17"/>
    <sheet name="Int VA Calcs" sheetId="40" r:id="rId18"/>
    <sheet name="Revenue Requirement Calculation" sheetId="62" r:id="rId19"/>
    <sheet name="Int BCA Costs" sheetId="56" r:id="rId20"/>
    <sheet name="Int BCA Ann Fail Prob" sheetId="50" r:id="rId21"/>
    <sheet name="Int BCA Ann Fail Costs" sheetId="51" r:id="rId22"/>
    <sheet name="Int BCA Ann PWFC" sheetId="52" r:id="rId23"/>
    <sheet name="Int BCA Ann PWVOLL" sheetId="53" r:id="rId24"/>
    <sheet name="Int BCA Ann CMI" sheetId="61" r:id="rId2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8" i="47" l="1" a="1"/>
  <c r="C48" i="47" s="1"/>
  <c r="I17" i="37"/>
  <c r="J19" i="39"/>
  <c r="N48" i="47" a="1"/>
  <c r="N48" i="47" s="1"/>
  <c r="CE8" i="51" a="1"/>
  <c r="CE8" i="51" s="1"/>
  <c r="CD8" i="51" a="1"/>
  <c r="CD8" i="51" s="1"/>
  <c r="CC8" i="51" a="1"/>
  <c r="CC8" i="51" s="1"/>
  <c r="CB8" i="51" a="1"/>
  <c r="CB8" i="51" s="1"/>
  <c r="CA8" i="51" a="1"/>
  <c r="CA8" i="51" s="1"/>
  <c r="BZ8" i="51" a="1"/>
  <c r="BZ8" i="51" s="1"/>
  <c r="BY8" i="51" a="1"/>
  <c r="BY8" i="51" s="1"/>
  <c r="BX8" i="51" a="1"/>
  <c r="BX8" i="51" s="1"/>
  <c r="BW8" i="51" a="1"/>
  <c r="BW8" i="51" s="1"/>
  <c r="BV8" i="51" a="1"/>
  <c r="BV8" i="51" s="1"/>
  <c r="BU8" i="51" a="1"/>
  <c r="BU8" i="51" s="1"/>
  <c r="BT8" i="51" a="1"/>
  <c r="BT8" i="51" s="1"/>
  <c r="BS8" i="51" a="1"/>
  <c r="BS8" i="51" s="1"/>
  <c r="BR8" i="51" a="1"/>
  <c r="BR8" i="51" s="1"/>
  <c r="BQ8" i="51" a="1"/>
  <c r="BQ8" i="51" s="1"/>
  <c r="BP8" i="51" a="1"/>
  <c r="BP8" i="51" s="1"/>
  <c r="BO8" i="51" a="1"/>
  <c r="BO8" i="51" s="1"/>
  <c r="BN8" i="51" a="1"/>
  <c r="BN8" i="51" s="1"/>
  <c r="BM8" i="51" a="1"/>
  <c r="BM8" i="51" s="1"/>
  <c r="BL8" i="51" a="1"/>
  <c r="BL8" i="51" s="1"/>
  <c r="BK8" i="51" a="1"/>
  <c r="BK8" i="51" s="1"/>
  <c r="BJ8" i="51" a="1"/>
  <c r="BJ8" i="51" s="1"/>
  <c r="BI8" i="51" a="1"/>
  <c r="BI8" i="51" s="1"/>
  <c r="BH8" i="51" a="1"/>
  <c r="BH8" i="51" s="1"/>
  <c r="BG8" i="51" a="1"/>
  <c r="BG8" i="51" s="1"/>
  <c r="BF8" i="51" a="1"/>
  <c r="BF8" i="51" s="1"/>
  <c r="BE8" i="51" a="1"/>
  <c r="BE8" i="51" s="1"/>
  <c r="BD8" i="51" a="1"/>
  <c r="BD8" i="51" s="1"/>
  <c r="BC8" i="51" a="1"/>
  <c r="BC8" i="51" s="1"/>
  <c r="BB8" i="51" a="1"/>
  <c r="BB8" i="51" s="1"/>
  <c r="BA8" i="51" a="1"/>
  <c r="BA8" i="51" s="1"/>
  <c r="AZ8" i="51" a="1"/>
  <c r="AZ8" i="51" s="1"/>
  <c r="AY8" i="51" a="1"/>
  <c r="AY8" i="51" s="1"/>
  <c r="AX8" i="51" a="1"/>
  <c r="AX8" i="51" s="1"/>
  <c r="AW8" i="51" a="1"/>
  <c r="AW8" i="51" s="1"/>
  <c r="AV8" i="51" a="1"/>
  <c r="AV8" i="51" s="1"/>
  <c r="AU8" i="51" a="1"/>
  <c r="AU8" i="51" s="1"/>
  <c r="AT8" i="51" a="1"/>
  <c r="AT8" i="51" s="1"/>
  <c r="AS8" i="51" a="1"/>
  <c r="AS8" i="51" s="1"/>
  <c r="AR8" i="51" a="1"/>
  <c r="AR8" i="51" s="1"/>
  <c r="AQ8" i="51" a="1"/>
  <c r="AQ8" i="51" s="1"/>
  <c r="AP8" i="51" a="1"/>
  <c r="AP8" i="51" s="1"/>
  <c r="AO8" i="51" a="1"/>
  <c r="AO8" i="51" s="1"/>
  <c r="AN8" i="51" a="1"/>
  <c r="AN8" i="51" s="1"/>
  <c r="AM8" i="51" a="1"/>
  <c r="AM8" i="51" s="1"/>
  <c r="AL8" i="51" a="1"/>
  <c r="AL8" i="51" s="1"/>
  <c r="AK8" i="51" a="1"/>
  <c r="AK8" i="51" s="1"/>
  <c r="AJ8" i="51" a="1"/>
  <c r="AJ8" i="51" s="1"/>
  <c r="AI8" i="51" a="1"/>
  <c r="AI8" i="51" s="1"/>
  <c r="AH8" i="51" a="1"/>
  <c r="AH8" i="51" s="1"/>
  <c r="AG8" i="51" a="1"/>
  <c r="AG8" i="51" s="1"/>
  <c r="AF8" i="51" a="1"/>
  <c r="AF8" i="51" s="1"/>
  <c r="AE8" i="51" a="1"/>
  <c r="AE8" i="51" s="1"/>
  <c r="AD8" i="51" a="1"/>
  <c r="AD8" i="51" s="1"/>
  <c r="AC8" i="51" a="1"/>
  <c r="AC8" i="51" s="1"/>
  <c r="AB8" i="51" a="1"/>
  <c r="AB8" i="51" s="1"/>
  <c r="AA8" i="51" a="1"/>
  <c r="AA8" i="51" s="1"/>
  <c r="Z8" i="51" a="1"/>
  <c r="Z8" i="51" s="1"/>
  <c r="Y8" i="51" a="1"/>
  <c r="Y8" i="51" s="1"/>
  <c r="X8" i="51" a="1"/>
  <c r="X8" i="51" s="1"/>
  <c r="W8" i="51" a="1"/>
  <c r="W8" i="51" s="1"/>
  <c r="V8" i="51" a="1"/>
  <c r="V8" i="51" s="1"/>
  <c r="U8" i="51" a="1"/>
  <c r="U8" i="51" s="1"/>
  <c r="T8" i="51" a="1"/>
  <c r="T8" i="51" s="1"/>
  <c r="S8" i="51" a="1"/>
  <c r="S8" i="51" s="1"/>
  <c r="R8" i="51" a="1"/>
  <c r="R8" i="51" s="1"/>
  <c r="Q8" i="51" a="1"/>
  <c r="Q8" i="51" s="1"/>
  <c r="P8" i="51" a="1"/>
  <c r="P8" i="51" s="1"/>
  <c r="O8" i="51" a="1"/>
  <c r="O8" i="51" s="1"/>
  <c r="N8" i="51" a="1"/>
  <c r="N8" i="51" s="1"/>
  <c r="M8" i="51" a="1"/>
  <c r="M8" i="51" s="1"/>
  <c r="L8" i="51" a="1"/>
  <c r="L8" i="51" s="1"/>
  <c r="K8" i="51" a="1"/>
  <c r="K8" i="51" s="1"/>
  <c r="J8" i="51" a="1"/>
  <c r="J8" i="51" s="1"/>
  <c r="H8" i="51" a="1"/>
  <c r="H8" i="51" s="1"/>
  <c r="G8" i="51" a="1"/>
  <c r="G8" i="51" s="1"/>
  <c r="F8" i="51" a="1"/>
  <c r="F8" i="51" s="1"/>
  <c r="I8" i="51" a="1"/>
  <c r="I8" i="51" s="1"/>
  <c r="C15" i="62"/>
  <c r="O11" i="44" a="1"/>
  <c r="O11" i="44" s="1"/>
  <c r="B11" i="44"/>
  <c r="B12" i="44"/>
  <c r="B13" i="44"/>
  <c r="B14" i="44"/>
  <c r="B15" i="44"/>
  <c r="B16" i="44"/>
  <c r="B17" i="44"/>
  <c r="B18" i="44"/>
  <c r="B19" i="44"/>
  <c r="B20" i="44"/>
  <c r="B21" i="44"/>
  <c r="B22" i="44"/>
  <c r="B23" i="44"/>
  <c r="B24" i="44"/>
  <c r="B25" i="44"/>
  <c r="B26" i="44"/>
  <c r="B27" i="44"/>
  <c r="B28" i="44"/>
  <c r="B29" i="44"/>
  <c r="B30" i="44"/>
  <c r="B31" i="44"/>
  <c r="B32" i="44"/>
  <c r="B33" i="44"/>
  <c r="B34" i="44"/>
  <c r="B35" i="44"/>
  <c r="B36" i="44"/>
  <c r="B37" i="44"/>
  <c r="B38" i="44"/>
  <c r="B39" i="44"/>
  <c r="B40" i="44"/>
  <c r="B41" i="44"/>
  <c r="B42" i="44"/>
  <c r="B43" i="44"/>
  <c r="B44" i="44"/>
  <c r="B45" i="44"/>
  <c r="B46" i="44"/>
  <c r="B47" i="44"/>
  <c r="B48" i="44"/>
  <c r="B49" i="44"/>
  <c r="B50" i="44"/>
  <c r="B51" i="44"/>
  <c r="B52" i="44"/>
  <c r="B53" i="44"/>
  <c r="B54" i="44"/>
  <c r="B55" i="44"/>
  <c r="B56" i="44"/>
  <c r="B57" i="44"/>
  <c r="B58" i="44"/>
  <c r="B59" i="44"/>
  <c r="B60" i="44"/>
  <c r="B61" i="44"/>
  <c r="B62" i="44"/>
  <c r="B63" i="44"/>
  <c r="B64" i="44"/>
  <c r="B65" i="44"/>
  <c r="B66" i="44"/>
  <c r="B67" i="44"/>
  <c r="B68" i="44"/>
  <c r="B69" i="44"/>
  <c r="B70" i="44"/>
  <c r="B71" i="44"/>
  <c r="B72" i="44"/>
  <c r="B73" i="44"/>
  <c r="B74" i="44"/>
  <c r="B75" i="44"/>
  <c r="B76" i="44"/>
  <c r="B77" i="44"/>
  <c r="B78" i="44"/>
  <c r="B79" i="44"/>
  <c r="B80" i="44"/>
  <c r="B81" i="44"/>
  <c r="B82" i="44"/>
  <c r="B83" i="44"/>
  <c r="B84" i="44"/>
  <c r="B85" i="44"/>
  <c r="B86" i="44"/>
  <c r="B87" i="44"/>
  <c r="B88" i="44"/>
  <c r="B89" i="44"/>
  <c r="B90" i="44"/>
  <c r="B91" i="44"/>
  <c r="B92" i="44"/>
  <c r="B93" i="44"/>
  <c r="B94" i="44"/>
  <c r="B95" i="44"/>
  <c r="B96" i="44"/>
  <c r="B97" i="44"/>
  <c r="B98" i="44"/>
  <c r="B99" i="44"/>
  <c r="B100" i="44"/>
  <c r="B101" i="44"/>
  <c r="B102" i="44"/>
  <c r="B103" i="44"/>
  <c r="B104" i="44"/>
  <c r="B105" i="44"/>
  <c r="B106" i="44"/>
  <c r="B107" i="44"/>
  <c r="B108" i="44"/>
  <c r="B109" i="44"/>
  <c r="B110" i="44"/>
  <c r="B111" i="44"/>
  <c r="B112" i="44"/>
  <c r="E44" i="43" l="1"/>
  <c r="O50" i="47" a="1"/>
  <c r="O50" i="47" s="1"/>
  <c r="O51" i="47" a="1"/>
  <c r="O51" i="47" s="1"/>
  <c r="D13" i="43" l="1"/>
  <c r="E30" i="47"/>
  <c r="C21" i="62"/>
  <c r="C23" i="62"/>
  <c r="C22" i="62"/>
  <c r="C14" i="62"/>
  <c r="C13" i="62"/>
  <c r="Q11" i="62"/>
  <c r="L7" i="62"/>
  <c r="L8" i="62" s="1"/>
  <c r="L11" i="62"/>
  <c r="Q7" i="62" l="1"/>
  <c r="M73" i="62"/>
  <c r="N73" i="62" s="1"/>
  <c r="M80" i="62"/>
  <c r="N80" i="62" s="1"/>
  <c r="M103" i="62"/>
  <c r="N103" i="62" s="1"/>
  <c r="M95" i="62"/>
  <c r="N95" i="62" s="1"/>
  <c r="M87" i="62"/>
  <c r="N87" i="62" s="1"/>
  <c r="M79" i="62"/>
  <c r="N79" i="62" s="1"/>
  <c r="M71" i="62"/>
  <c r="N71" i="62" s="1"/>
  <c r="M63" i="62"/>
  <c r="N63" i="62" s="1"/>
  <c r="M55" i="62"/>
  <c r="N55" i="62" s="1"/>
  <c r="M83" i="62"/>
  <c r="N83" i="62" s="1"/>
  <c r="M90" i="62"/>
  <c r="N90" i="62" s="1"/>
  <c r="M66" i="62"/>
  <c r="N66" i="62" s="1"/>
  <c r="M105" i="62"/>
  <c r="N105" i="62" s="1"/>
  <c r="M81" i="62"/>
  <c r="N81" i="62" s="1"/>
  <c r="M57" i="62"/>
  <c r="N57" i="62" s="1"/>
  <c r="M104" i="62"/>
  <c r="N104" i="62" s="1"/>
  <c r="M72" i="62"/>
  <c r="N72" i="62" s="1"/>
  <c r="M56" i="62"/>
  <c r="N56" i="62" s="1"/>
  <c r="M110" i="62"/>
  <c r="N110" i="62" s="1"/>
  <c r="M102" i="62"/>
  <c r="N102" i="62" s="1"/>
  <c r="M94" i="62"/>
  <c r="N94" i="62" s="1"/>
  <c r="M86" i="62"/>
  <c r="N86" i="62" s="1"/>
  <c r="M78" i="62"/>
  <c r="N78" i="62" s="1"/>
  <c r="M70" i="62"/>
  <c r="N70" i="62" s="1"/>
  <c r="M62" i="62"/>
  <c r="N62" i="62" s="1"/>
  <c r="M54" i="62"/>
  <c r="N54" i="62" s="1"/>
  <c r="M107" i="62"/>
  <c r="N107" i="62" s="1"/>
  <c r="M99" i="62"/>
  <c r="N99" i="62" s="1"/>
  <c r="M75" i="62"/>
  <c r="N75" i="62" s="1"/>
  <c r="M67" i="62"/>
  <c r="N67" i="62" s="1"/>
  <c r="M51" i="62"/>
  <c r="N51" i="62" s="1"/>
  <c r="M106" i="62"/>
  <c r="N106" i="62" s="1"/>
  <c r="M82" i="62"/>
  <c r="N82" i="62" s="1"/>
  <c r="M58" i="62"/>
  <c r="N58" i="62" s="1"/>
  <c r="M89" i="62"/>
  <c r="N89" i="62" s="1"/>
  <c r="M96" i="62"/>
  <c r="N96" i="62" s="1"/>
  <c r="M88" i="62"/>
  <c r="N88" i="62" s="1"/>
  <c r="M64" i="62"/>
  <c r="N64" i="62" s="1"/>
  <c r="M109" i="62"/>
  <c r="N109" i="62" s="1"/>
  <c r="M101" i="62"/>
  <c r="N101" i="62" s="1"/>
  <c r="M93" i="62"/>
  <c r="N93" i="62" s="1"/>
  <c r="M85" i="62"/>
  <c r="N85" i="62" s="1"/>
  <c r="M77" i="62"/>
  <c r="N77" i="62" s="1"/>
  <c r="M69" i="62"/>
  <c r="N69" i="62" s="1"/>
  <c r="M61" i="62"/>
  <c r="N61" i="62" s="1"/>
  <c r="M53" i="62"/>
  <c r="N53" i="62" s="1"/>
  <c r="M91" i="62"/>
  <c r="N91" i="62" s="1"/>
  <c r="M59" i="62"/>
  <c r="N59" i="62" s="1"/>
  <c r="M98" i="62"/>
  <c r="N98" i="62" s="1"/>
  <c r="M74" i="62"/>
  <c r="N74" i="62" s="1"/>
  <c r="M97" i="62"/>
  <c r="N97" i="62" s="1"/>
  <c r="M65" i="62"/>
  <c r="N65" i="62" s="1"/>
  <c r="M108" i="62"/>
  <c r="N108" i="62" s="1"/>
  <c r="M100" i="62"/>
  <c r="N100" i="62" s="1"/>
  <c r="M92" i="62"/>
  <c r="N92" i="62" s="1"/>
  <c r="M84" i="62"/>
  <c r="N84" i="62" s="1"/>
  <c r="M76" i="62"/>
  <c r="N76" i="62" s="1"/>
  <c r="M68" i="62"/>
  <c r="N68" i="62" s="1"/>
  <c r="M60" i="62"/>
  <c r="N60" i="62" s="1"/>
  <c r="M52" i="62"/>
  <c r="N52" i="62" s="1"/>
  <c r="L99" i="62"/>
  <c r="L64" i="62"/>
  <c r="L110" i="62"/>
  <c r="L94" i="62"/>
  <c r="L78" i="62"/>
  <c r="L62" i="62"/>
  <c r="L67" i="62"/>
  <c r="L80" i="62"/>
  <c r="L109" i="62"/>
  <c r="L93" i="62"/>
  <c r="L77" i="62"/>
  <c r="L61" i="62"/>
  <c r="L96" i="62"/>
  <c r="L107" i="62"/>
  <c r="L91" i="62"/>
  <c r="L75" i="62"/>
  <c r="L59" i="62"/>
  <c r="L104" i="62"/>
  <c r="L88" i="62"/>
  <c r="L72" i="62"/>
  <c r="L56" i="62"/>
  <c r="L51" i="62"/>
  <c r="L102" i="62"/>
  <c r="L86" i="62"/>
  <c r="L70" i="62"/>
  <c r="L54" i="62"/>
  <c r="L83" i="62"/>
  <c r="L101" i="62"/>
  <c r="L85" i="62"/>
  <c r="L69" i="62"/>
  <c r="L53" i="62"/>
  <c r="L12" i="62"/>
  <c r="L13" i="62" s="1"/>
  <c r="L14" i="62" s="1"/>
  <c r="L15" i="62" s="1"/>
  <c r="L16" i="62" s="1"/>
  <c r="L17" i="62" s="1"/>
  <c r="L18" i="62" s="1"/>
  <c r="L19" i="62" s="1"/>
  <c r="L20" i="62" s="1"/>
  <c r="L21" i="62" s="1"/>
  <c r="L22" i="62" s="1"/>
  <c r="L23" i="62" s="1"/>
  <c r="L24" i="62" s="1"/>
  <c r="L25" i="62" s="1"/>
  <c r="L26" i="62" s="1"/>
  <c r="L27" i="62" s="1"/>
  <c r="L28" i="62" s="1"/>
  <c r="L29" i="62" s="1"/>
  <c r="L30" i="62" s="1"/>
  <c r="L31" i="62" s="1"/>
  <c r="L32" i="62" s="1"/>
  <c r="L33" i="62" s="1"/>
  <c r="L34" i="62" s="1"/>
  <c r="L35" i="62" s="1"/>
  <c r="L36" i="62" s="1"/>
  <c r="L37" i="62" s="1"/>
  <c r="L38" i="62" s="1"/>
  <c r="L39" i="62" s="1"/>
  <c r="L40" i="62" s="1"/>
  <c r="L41" i="62" s="1"/>
  <c r="L103" i="62"/>
  <c r="L95" i="62"/>
  <c r="L87" i="62"/>
  <c r="L79" i="62"/>
  <c r="L71" i="62"/>
  <c r="L63" i="62"/>
  <c r="L55" i="62"/>
  <c r="L108" i="62"/>
  <c r="L100" i="62"/>
  <c r="L92" i="62"/>
  <c r="L84" i="62"/>
  <c r="L76" i="62"/>
  <c r="L68" i="62"/>
  <c r="L60" i="62"/>
  <c r="L52" i="62"/>
  <c r="L106" i="62"/>
  <c r="L98" i="62"/>
  <c r="L90" i="62"/>
  <c r="L82" i="62"/>
  <c r="L74" i="62"/>
  <c r="L66" i="62"/>
  <c r="L58" i="62"/>
  <c r="L105" i="62"/>
  <c r="L97" i="62"/>
  <c r="L89" i="62"/>
  <c r="L81" i="62"/>
  <c r="L73" i="62"/>
  <c r="L65" i="62"/>
  <c r="L57" i="62"/>
  <c r="M11" i="62"/>
  <c r="M41" i="62" l="1"/>
  <c r="N41" i="62" s="1"/>
  <c r="L42" i="62"/>
  <c r="M40" i="62"/>
  <c r="N40" i="62" s="1"/>
  <c r="Q8" i="62"/>
  <c r="Q12" i="62" s="1"/>
  <c r="Q56" i="62"/>
  <c r="Q64" i="62"/>
  <c r="Q72" i="62"/>
  <c r="Q80" i="62"/>
  <c r="Q88" i="62"/>
  <c r="Q96" i="62"/>
  <c r="Q104" i="62"/>
  <c r="R57" i="62"/>
  <c r="S57" i="62" s="1"/>
  <c r="R65" i="62"/>
  <c r="S65" i="62" s="1"/>
  <c r="R73" i="62"/>
  <c r="S73" i="62" s="1"/>
  <c r="R81" i="62"/>
  <c r="S81" i="62" s="1"/>
  <c r="R89" i="62"/>
  <c r="S89" i="62" s="1"/>
  <c r="R97" i="62"/>
  <c r="S97" i="62" s="1"/>
  <c r="R105" i="62"/>
  <c r="S105" i="62" s="1"/>
  <c r="Q74" i="62"/>
  <c r="Q90" i="62"/>
  <c r="R59" i="62"/>
  <c r="S59" i="62" s="1"/>
  <c r="R75" i="62"/>
  <c r="S75" i="62" s="1"/>
  <c r="R91" i="62"/>
  <c r="S91" i="62" s="1"/>
  <c r="R107" i="62"/>
  <c r="S107" i="62" s="1"/>
  <c r="Q68" i="62"/>
  <c r="Q84" i="62"/>
  <c r="Q100" i="62"/>
  <c r="R61" i="62"/>
  <c r="S61" i="62" s="1"/>
  <c r="R77" i="62"/>
  <c r="S77" i="62" s="1"/>
  <c r="R93" i="62"/>
  <c r="S93" i="62" s="1"/>
  <c r="R109" i="62"/>
  <c r="S109" i="62" s="1"/>
  <c r="R64" i="62"/>
  <c r="S64" i="62" s="1"/>
  <c r="R80" i="62"/>
  <c r="S80" i="62" s="1"/>
  <c r="Q57" i="62"/>
  <c r="Q65" i="62"/>
  <c r="Q73" i="62"/>
  <c r="Q81" i="62"/>
  <c r="Q89" i="62"/>
  <c r="Q97" i="62"/>
  <c r="Q105" i="62"/>
  <c r="R58" i="62"/>
  <c r="S58" i="62" s="1"/>
  <c r="R66" i="62"/>
  <c r="S66" i="62" s="1"/>
  <c r="R74" i="62"/>
  <c r="S74" i="62" s="1"/>
  <c r="R82" i="62"/>
  <c r="S82" i="62" s="1"/>
  <c r="R90" i="62"/>
  <c r="S90" i="62" s="1"/>
  <c r="R98" i="62"/>
  <c r="S98" i="62" s="1"/>
  <c r="R106" i="62"/>
  <c r="S106" i="62" s="1"/>
  <c r="Q58" i="62"/>
  <c r="Q66" i="62"/>
  <c r="Q82" i="62"/>
  <c r="Q98" i="62"/>
  <c r="Q106" i="62"/>
  <c r="R51" i="62"/>
  <c r="S51" i="62" s="1"/>
  <c r="R67" i="62"/>
  <c r="S67" i="62" s="1"/>
  <c r="R83" i="62"/>
  <c r="S83" i="62" s="1"/>
  <c r="R99" i="62"/>
  <c r="S99" i="62" s="1"/>
  <c r="Q52" i="62"/>
  <c r="Q60" i="62"/>
  <c r="Q76" i="62"/>
  <c r="Q92" i="62"/>
  <c r="Q108" i="62"/>
  <c r="R53" i="62"/>
  <c r="S53" i="62" s="1"/>
  <c r="R69" i="62"/>
  <c r="S69" i="62" s="1"/>
  <c r="R85" i="62"/>
  <c r="S85" i="62" s="1"/>
  <c r="R101" i="62"/>
  <c r="S101" i="62" s="1"/>
  <c r="R104" i="62"/>
  <c r="S104" i="62" s="1"/>
  <c r="Q51" i="62"/>
  <c r="Q59" i="62"/>
  <c r="Q67" i="62"/>
  <c r="Q75" i="62"/>
  <c r="Q83" i="62"/>
  <c r="Q91" i="62"/>
  <c r="Q99" i="62"/>
  <c r="Q107" i="62"/>
  <c r="R52" i="62"/>
  <c r="S52" i="62" s="1"/>
  <c r="R60" i="62"/>
  <c r="S60" i="62" s="1"/>
  <c r="R68" i="62"/>
  <c r="S68" i="62" s="1"/>
  <c r="R76" i="62"/>
  <c r="S76" i="62" s="1"/>
  <c r="R84" i="62"/>
  <c r="S84" i="62" s="1"/>
  <c r="R92" i="62"/>
  <c r="S92" i="62" s="1"/>
  <c r="R100" i="62"/>
  <c r="S100" i="62" s="1"/>
  <c r="R108" i="62"/>
  <c r="S108" i="62" s="1"/>
  <c r="R96" i="62"/>
  <c r="S96" i="62" s="1"/>
  <c r="Q53" i="62"/>
  <c r="Q61" i="62"/>
  <c r="Q69" i="62"/>
  <c r="Q77" i="62"/>
  <c r="Q85" i="62"/>
  <c r="Q93" i="62"/>
  <c r="Q101" i="62"/>
  <c r="Q109" i="62"/>
  <c r="R54" i="62"/>
  <c r="S54" i="62" s="1"/>
  <c r="R62" i="62"/>
  <c r="S62" i="62" s="1"/>
  <c r="R70" i="62"/>
  <c r="S70" i="62" s="1"/>
  <c r="R78" i="62"/>
  <c r="S78" i="62" s="1"/>
  <c r="R86" i="62"/>
  <c r="S86" i="62" s="1"/>
  <c r="R94" i="62"/>
  <c r="S94" i="62" s="1"/>
  <c r="R102" i="62"/>
  <c r="S102" i="62" s="1"/>
  <c r="R110" i="62"/>
  <c r="S110" i="62" s="1"/>
  <c r="Q54" i="62"/>
  <c r="Q62" i="62"/>
  <c r="Q70" i="62"/>
  <c r="Q78" i="62"/>
  <c r="Q86" i="62"/>
  <c r="Q94" i="62"/>
  <c r="Q102" i="62"/>
  <c r="Q110" i="62"/>
  <c r="R55" i="62"/>
  <c r="S55" i="62" s="1"/>
  <c r="R63" i="62"/>
  <c r="S63" i="62" s="1"/>
  <c r="R71" i="62"/>
  <c r="S71" i="62" s="1"/>
  <c r="R79" i="62"/>
  <c r="S79" i="62" s="1"/>
  <c r="R87" i="62"/>
  <c r="S87" i="62" s="1"/>
  <c r="R95" i="62"/>
  <c r="S95" i="62" s="1"/>
  <c r="R103" i="62"/>
  <c r="S103" i="62" s="1"/>
  <c r="Q55" i="62"/>
  <c r="Q63" i="62"/>
  <c r="Q71" i="62"/>
  <c r="Q79" i="62"/>
  <c r="Q87" i="62"/>
  <c r="Q95" i="62"/>
  <c r="Q103" i="62"/>
  <c r="R56" i="62"/>
  <c r="S56" i="62" s="1"/>
  <c r="R72" i="62"/>
  <c r="S72" i="62" s="1"/>
  <c r="R88" i="62"/>
  <c r="S88" i="62" s="1"/>
  <c r="M19" i="62"/>
  <c r="N19" i="62" s="1"/>
  <c r="M37" i="62"/>
  <c r="N37" i="62" s="1"/>
  <c r="M32" i="62"/>
  <c r="N32" i="62" s="1"/>
  <c r="M31" i="62"/>
  <c r="N31" i="62" s="1"/>
  <c r="M33" i="62"/>
  <c r="N33" i="62" s="1"/>
  <c r="M27" i="62"/>
  <c r="N27" i="62" s="1"/>
  <c r="M18" i="62"/>
  <c r="N18" i="62" s="1"/>
  <c r="M34" i="62"/>
  <c r="N34" i="62" s="1"/>
  <c r="M39" i="62"/>
  <c r="N39" i="62" s="1"/>
  <c r="M14" i="62"/>
  <c r="N14" i="62" s="1"/>
  <c r="M16" i="62"/>
  <c r="N16" i="62" s="1"/>
  <c r="M12" i="62"/>
  <c r="N12" i="62" s="1"/>
  <c r="M26" i="62"/>
  <c r="N26" i="62" s="1"/>
  <c r="M22" i="62"/>
  <c r="N22" i="62" s="1"/>
  <c r="M20" i="62"/>
  <c r="N20" i="62" s="1"/>
  <c r="M13" i="62"/>
  <c r="N13" i="62" s="1"/>
  <c r="M35" i="62"/>
  <c r="N35" i="62" s="1"/>
  <c r="M30" i="62"/>
  <c r="N30" i="62" s="1"/>
  <c r="M25" i="62"/>
  <c r="N25" i="62" s="1"/>
  <c r="M24" i="62"/>
  <c r="N24" i="62" s="1"/>
  <c r="N11" i="62"/>
  <c r="M28" i="62"/>
  <c r="N28" i="62" s="1"/>
  <c r="M21" i="62"/>
  <c r="N21" i="62" s="1"/>
  <c r="M17" i="62"/>
  <c r="N17" i="62" s="1"/>
  <c r="M38" i="62"/>
  <c r="N38" i="62" s="1"/>
  <c r="M15" i="62"/>
  <c r="N15" i="62" s="1"/>
  <c r="M36" i="62"/>
  <c r="N36" i="62" s="1"/>
  <c r="M29" i="62"/>
  <c r="N29" i="62" s="1"/>
  <c r="M23" i="62"/>
  <c r="N23" i="62" s="1"/>
  <c r="M42" i="62" l="1"/>
  <c r="N42" i="62" s="1"/>
  <c r="L43" i="62"/>
  <c r="Q13" i="62"/>
  <c r="R12" i="62"/>
  <c r="S12" i="62" s="1"/>
  <c r="R11" i="62"/>
  <c r="S11" i="62" s="1"/>
  <c r="M43" i="62" l="1"/>
  <c r="N43" i="62" s="1"/>
  <c r="L44" i="62"/>
  <c r="Q14" i="62"/>
  <c r="R13" i="62"/>
  <c r="S13" i="62" s="1"/>
  <c r="T8" i="55"/>
  <c r="O48" i="47" a="1"/>
  <c r="O48" i="47" s="1"/>
  <c r="L45" i="62" l="1"/>
  <c r="M44" i="62"/>
  <c r="N44" i="62" s="1"/>
  <c r="Q15" i="62"/>
  <c r="R14" i="62"/>
  <c r="S14" i="62" s="1"/>
  <c r="FJ7" i="52"/>
  <c r="CH7" i="52"/>
  <c r="CI7" i="52" s="1"/>
  <c r="M45" i="62" l="1"/>
  <c r="N45" i="62" s="1"/>
  <c r="L46" i="62"/>
  <c r="Q16" i="62"/>
  <c r="R15" i="62"/>
  <c r="S15" i="62" s="1"/>
  <c r="FK7" i="52"/>
  <c r="CJ7" i="52"/>
  <c r="C8" i="40" a="1"/>
  <c r="C8" i="40" s="1"/>
  <c r="L47" i="62" l="1"/>
  <c r="M46" i="62"/>
  <c r="N46" i="62" s="1"/>
  <c r="Q17" i="62"/>
  <c r="R16" i="62"/>
  <c r="S16" i="62" s="1"/>
  <c r="FL7" i="52"/>
  <c r="CK7" i="52"/>
  <c r="L48" i="62" l="1"/>
  <c r="M47" i="62"/>
  <c r="N47" i="62" s="1"/>
  <c r="Q18" i="62"/>
  <c r="R17" i="62"/>
  <c r="S17" i="62" s="1"/>
  <c r="FM7" i="52"/>
  <c r="CL7" i="52"/>
  <c r="L49" i="62" l="1"/>
  <c r="M48" i="62"/>
  <c r="N48" i="62" s="1"/>
  <c r="Q19" i="62"/>
  <c r="R18" i="62"/>
  <c r="S18" i="62" s="1"/>
  <c r="FN7" i="52"/>
  <c r="CM7" i="52"/>
  <c r="F7" i="56"/>
  <c r="G17" i="43" a="1"/>
  <c r="G17" i="43" s="1"/>
  <c r="J22" i="43"/>
  <c r="C22" i="43"/>
  <c r="E20" i="43"/>
  <c r="M49" i="62" l="1"/>
  <c r="N49" i="62" s="1"/>
  <c r="L50" i="62"/>
  <c r="M50" i="62" s="1"/>
  <c r="N50" i="62" s="1"/>
  <c r="N8" i="62" s="1"/>
  <c r="J23" i="43"/>
  <c r="Q20" i="62"/>
  <c r="R19" i="62"/>
  <c r="S19" i="62" s="1"/>
  <c r="FO7" i="52"/>
  <c r="CN7" i="52"/>
  <c r="G7" i="56"/>
  <c r="B22" i="43"/>
  <c r="C23" i="43"/>
  <c r="B23" i="43" s="1"/>
  <c r="E23" i="43" l="1"/>
  <c r="K23" i="43" s="1"/>
  <c r="I23" i="43"/>
  <c r="H23" i="43"/>
  <c r="G23" i="43"/>
  <c r="F23" i="43"/>
  <c r="I22" i="43"/>
  <c r="H22" i="43"/>
  <c r="G22" i="43"/>
  <c r="F22" i="43"/>
  <c r="E22" i="43"/>
  <c r="Q21" i="62"/>
  <c r="R20" i="62"/>
  <c r="S20" i="62" s="1"/>
  <c r="FP7" i="52"/>
  <c r="CO7" i="52"/>
  <c r="H7" i="56"/>
  <c r="M22" i="43" l="1"/>
  <c r="N22" i="43" a="1"/>
  <c r="N22" i="43" s="1"/>
  <c r="L22" i="43" a="1"/>
  <c r="L22" i="43" s="1"/>
  <c r="K22" i="43"/>
  <c r="N23" i="43" a="1"/>
  <c r="N23" i="43" s="1"/>
  <c r="M23" i="43"/>
  <c r="L23" i="43" a="1"/>
  <c r="L23" i="43" s="1"/>
  <c r="Q22" i="62"/>
  <c r="R21" i="62"/>
  <c r="S21" i="62" s="1"/>
  <c r="FQ7" i="52"/>
  <c r="CP7" i="52"/>
  <c r="I7" i="56"/>
  <c r="CH7" i="61"/>
  <c r="F7" i="61"/>
  <c r="G7" i="61" s="1"/>
  <c r="F18" i="43"/>
  <c r="D18" i="43"/>
  <c r="C18" i="43"/>
  <c r="E18" i="43"/>
  <c r="Y5" i="38" a="1"/>
  <c r="Y5" i="38" s="1"/>
  <c r="O22" i="43" l="1"/>
  <c r="Q23" i="62"/>
  <c r="R22" i="62"/>
  <c r="S22" i="62" s="1"/>
  <c r="FR7" i="52"/>
  <c r="CQ7" i="52"/>
  <c r="J7" i="56"/>
  <c r="CI7" i="61"/>
  <c r="H7" i="61"/>
  <c r="D48" i="47" a="1"/>
  <c r="D48" i="47" s="1"/>
  <c r="FJ7" i="53"/>
  <c r="CH7" i="53"/>
  <c r="F7" i="52"/>
  <c r="F7" i="53"/>
  <c r="G11" i="47"/>
  <c r="B13" i="36" a="1"/>
  <c r="B13" i="36" s="1"/>
  <c r="E15" i="39" a="1"/>
  <c r="E15" i="39" s="1"/>
  <c r="AU8" i="40" a="1"/>
  <c r="AU8" i="40" s="1"/>
  <c r="AV8" i="40" s="1" a="1"/>
  <c r="AV8" i="40" s="1"/>
  <c r="F8" i="40" a="1"/>
  <c r="F8" i="40" s="1"/>
  <c r="E8" i="40" a="1"/>
  <c r="E8" i="40" s="1"/>
  <c r="D8" i="40" a="1"/>
  <c r="D8" i="40" s="1"/>
  <c r="D5" i="40"/>
  <c r="I13" i="37"/>
  <c r="I14" i="37"/>
  <c r="I15" i="37"/>
  <c r="I16" i="37"/>
  <c r="J17" i="39"/>
  <c r="J15" i="39"/>
  <c r="J16" i="39"/>
  <c r="J18" i="39"/>
  <c r="B8" i="40" l="1" a="1"/>
  <c r="B8" i="40" s="1"/>
  <c r="H8" i="40" s="1" a="1"/>
  <c r="H8" i="40" s="1"/>
  <c r="Q24" i="62"/>
  <c r="R23" i="62"/>
  <c r="S23" i="62" s="1"/>
  <c r="FS7" i="52"/>
  <c r="CR7" i="52"/>
  <c r="K7" i="56"/>
  <c r="FK7" i="53"/>
  <c r="CJ7" i="61"/>
  <c r="CK7" i="61" s="1"/>
  <c r="I7" i="61"/>
  <c r="C11" i="45" a="1"/>
  <c r="C11" i="45" s="1"/>
  <c r="E11" i="45" s="1" a="1"/>
  <c r="E11" i="45" s="1"/>
  <c r="C18" i="38" a="1"/>
  <c r="C18" i="38" s="1"/>
  <c r="E48" i="47" a="1"/>
  <c r="E48" i="47" s="1"/>
  <c r="G48" i="47" s="1" a="1"/>
  <c r="G48" i="47" s="1"/>
  <c r="E8" i="51" s="1" a="1"/>
  <c r="E8" i="51" s="1"/>
  <c r="AW8" i="40" a="1"/>
  <c r="AW8" i="40" s="1"/>
  <c r="A8" i="40" a="1"/>
  <c r="A8" i="40" s="1"/>
  <c r="CI7" i="53"/>
  <c r="G7" i="53"/>
  <c r="G7" i="52"/>
  <c r="G8" i="40" l="1" a="1"/>
  <c r="G8" i="40" s="1"/>
  <c r="Q25" i="62"/>
  <c r="R24" i="62"/>
  <c r="S24" i="62" s="1"/>
  <c r="FT7" i="52"/>
  <c r="CS7" i="52"/>
  <c r="L7" i="56"/>
  <c r="I8" i="40" a="1"/>
  <c r="I8" i="40" s="1"/>
  <c r="W8" i="40" a="1"/>
  <c r="W8" i="40" s="1"/>
  <c r="M8" i="40" a="1"/>
  <c r="M8" i="40" s="1"/>
  <c r="V8" i="40" a="1"/>
  <c r="V8" i="40" s="1"/>
  <c r="L8" i="40" a="1"/>
  <c r="L8" i="40" s="1"/>
  <c r="U8" i="40" a="1"/>
  <c r="U8" i="40" s="1"/>
  <c r="K8" i="40" a="1"/>
  <c r="K8" i="40" s="1"/>
  <c r="O8" i="40" a="1"/>
  <c r="O8" i="40" s="1"/>
  <c r="N8" i="40" a="1"/>
  <c r="N8" i="40" s="1"/>
  <c r="T8" i="40" a="1"/>
  <c r="T8" i="40" s="1"/>
  <c r="J8" i="40" a="1"/>
  <c r="J8" i="40" s="1"/>
  <c r="S8" i="40" a="1"/>
  <c r="S8" i="40" s="1"/>
  <c r="R8" i="40" a="1"/>
  <c r="R8" i="40" s="1"/>
  <c r="Q8" i="40" a="1"/>
  <c r="Q8" i="40" s="1"/>
  <c r="P8" i="40" a="1"/>
  <c r="P8" i="40" s="1"/>
  <c r="FL7" i="53"/>
  <c r="CL7" i="61"/>
  <c r="J7" i="61"/>
  <c r="D11" i="45" a="1"/>
  <c r="D11" i="45" s="1"/>
  <c r="B11" i="45" s="1" a="1"/>
  <c r="B11" i="45" s="1"/>
  <c r="D18" i="38" a="1"/>
  <c r="D18" i="38" s="1"/>
  <c r="AA8" i="40" s="1" a="1"/>
  <c r="AA8" i="40" s="1"/>
  <c r="F48" i="47" a="1"/>
  <c r="F48" i="47" s="1"/>
  <c r="B48" i="47" s="1" a="1"/>
  <c r="B48" i="47" s="1"/>
  <c r="Z8" i="40" a="1"/>
  <c r="Z8" i="40" s="1"/>
  <c r="CJ7" i="53"/>
  <c r="H7" i="53"/>
  <c r="H7" i="52"/>
  <c r="AE8" i="56" l="1" a="1"/>
  <c r="AE8" i="56" s="1"/>
  <c r="W8" i="56" a="1"/>
  <c r="W8" i="56" s="1"/>
  <c r="T8" i="56" a="1"/>
  <c r="T8" i="56" s="1"/>
  <c r="AD8" i="56" a="1"/>
  <c r="AD8" i="56" s="1"/>
  <c r="V8" i="56" a="1"/>
  <c r="V8" i="56" s="1"/>
  <c r="AB8" i="56" a="1"/>
  <c r="AB8" i="56" s="1"/>
  <c r="R8" i="56" a="1"/>
  <c r="R8" i="56" s="1"/>
  <c r="AC8" i="56" a="1"/>
  <c r="AC8" i="56" s="1"/>
  <c r="U8" i="56" a="1"/>
  <c r="U8" i="56" s="1"/>
  <c r="Z8" i="56" a="1"/>
  <c r="Z8" i="56" s="1"/>
  <c r="AI8" i="56" a="1"/>
  <c r="AI8" i="56" s="1"/>
  <c r="AA8" i="56" a="1"/>
  <c r="AA8" i="56" s="1"/>
  <c r="S8" i="56" a="1"/>
  <c r="S8" i="56" s="1"/>
  <c r="AH8" i="56" a="1"/>
  <c r="AH8" i="56" s="1"/>
  <c r="AG8" i="56" a="1"/>
  <c r="AG8" i="56" s="1"/>
  <c r="Y8" i="56" a="1"/>
  <c r="Y8" i="56" s="1"/>
  <c r="Q8" i="56" a="1"/>
  <c r="Q8" i="56" s="1"/>
  <c r="AF8" i="56" a="1"/>
  <c r="AF8" i="56" s="1"/>
  <c r="X8" i="56" a="1"/>
  <c r="X8" i="56" s="1"/>
  <c r="P8" i="56" a="1"/>
  <c r="P8" i="56" s="1"/>
  <c r="Q26" i="62"/>
  <c r="R25" i="62"/>
  <c r="S25" i="62" s="1"/>
  <c r="O49" i="47" a="1"/>
  <c r="O49" i="47" s="1"/>
  <c r="FU7" i="52"/>
  <c r="CT7" i="52"/>
  <c r="M7" i="56"/>
  <c r="FM7" i="53"/>
  <c r="FN7" i="53" s="1"/>
  <c r="K7" i="61"/>
  <c r="CM7" i="61"/>
  <c r="B18" i="38" a="1"/>
  <c r="B18" i="38" s="1"/>
  <c r="C8" i="56" a="1"/>
  <c r="C8" i="56" s="1"/>
  <c r="C8" i="50" a="1"/>
  <c r="C8" i="50" s="1"/>
  <c r="D8" i="56" a="1"/>
  <c r="D8" i="56" s="1"/>
  <c r="D8" i="50" a="1"/>
  <c r="D8" i="50" s="1"/>
  <c r="CK7" i="53"/>
  <c r="I7" i="53"/>
  <c r="I7" i="52"/>
  <c r="CA8" i="56" l="1" a="1"/>
  <c r="CA8" i="56" s="1"/>
  <c r="BS8" i="56" a="1"/>
  <c r="BS8" i="56" s="1"/>
  <c r="BK8" i="56" a="1"/>
  <c r="BK8" i="56" s="1"/>
  <c r="BC8" i="56" a="1"/>
  <c r="BC8" i="56" s="1"/>
  <c r="AU8" i="56" a="1"/>
  <c r="AU8" i="56" s="1"/>
  <c r="AM8" i="56" a="1"/>
  <c r="AM8" i="56" s="1"/>
  <c r="O8" i="56" a="1"/>
  <c r="O8" i="56" s="1"/>
  <c r="G8" i="56" a="1"/>
  <c r="G8" i="56" s="1"/>
  <c r="BP8" i="56" a="1"/>
  <c r="BP8" i="56" s="1"/>
  <c r="AJ8" i="56" a="1"/>
  <c r="AJ8" i="56" s="1"/>
  <c r="J8" i="56" a="1"/>
  <c r="J8" i="56" s="1"/>
  <c r="BZ8" i="56" a="1"/>
  <c r="BZ8" i="56" s="1"/>
  <c r="BR8" i="56" a="1"/>
  <c r="BR8" i="56" s="1"/>
  <c r="BJ8" i="56" a="1"/>
  <c r="BJ8" i="56" s="1"/>
  <c r="BB8" i="56" a="1"/>
  <c r="BB8" i="56" s="1"/>
  <c r="AT8" i="56" a="1"/>
  <c r="AT8" i="56" s="1"/>
  <c r="AL8" i="56" a="1"/>
  <c r="AL8" i="56" s="1"/>
  <c r="N8" i="56" a="1"/>
  <c r="N8" i="56" s="1"/>
  <c r="F8" i="56" a="1"/>
  <c r="F8" i="56" s="1"/>
  <c r="BH8" i="56" a="1"/>
  <c r="BH8" i="56" s="1"/>
  <c r="BY8" i="56" a="1"/>
  <c r="BY8" i="56" s="1"/>
  <c r="BQ8" i="56" a="1"/>
  <c r="BQ8" i="56" s="1"/>
  <c r="BI8" i="56" a="1"/>
  <c r="BI8" i="56" s="1"/>
  <c r="BA8" i="56" a="1"/>
  <c r="BA8" i="56" s="1"/>
  <c r="AS8" i="56" a="1"/>
  <c r="AS8" i="56" s="1"/>
  <c r="AK8" i="56" a="1"/>
  <c r="AK8" i="56" s="1"/>
  <c r="M8" i="56" a="1"/>
  <c r="M8" i="56" s="1"/>
  <c r="BX8" i="56" a="1"/>
  <c r="BX8" i="56" s="1"/>
  <c r="AR8" i="56" a="1"/>
  <c r="AR8" i="56" s="1"/>
  <c r="L8" i="56" a="1"/>
  <c r="L8" i="56" s="1"/>
  <c r="AZ8" i="56" a="1"/>
  <c r="AZ8" i="56" s="1"/>
  <c r="BF8" i="56" a="1"/>
  <c r="BF8" i="56" s="1"/>
  <c r="BW8" i="56" a="1"/>
  <c r="BW8" i="56" s="1"/>
  <c r="BO8" i="56" a="1"/>
  <c r="BO8" i="56" s="1"/>
  <c r="BG8" i="56" a="1"/>
  <c r="BG8" i="56" s="1"/>
  <c r="AY8" i="56" a="1"/>
  <c r="AY8" i="56" s="1"/>
  <c r="AQ8" i="56" a="1"/>
  <c r="AQ8" i="56" s="1"/>
  <c r="K8" i="56" a="1"/>
  <c r="K8" i="56" s="1"/>
  <c r="BV8" i="56" a="1"/>
  <c r="BV8" i="56" s="1"/>
  <c r="BN8" i="56" a="1"/>
  <c r="BN8" i="56" s="1"/>
  <c r="AX8" i="56" a="1"/>
  <c r="AX8" i="56" s="1"/>
  <c r="AP8" i="56" a="1"/>
  <c r="AP8" i="56" s="1"/>
  <c r="CC8" i="56" a="1"/>
  <c r="CC8" i="56" s="1"/>
  <c r="BU8" i="56" a="1"/>
  <c r="BU8" i="56" s="1"/>
  <c r="BM8" i="56" a="1"/>
  <c r="BM8" i="56" s="1"/>
  <c r="BE8" i="56" a="1"/>
  <c r="BE8" i="56" s="1"/>
  <c r="AW8" i="56" a="1"/>
  <c r="AW8" i="56" s="1"/>
  <c r="AO8" i="56" a="1"/>
  <c r="AO8" i="56" s="1"/>
  <c r="I8" i="56" a="1"/>
  <c r="I8" i="56" s="1"/>
  <c r="CB8" i="56" a="1"/>
  <c r="CB8" i="56" s="1"/>
  <c r="BT8" i="56" a="1"/>
  <c r="BT8" i="56" s="1"/>
  <c r="BL8" i="56" a="1"/>
  <c r="BL8" i="56" s="1"/>
  <c r="BD8" i="56" a="1"/>
  <c r="BD8" i="56" s="1"/>
  <c r="AV8" i="56" a="1"/>
  <c r="AV8" i="56" s="1"/>
  <c r="AN8" i="56" a="1"/>
  <c r="AN8" i="56" s="1"/>
  <c r="H8" i="56" a="1"/>
  <c r="H8" i="56" s="1"/>
  <c r="Q27" i="62"/>
  <c r="R26" i="62"/>
  <c r="S26" i="62" s="1"/>
  <c r="FV7" i="52"/>
  <c r="CU7" i="52"/>
  <c r="N7" i="56"/>
  <c r="CN7" i="61"/>
  <c r="L7" i="61"/>
  <c r="CG8" i="50" a="1"/>
  <c r="CG8" i="50" s="1"/>
  <c r="FJ8" i="50" s="1" a="1"/>
  <c r="FJ8" i="50" s="1"/>
  <c r="IM8" i="50" s="1" a="1"/>
  <c r="IM8" i="50" s="1"/>
  <c r="LP8" i="50" s="1" a="1"/>
  <c r="LP8" i="50" s="1"/>
  <c r="D8" i="51" a="1"/>
  <c r="D8" i="51" s="1"/>
  <c r="C8" i="51" a="1"/>
  <c r="C8" i="51" s="1"/>
  <c r="CF8" i="50" a="1"/>
  <c r="CF8" i="50" s="1"/>
  <c r="FO7" i="53"/>
  <c r="CL7" i="53"/>
  <c r="J7" i="53"/>
  <c r="J7" i="52"/>
  <c r="Q28" i="62" l="1"/>
  <c r="R27" i="62"/>
  <c r="S27" i="62" s="1"/>
  <c r="FI8" i="50" a="1"/>
  <c r="FI8" i="50" s="1"/>
  <c r="C8" i="52" a="1"/>
  <c r="C8" i="52" s="1"/>
  <c r="CE8" i="52" a="1"/>
  <c r="CE8" i="52" s="1"/>
  <c r="FG8" i="52" a="1"/>
  <c r="FG8" i="52" s="1"/>
  <c r="D8" i="52" a="1"/>
  <c r="D8" i="52" s="1"/>
  <c r="CF8" i="52" a="1"/>
  <c r="CF8" i="52" s="1"/>
  <c r="FH8" i="52" a="1"/>
  <c r="FH8" i="52" s="1"/>
  <c r="FW7" i="52"/>
  <c r="CV7" i="52"/>
  <c r="O7" i="56"/>
  <c r="M7" i="61"/>
  <c r="CO7" i="61"/>
  <c r="FP7" i="53"/>
  <c r="CM7" i="53"/>
  <c r="K7" i="53"/>
  <c r="K7" i="52"/>
  <c r="IA8" i="52" l="1" a="1"/>
  <c r="IA8" i="52" s="1"/>
  <c r="HS8" i="52" a="1"/>
  <c r="HS8" i="52" s="1"/>
  <c r="HK8" i="52" a="1"/>
  <c r="HK8" i="52" s="1"/>
  <c r="HC8" i="52" a="1"/>
  <c r="HC8" i="52" s="1"/>
  <c r="FE8" i="52" a="1"/>
  <c r="FE8" i="52" s="1"/>
  <c r="EW8" i="52" a="1"/>
  <c r="EW8" i="52" s="1"/>
  <c r="EO8" i="52" a="1"/>
  <c r="EO8" i="52" s="1"/>
  <c r="EG8" i="52" a="1"/>
  <c r="EG8" i="52" s="1"/>
  <c r="DY8" i="52" a="1"/>
  <c r="DY8" i="52" s="1"/>
  <c r="HP8" i="52" a="1"/>
  <c r="HP8" i="52" s="1"/>
  <c r="FB8" i="52" a="1"/>
  <c r="FB8" i="52" s="1"/>
  <c r="ED8" i="52" a="1"/>
  <c r="ED8" i="52" s="1"/>
  <c r="HF8" i="52" a="1"/>
  <c r="HF8" i="52" s="1"/>
  <c r="HZ8" i="52" a="1"/>
  <c r="HZ8" i="52" s="1"/>
  <c r="HR8" i="52" a="1"/>
  <c r="HR8" i="52" s="1"/>
  <c r="HJ8" i="52" a="1"/>
  <c r="HJ8" i="52" s="1"/>
  <c r="HB8" i="52" a="1"/>
  <c r="HB8" i="52" s="1"/>
  <c r="FD8" i="52" a="1"/>
  <c r="FD8" i="52" s="1"/>
  <c r="EV8" i="52" a="1"/>
  <c r="EV8" i="52" s="1"/>
  <c r="EN8" i="52" a="1"/>
  <c r="EN8" i="52" s="1"/>
  <c r="EF8" i="52" a="1"/>
  <c r="EF8" i="52" s="1"/>
  <c r="DX8" i="52" a="1"/>
  <c r="DX8" i="52" s="1"/>
  <c r="HX8" i="52" a="1"/>
  <c r="HX8" i="52" s="1"/>
  <c r="GZ8" i="52" a="1"/>
  <c r="GZ8" i="52" s="1"/>
  <c r="EL8" i="52" a="1"/>
  <c r="EL8" i="52" s="1"/>
  <c r="HN8" i="52" a="1"/>
  <c r="HN8" i="52" s="1"/>
  <c r="IG8" i="52" a="1"/>
  <c r="IG8" i="52" s="1"/>
  <c r="HY8" i="52" a="1"/>
  <c r="HY8" i="52" s="1"/>
  <c r="HQ8" i="52" a="1"/>
  <c r="HQ8" i="52" s="1"/>
  <c r="HI8" i="52" a="1"/>
  <c r="HI8" i="52" s="1"/>
  <c r="HA8" i="52" a="1"/>
  <c r="HA8" i="52" s="1"/>
  <c r="FC8" i="52" a="1"/>
  <c r="FC8" i="52" s="1"/>
  <c r="EU8" i="52" a="1"/>
  <c r="EU8" i="52" s="1"/>
  <c r="EM8" i="52" a="1"/>
  <c r="EM8" i="52" s="1"/>
  <c r="EE8" i="52" a="1"/>
  <c r="EE8" i="52" s="1"/>
  <c r="DW8" i="52" a="1"/>
  <c r="DW8" i="52" s="1"/>
  <c r="IF8" i="52" a="1"/>
  <c r="IF8" i="52" s="1"/>
  <c r="ET8" i="52" a="1"/>
  <c r="ET8" i="52" s="1"/>
  <c r="DV8" i="52" a="1"/>
  <c r="DV8" i="52" s="1"/>
  <c r="HV8" i="52" a="1"/>
  <c r="HV8" i="52" s="1"/>
  <c r="HH8" i="52" a="1"/>
  <c r="HH8" i="52" s="1"/>
  <c r="ID8" i="52" a="1"/>
  <c r="ID8" i="52" s="1"/>
  <c r="IE8" i="52" a="1"/>
  <c r="IE8" i="52" s="1"/>
  <c r="HW8" i="52" a="1"/>
  <c r="HW8" i="52" s="1"/>
  <c r="HO8" i="52" a="1"/>
  <c r="HO8" i="52" s="1"/>
  <c r="HG8" i="52" a="1"/>
  <c r="HG8" i="52" s="1"/>
  <c r="GY8" i="52" a="1"/>
  <c r="GY8" i="52" s="1"/>
  <c r="FA8" i="52" a="1"/>
  <c r="FA8" i="52" s="1"/>
  <c r="ES8" i="52" a="1"/>
  <c r="ES8" i="52" s="1"/>
  <c r="EK8" i="52" a="1"/>
  <c r="EK8" i="52" s="1"/>
  <c r="EC8" i="52" a="1"/>
  <c r="EC8" i="52" s="1"/>
  <c r="GX8" i="52" a="1"/>
  <c r="GX8" i="52" s="1"/>
  <c r="EZ8" i="52" a="1"/>
  <c r="EZ8" i="52" s="1"/>
  <c r="ER8" i="52" a="1"/>
  <c r="ER8" i="52" s="1"/>
  <c r="EJ8" i="52" a="1"/>
  <c r="EJ8" i="52" s="1"/>
  <c r="EB8" i="52" a="1"/>
  <c r="EB8" i="52" s="1"/>
  <c r="IC8" i="52" a="1"/>
  <c r="IC8" i="52" s="1"/>
  <c r="HU8" i="52" a="1"/>
  <c r="HU8" i="52" s="1"/>
  <c r="HM8" i="52" a="1"/>
  <c r="HM8" i="52" s="1"/>
  <c r="HE8" i="52" a="1"/>
  <c r="HE8" i="52" s="1"/>
  <c r="EY8" i="52" a="1"/>
  <c r="EY8" i="52" s="1"/>
  <c r="EQ8" i="52" a="1"/>
  <c r="EQ8" i="52" s="1"/>
  <c r="EI8" i="52" a="1"/>
  <c r="EI8" i="52" s="1"/>
  <c r="EA8" i="52" a="1"/>
  <c r="EA8" i="52" s="1"/>
  <c r="IB8" i="52" a="1"/>
  <c r="IB8" i="52" s="1"/>
  <c r="HT8" i="52" a="1"/>
  <c r="HT8" i="52" s="1"/>
  <c r="HL8" i="52" a="1"/>
  <c r="HL8" i="52" s="1"/>
  <c r="HD8" i="52" a="1"/>
  <c r="HD8" i="52" s="1"/>
  <c r="EX8" i="52" a="1"/>
  <c r="EX8" i="52" s="1"/>
  <c r="EP8" i="52" a="1"/>
  <c r="EP8" i="52" s="1"/>
  <c r="EH8" i="52" a="1"/>
  <c r="EH8" i="52" s="1"/>
  <c r="DZ8" i="52" a="1"/>
  <c r="DZ8" i="52" s="1"/>
  <c r="Q29" i="62"/>
  <c r="R28" i="62"/>
  <c r="S28" i="62" s="1"/>
  <c r="D8" i="61" a="1"/>
  <c r="D8" i="61" s="1"/>
  <c r="CF8" i="61" s="1" a="1"/>
  <c r="CF8" i="61" s="1"/>
  <c r="D8" i="53" a="1"/>
  <c r="D8" i="53" s="1"/>
  <c r="C8" i="55" a="1"/>
  <c r="C8" i="55" s="1"/>
  <c r="C8" i="61" a="1"/>
  <c r="C8" i="61" s="1"/>
  <c r="B8" i="55" a="1"/>
  <c r="B8" i="55" s="1"/>
  <c r="C8" i="53" a="1"/>
  <c r="C8" i="53" s="1"/>
  <c r="IL8" i="50" a="1"/>
  <c r="IL8" i="50" s="1"/>
  <c r="LO8" i="50" s="1" a="1"/>
  <c r="LO8" i="50" s="1"/>
  <c r="FX7" i="52"/>
  <c r="CW7" i="52"/>
  <c r="P7" i="56"/>
  <c r="CP7" i="61"/>
  <c r="N7" i="61"/>
  <c r="FQ7" i="53"/>
  <c r="CN7" i="53"/>
  <c r="L7" i="53"/>
  <c r="L7" i="52"/>
  <c r="Q30" i="62" l="1"/>
  <c r="R29" i="62"/>
  <c r="S29" i="62" s="1"/>
  <c r="CE8" i="61" a="1"/>
  <c r="CE8" i="61" s="1"/>
  <c r="K8" i="55" a="1"/>
  <c r="K8" i="55" s="1"/>
  <c r="CE8" i="53" a="1"/>
  <c r="CE8" i="53" s="1"/>
  <c r="FG8" i="53" s="1" a="1"/>
  <c r="FG8" i="53" s="1"/>
  <c r="L8" i="55" a="1"/>
  <c r="L8" i="55" s="1"/>
  <c r="CF8" i="53" a="1"/>
  <c r="CF8" i="53" s="1"/>
  <c r="FH8" i="53" s="1" a="1"/>
  <c r="FH8" i="53" s="1"/>
  <c r="FY7" i="52"/>
  <c r="CX7" i="52"/>
  <c r="Q7" i="56"/>
  <c r="O7" i="61"/>
  <c r="CQ7" i="61"/>
  <c r="FR7" i="53"/>
  <c r="CO7" i="53"/>
  <c r="M7" i="53"/>
  <c r="M7" i="52"/>
  <c r="Q31" i="62" l="1"/>
  <c r="R30" i="62"/>
  <c r="S30" i="62" s="1"/>
  <c r="FZ7" i="52"/>
  <c r="CY7" i="52"/>
  <c r="R7" i="56"/>
  <c r="CR7" i="61"/>
  <c r="P7" i="61"/>
  <c r="FS7" i="53"/>
  <c r="CP7" i="53"/>
  <c r="N7" i="53"/>
  <c r="N7" i="52"/>
  <c r="Q32" i="62" l="1"/>
  <c r="R31" i="62"/>
  <c r="S31" i="62" s="1"/>
  <c r="GA7" i="52"/>
  <c r="CZ7" i="52"/>
  <c r="S7" i="56"/>
  <c r="Q7" i="61"/>
  <c r="CS7" i="61"/>
  <c r="FT7" i="53"/>
  <c r="CQ7" i="53"/>
  <c r="O7" i="53"/>
  <c r="O7" i="52"/>
  <c r="Q33" i="62" l="1"/>
  <c r="R32" i="62"/>
  <c r="S32" i="62" s="1"/>
  <c r="GB7" i="52"/>
  <c r="DA7" i="52"/>
  <c r="T7" i="56"/>
  <c r="CT7" i="61"/>
  <c r="R7" i="61"/>
  <c r="FU7" i="53"/>
  <c r="CR7" i="53"/>
  <c r="P7" i="53"/>
  <c r="P7" i="52"/>
  <c r="Q34" i="62" l="1"/>
  <c r="R33" i="62"/>
  <c r="S33" i="62" s="1"/>
  <c r="GC7" i="52"/>
  <c r="DB7" i="52"/>
  <c r="U7" i="56"/>
  <c r="S7" i="61"/>
  <c r="CU7" i="61"/>
  <c r="FV7" i="53"/>
  <c r="CS7" i="53"/>
  <c r="Q7" i="53"/>
  <c r="Q7" i="52"/>
  <c r="Q35" i="62" l="1"/>
  <c r="R34" i="62"/>
  <c r="S34" i="62" s="1"/>
  <c r="GD7" i="52"/>
  <c r="DC7" i="52"/>
  <c r="V7" i="56"/>
  <c r="CV7" i="61"/>
  <c r="T7" i="61"/>
  <c r="FW7" i="53"/>
  <c r="CT7" i="53"/>
  <c r="R7" i="53"/>
  <c r="R7" i="52"/>
  <c r="Q36" i="62" l="1"/>
  <c r="R35" i="62"/>
  <c r="S35" i="62" s="1"/>
  <c r="GE7" i="52"/>
  <c r="DD7" i="52"/>
  <c r="W7" i="56"/>
  <c r="U7" i="61"/>
  <c r="CW7" i="61"/>
  <c r="S7" i="53"/>
  <c r="FX7" i="53"/>
  <c r="CU7" i="53"/>
  <c r="S7" i="52"/>
  <c r="Q37" i="62" l="1"/>
  <c r="R36" i="62"/>
  <c r="S36" i="62" s="1"/>
  <c r="GF7" i="52"/>
  <c r="DE7" i="52"/>
  <c r="X7" i="56"/>
  <c r="CX7" i="61"/>
  <c r="V7" i="61"/>
  <c r="T7" i="53"/>
  <c r="FY7" i="53"/>
  <c r="CV7" i="53"/>
  <c r="T7" i="52"/>
  <c r="Q38" i="62" l="1"/>
  <c r="R37" i="62"/>
  <c r="S37" i="62" s="1"/>
  <c r="GG7" i="52"/>
  <c r="DF7" i="52"/>
  <c r="Y7" i="56"/>
  <c r="W7" i="61"/>
  <c r="CY7" i="61"/>
  <c r="U7" i="53"/>
  <c r="FZ7" i="53"/>
  <c r="CW7" i="53"/>
  <c r="U7" i="52"/>
  <c r="Q39" i="62" l="1"/>
  <c r="R38" i="62"/>
  <c r="S38" i="62" s="1"/>
  <c r="GH7" i="52"/>
  <c r="DG7" i="52"/>
  <c r="Z7" i="56"/>
  <c r="CZ7" i="61"/>
  <c r="X7" i="61"/>
  <c r="V7" i="53"/>
  <c r="GA7" i="53"/>
  <c r="CX7" i="53"/>
  <c r="V7" i="52"/>
  <c r="Q40" i="62" l="1"/>
  <c r="R39" i="62"/>
  <c r="S39" i="62" s="1"/>
  <c r="GI7" i="52"/>
  <c r="DH7" i="52"/>
  <c r="AA7" i="56"/>
  <c r="Y7" i="61"/>
  <c r="DA7" i="61"/>
  <c r="W7" i="53"/>
  <c r="GB7" i="53"/>
  <c r="CY7" i="53"/>
  <c r="W7" i="52"/>
  <c r="R40" i="62" l="1"/>
  <c r="S40" i="62" s="1"/>
  <c r="Q41" i="62"/>
  <c r="GJ7" i="52"/>
  <c r="DI7" i="52"/>
  <c r="AB7" i="56"/>
  <c r="DB7" i="61"/>
  <c r="Z7" i="61"/>
  <c r="X7" i="53"/>
  <c r="GC7" i="53"/>
  <c r="CZ7" i="53"/>
  <c r="X7" i="52"/>
  <c r="Q42" i="62" l="1"/>
  <c r="R41" i="62"/>
  <c r="S41" i="62" s="1"/>
  <c r="GK7" i="52"/>
  <c r="DJ7" i="52"/>
  <c r="AC7" i="56"/>
  <c r="AA7" i="61"/>
  <c r="DC7" i="61"/>
  <c r="Y7" i="53"/>
  <c r="GD7" i="53"/>
  <c r="DA7" i="53"/>
  <c r="Y7" i="52"/>
  <c r="R42" i="62" l="1"/>
  <c r="S42" i="62" s="1"/>
  <c r="Q43" i="62"/>
  <c r="GL7" i="52"/>
  <c r="DK7" i="52"/>
  <c r="AD7" i="56"/>
  <c r="DD7" i="61"/>
  <c r="AB7" i="61"/>
  <c r="Z7" i="53"/>
  <c r="AA7" i="53" s="1"/>
  <c r="GE7" i="53"/>
  <c r="DB7" i="53"/>
  <c r="Z7" i="52"/>
  <c r="R43" i="62" l="1"/>
  <c r="S43" i="62" s="1"/>
  <c r="Q44" i="62"/>
  <c r="GM7" i="52"/>
  <c r="DL7" i="52"/>
  <c r="AE7" i="56"/>
  <c r="AC7" i="61"/>
  <c r="DE7" i="61"/>
  <c r="GF7" i="53"/>
  <c r="DC7" i="53"/>
  <c r="AA7" i="52"/>
  <c r="AB7" i="53"/>
  <c r="Q45" i="62" l="1"/>
  <c r="R44" i="62"/>
  <c r="S44" i="62" s="1"/>
  <c r="GN7" i="52"/>
  <c r="DM7" i="52"/>
  <c r="AF7" i="56"/>
  <c r="DF7" i="61"/>
  <c r="AD7" i="61"/>
  <c r="GG7" i="53"/>
  <c r="DD7" i="53"/>
  <c r="AB7" i="52"/>
  <c r="AC7" i="53"/>
  <c r="R45" i="62" l="1"/>
  <c r="S45" i="62" s="1"/>
  <c r="Q46" i="62"/>
  <c r="GO7" i="52"/>
  <c r="DN7" i="52"/>
  <c r="AG7" i="56"/>
  <c r="AE7" i="61"/>
  <c r="DG7" i="61"/>
  <c r="GH7" i="53"/>
  <c r="DE7" i="53"/>
  <c r="AC7" i="52"/>
  <c r="AD7" i="53"/>
  <c r="R46" i="62" l="1"/>
  <c r="S46" i="62" s="1"/>
  <c r="Q47" i="62"/>
  <c r="GP7" i="52"/>
  <c r="DO7" i="52"/>
  <c r="AH7" i="56"/>
  <c r="DH7" i="61"/>
  <c r="AF7" i="61"/>
  <c r="GI7" i="53"/>
  <c r="DF7" i="53"/>
  <c r="AD7" i="52"/>
  <c r="AE7" i="53"/>
  <c r="R47" i="62" l="1"/>
  <c r="S47" i="62" s="1"/>
  <c r="Q48" i="62"/>
  <c r="GQ7" i="52"/>
  <c r="DP7" i="52"/>
  <c r="AI7" i="56"/>
  <c r="AG7" i="61"/>
  <c r="DI7" i="61"/>
  <c r="GJ7" i="53"/>
  <c r="DG7" i="53"/>
  <c r="AE7" i="52"/>
  <c r="AF7" i="53"/>
  <c r="Q49" i="62" l="1"/>
  <c r="R48" i="62"/>
  <c r="S48" i="62" s="1"/>
  <c r="GR7" i="52"/>
  <c r="DQ7" i="52"/>
  <c r="AJ7" i="56"/>
  <c r="DJ7" i="61"/>
  <c r="AH7" i="61"/>
  <c r="GK7" i="53"/>
  <c r="DH7" i="53"/>
  <c r="AF7" i="52"/>
  <c r="AG7" i="53"/>
  <c r="C11" i="46"/>
  <c r="D44" i="43"/>
  <c r="D43" i="43"/>
  <c r="J24" i="43"/>
  <c r="E42" i="43"/>
  <c r="F42" i="43"/>
  <c r="G42" i="43"/>
  <c r="H42" i="43"/>
  <c r="I42" i="43"/>
  <c r="R49" i="62" l="1"/>
  <c r="S49" i="62" s="1"/>
  <c r="Q50" i="62"/>
  <c r="R50" i="62" s="1"/>
  <c r="S50" i="62" s="1"/>
  <c r="E7" i="56"/>
  <c r="CG7" i="52"/>
  <c r="FI7" i="52"/>
  <c r="GS7" i="52"/>
  <c r="DR7" i="52"/>
  <c r="AK7" i="56"/>
  <c r="C24" i="43"/>
  <c r="B24" i="43" s="1"/>
  <c r="FI7" i="53"/>
  <c r="AI7" i="61"/>
  <c r="DK7" i="61"/>
  <c r="GL7" i="53"/>
  <c r="CG7" i="53"/>
  <c r="E7" i="53"/>
  <c r="E7" i="52"/>
  <c r="DI7" i="53"/>
  <c r="AG7" i="52"/>
  <c r="AH7" i="53"/>
  <c r="C12" i="46"/>
  <c r="C13" i="46" s="1"/>
  <c r="C14" i="46"/>
  <c r="F44" i="43"/>
  <c r="G44" i="43" s="1"/>
  <c r="H44" i="43" s="1"/>
  <c r="I44" i="43" s="1"/>
  <c r="J25" i="43"/>
  <c r="S8" i="62" l="1"/>
  <c r="G24" i="43"/>
  <c r="H24" i="43"/>
  <c r="F24" i="43"/>
  <c r="E24" i="43"/>
  <c r="I24" i="43"/>
  <c r="GT7" i="52"/>
  <c r="DS7" i="52"/>
  <c r="AL7" i="56"/>
  <c r="H43" i="43"/>
  <c r="E43" i="43"/>
  <c r="F43" i="43"/>
  <c r="G43" i="43"/>
  <c r="C25" i="43"/>
  <c r="B25" i="43" s="1"/>
  <c r="DL7" i="61"/>
  <c r="AJ7" i="61"/>
  <c r="GM7" i="53"/>
  <c r="DJ7" i="53"/>
  <c r="AH7" i="52"/>
  <c r="AI7" i="53"/>
  <c r="J26" i="43"/>
  <c r="H14" i="38"/>
  <c r="I25" i="43" l="1"/>
  <c r="H25" i="43"/>
  <c r="G25" i="43"/>
  <c r="F25" i="43"/>
  <c r="E25" i="43"/>
  <c r="N24" i="43" a="1"/>
  <c r="N24" i="43" s="1"/>
  <c r="M24" i="43"/>
  <c r="K24" i="43"/>
  <c r="L24" i="43" a="1"/>
  <c r="L24" i="43" s="1"/>
  <c r="GU7" i="52"/>
  <c r="DT7" i="52"/>
  <c r="AM7" i="56"/>
  <c r="C26" i="43"/>
  <c r="B26" i="43" s="1"/>
  <c r="I43" i="43"/>
  <c r="AK7" i="61"/>
  <c r="DM7" i="61"/>
  <c r="GN7" i="53"/>
  <c r="DK7" i="53"/>
  <c r="AI7" i="52"/>
  <c r="AJ7" i="53"/>
  <c r="J27" i="43"/>
  <c r="E26" i="43" l="1"/>
  <c r="F26" i="43"/>
  <c r="I26" i="43"/>
  <c r="H26" i="43"/>
  <c r="G26" i="43"/>
  <c r="K25" i="43"/>
  <c r="L25" i="43" a="1"/>
  <c r="L25" i="43" s="1"/>
  <c r="N25" i="43" a="1"/>
  <c r="N25" i="43" s="1"/>
  <c r="M25" i="43"/>
  <c r="GV7" i="52"/>
  <c r="DU7" i="52"/>
  <c r="AN7" i="56"/>
  <c r="C27" i="43"/>
  <c r="B27" i="43" s="1"/>
  <c r="O23" i="43"/>
  <c r="DN7" i="61"/>
  <c r="AL7" i="61"/>
  <c r="GO7" i="53"/>
  <c r="DL7" i="53"/>
  <c r="AJ7" i="52"/>
  <c r="AK7" i="53"/>
  <c r="J28" i="43"/>
  <c r="H27" i="43" l="1"/>
  <c r="I27" i="43"/>
  <c r="G27" i="43"/>
  <c r="F27" i="43"/>
  <c r="E27" i="43"/>
  <c r="L26" i="43" a="1"/>
  <c r="L26" i="43" s="1"/>
  <c r="M26" i="43"/>
  <c r="K26" i="43"/>
  <c r="N26" i="43" a="1"/>
  <c r="N26" i="43" s="1"/>
  <c r="GW7" i="52"/>
  <c r="DV7" i="52"/>
  <c r="AO7" i="56"/>
  <c r="O24" i="43"/>
  <c r="C28" i="43"/>
  <c r="B28" i="43" s="1"/>
  <c r="AM7" i="61"/>
  <c r="DO7" i="61"/>
  <c r="GP7" i="53"/>
  <c r="DM7" i="53"/>
  <c r="AK7" i="52"/>
  <c r="AL7" i="53"/>
  <c r="J29" i="43"/>
  <c r="I28" i="43" l="1"/>
  <c r="H28" i="43"/>
  <c r="G28" i="43"/>
  <c r="F28" i="43"/>
  <c r="E28" i="43"/>
  <c r="K27" i="43"/>
  <c r="N27" i="43" a="1"/>
  <c r="N27" i="43" s="1"/>
  <c r="L27" i="43" a="1"/>
  <c r="L27" i="43" s="1"/>
  <c r="M27" i="43"/>
  <c r="GX7" i="52"/>
  <c r="DW7" i="52"/>
  <c r="AP7" i="56"/>
  <c r="C29" i="43"/>
  <c r="B29" i="43" s="1"/>
  <c r="O25" i="43"/>
  <c r="DP7" i="61"/>
  <c r="AN7" i="61"/>
  <c r="GQ7" i="53"/>
  <c r="DN7" i="53"/>
  <c r="AL7" i="52"/>
  <c r="AM7" i="53"/>
  <c r="Y8" i="40" a="1"/>
  <c r="Y8" i="40" s="1"/>
  <c r="AB8" i="40" s="1" a="1"/>
  <c r="AB8" i="40" s="1"/>
  <c r="E8" i="50" s="1" a="1"/>
  <c r="E8" i="50" s="1"/>
  <c r="J30" i="43"/>
  <c r="F29" i="43" l="1"/>
  <c r="E29" i="43"/>
  <c r="G29" i="43"/>
  <c r="I29" i="43"/>
  <c r="H29" i="43"/>
  <c r="K28" i="43"/>
  <c r="L28" i="43" a="1"/>
  <c r="L28" i="43" s="1"/>
  <c r="M28" i="43"/>
  <c r="N28" i="43" a="1"/>
  <c r="N28" i="43" s="1"/>
  <c r="GY7" i="52"/>
  <c r="DX7" i="52"/>
  <c r="AQ7" i="56"/>
  <c r="AQ8" i="40" a="1"/>
  <c r="AQ8" i="40" s="1"/>
  <c r="S18" i="38" s="1" a="1"/>
  <c r="S18" i="38" s="1"/>
  <c r="AO8" i="40" a="1"/>
  <c r="AO8" i="40" s="1"/>
  <c r="Q18" i="38" s="1" a="1"/>
  <c r="Q18" i="38" s="1"/>
  <c r="AK8" i="40" a="1"/>
  <c r="AK8" i="40" s="1"/>
  <c r="M18" i="38" s="1" a="1"/>
  <c r="M18" i="38" s="1"/>
  <c r="AI8" i="40" a="1"/>
  <c r="AI8" i="40" s="1"/>
  <c r="K18" i="38" s="1" a="1"/>
  <c r="K18" i="38" s="1"/>
  <c r="AP8" i="40" a="1"/>
  <c r="AP8" i="40" s="1"/>
  <c r="R18" i="38" s="1" a="1"/>
  <c r="R18" i="38" s="1"/>
  <c r="AR8" i="40" a="1"/>
  <c r="AR8" i="40" s="1"/>
  <c r="T18" i="38" s="1" a="1"/>
  <c r="T18" i="38" s="1"/>
  <c r="AN8" i="40" a="1"/>
  <c r="AN8" i="40" s="1"/>
  <c r="P18" i="38" s="1" a="1"/>
  <c r="P18" i="38" s="1"/>
  <c r="AL8" i="40" a="1"/>
  <c r="AL8" i="40" s="1"/>
  <c r="N18" i="38" s="1" a="1"/>
  <c r="N18" i="38" s="1"/>
  <c r="AJ8" i="40" a="1"/>
  <c r="AJ8" i="40" s="1"/>
  <c r="L18" i="38" s="1" a="1"/>
  <c r="L18" i="38" s="1"/>
  <c r="C30" i="43"/>
  <c r="B30" i="43" s="1"/>
  <c r="O26" i="43"/>
  <c r="AO7" i="61"/>
  <c r="DQ7" i="61"/>
  <c r="AM8" i="40" a="1"/>
  <c r="AM8" i="40" s="1"/>
  <c r="O18" i="38" s="1" a="1"/>
  <c r="O18" i="38" s="1"/>
  <c r="GR7" i="53"/>
  <c r="DO7" i="53"/>
  <c r="AM7" i="52"/>
  <c r="AN7" i="53"/>
  <c r="AE8" i="40" a="1"/>
  <c r="AE8" i="40" s="1"/>
  <c r="G18" i="38" s="1" a="1"/>
  <c r="G18" i="38" s="1"/>
  <c r="AD8" i="40" a="1"/>
  <c r="AD8" i="40" s="1"/>
  <c r="F18" i="38" s="1" a="1"/>
  <c r="F18" i="38" s="1"/>
  <c r="AC8" i="40" a="1"/>
  <c r="AC8" i="40" s="1"/>
  <c r="E18" i="38" s="1" a="1"/>
  <c r="E18" i="38" s="1"/>
  <c r="AG8" i="40" a="1"/>
  <c r="AG8" i="40" s="1"/>
  <c r="I18" i="38" s="1" a="1"/>
  <c r="I18" i="38" s="1"/>
  <c r="AF8" i="40" a="1"/>
  <c r="AF8" i="40" s="1"/>
  <c r="H18" i="38" s="1" a="1"/>
  <c r="H18" i="38" s="1"/>
  <c r="AH8" i="40" a="1"/>
  <c r="AH8" i="40" s="1"/>
  <c r="J18" i="38" s="1" a="1"/>
  <c r="J18" i="38" s="1"/>
  <c r="J31" i="43"/>
  <c r="I30" i="43" l="1"/>
  <c r="H30" i="43"/>
  <c r="G30" i="43"/>
  <c r="F30" i="43"/>
  <c r="E30" i="43"/>
  <c r="N29" i="43" a="1"/>
  <c r="N29" i="43" s="1"/>
  <c r="L29" i="43" a="1"/>
  <c r="L29" i="43" s="1"/>
  <c r="M29" i="43"/>
  <c r="K29" i="43"/>
  <c r="GZ7" i="52"/>
  <c r="DY7" i="52"/>
  <c r="AR7" i="56"/>
  <c r="AF8" i="50" a="1"/>
  <c r="AF8" i="50" s="1"/>
  <c r="V8" i="50" a="1"/>
  <c r="V8" i="50" s="1"/>
  <c r="AA8" i="50" a="1"/>
  <c r="AA8" i="50" s="1"/>
  <c r="G8" i="50" a="1"/>
  <c r="G8" i="50" s="1"/>
  <c r="F8" i="50" s="1" a="1"/>
  <c r="F8" i="50" s="1"/>
  <c r="Q8" i="50" a="1"/>
  <c r="Q8" i="50" s="1"/>
  <c r="L8" i="50" a="1"/>
  <c r="L8" i="50" s="1"/>
  <c r="C31" i="43"/>
  <c r="B31" i="43" s="1"/>
  <c r="O27" i="43"/>
  <c r="DR7" i="61"/>
  <c r="AP7" i="61"/>
  <c r="CD8" i="50" a="1"/>
  <c r="CD8" i="50" s="1"/>
  <c r="BJ8" i="50" a="1"/>
  <c r="BJ8" i="50" s="1"/>
  <c r="AZ8" i="50" a="1"/>
  <c r="AZ8" i="50" s="1"/>
  <c r="AU8" i="50" a="1"/>
  <c r="AU8" i="50" s="1"/>
  <c r="BY8" i="50" a="1"/>
  <c r="BY8" i="50" s="1"/>
  <c r="BT8" i="50" a="1"/>
  <c r="BT8" i="50" s="1"/>
  <c r="BE8" i="50" a="1"/>
  <c r="BE8" i="50" s="1"/>
  <c r="BO8" i="50" a="1"/>
  <c r="BO8" i="50" s="1"/>
  <c r="AP8" i="50" a="1"/>
  <c r="AP8" i="50" s="1"/>
  <c r="AK8" i="50" a="1"/>
  <c r="AK8" i="50" s="1"/>
  <c r="GS7" i="53"/>
  <c r="DP7" i="53"/>
  <c r="AN7" i="52"/>
  <c r="AO7" i="53"/>
  <c r="J32" i="43"/>
  <c r="AN8" i="52" l="1" a="1"/>
  <c r="AN8" i="52" s="1"/>
  <c r="DP8" i="52" s="1" a="1"/>
  <c r="DP8" i="52" s="1"/>
  <c r="E31" i="43"/>
  <c r="I31" i="43"/>
  <c r="H31" i="43"/>
  <c r="G31" i="43"/>
  <c r="F31" i="43"/>
  <c r="L30" i="43" a="1"/>
  <c r="L30" i="43" s="1"/>
  <c r="K30" i="43"/>
  <c r="M30" i="43"/>
  <c r="N30" i="43" a="1"/>
  <c r="N30" i="43" s="1"/>
  <c r="HA7" i="52"/>
  <c r="DZ7" i="52"/>
  <c r="AS7" i="56"/>
  <c r="AL8" i="50" a="1"/>
  <c r="AL8" i="50" s="1"/>
  <c r="AM8" i="50" s="1" a="1"/>
  <c r="AM8" i="50" s="1"/>
  <c r="AN8" i="50" s="1" a="1"/>
  <c r="AN8" i="50" s="1"/>
  <c r="AO8" i="50" s="1" a="1"/>
  <c r="AO8" i="50" s="1"/>
  <c r="AM8" i="52" s="1" a="1"/>
  <c r="AM8" i="52" s="1"/>
  <c r="AV8" i="50" a="1"/>
  <c r="AV8" i="50" s="1"/>
  <c r="AW8" i="50" s="1" a="1"/>
  <c r="AW8" i="50" s="1"/>
  <c r="AX8" i="50" s="1" a="1"/>
  <c r="AX8" i="50" s="1"/>
  <c r="AY8" i="50" s="1" a="1"/>
  <c r="AY8" i="50" s="1"/>
  <c r="C32" i="43"/>
  <c r="B32" i="43" s="1"/>
  <c r="O28" i="43"/>
  <c r="AQ7" i="61"/>
  <c r="DS7" i="61"/>
  <c r="BA8" i="50" a="1"/>
  <c r="BA8" i="50" s="1"/>
  <c r="BB8" i="50" s="1" a="1"/>
  <c r="BB8" i="50" s="1"/>
  <c r="BC8" i="50" s="1" a="1"/>
  <c r="BC8" i="50" s="1"/>
  <c r="BD8" i="50" s="1" a="1"/>
  <c r="BD8" i="50" s="1"/>
  <c r="BP8" i="50" a="1"/>
  <c r="BP8" i="50" s="1"/>
  <c r="BQ8" i="50" s="1" a="1"/>
  <c r="BQ8" i="50" s="1"/>
  <c r="BR8" i="50" s="1" a="1"/>
  <c r="BR8" i="50" s="1"/>
  <c r="BS8" i="50" s="1" a="1"/>
  <c r="BS8" i="50" s="1"/>
  <c r="BZ8" i="50" a="1"/>
  <c r="BZ8" i="50" s="1"/>
  <c r="CA8" i="50" s="1" a="1"/>
  <c r="CA8" i="50" s="1"/>
  <c r="CB8" i="50" s="1" a="1"/>
  <c r="CB8" i="50" s="1"/>
  <c r="CC8" i="50" s="1" a="1"/>
  <c r="CC8" i="50" s="1"/>
  <c r="BF8" i="50" a="1"/>
  <c r="BF8" i="50" s="1"/>
  <c r="BG8" i="50" s="1" a="1"/>
  <c r="BG8" i="50" s="1"/>
  <c r="BH8" i="50" s="1" a="1"/>
  <c r="BH8" i="50" s="1"/>
  <c r="BI8" i="50" s="1" a="1"/>
  <c r="BI8" i="50" s="1"/>
  <c r="AQ8" i="50" a="1"/>
  <c r="AQ8" i="50" s="1"/>
  <c r="AR8" i="50" s="1" a="1"/>
  <c r="AR8" i="50" s="1"/>
  <c r="AS8" i="50" s="1" a="1"/>
  <c r="AS8" i="50" s="1"/>
  <c r="AT8" i="50" s="1" a="1"/>
  <c r="AT8" i="50" s="1"/>
  <c r="AG8" i="50" a="1"/>
  <c r="AG8" i="50" s="1"/>
  <c r="AH8" i="50" s="1" a="1"/>
  <c r="AH8" i="50" s="1"/>
  <c r="AI8" i="50" s="1" a="1"/>
  <c r="AI8" i="50" s="1"/>
  <c r="AJ8" i="50" s="1" a="1"/>
  <c r="AJ8" i="50" s="1"/>
  <c r="BK8" i="50" a="1"/>
  <c r="BK8" i="50" s="1"/>
  <c r="BL8" i="50" s="1" a="1"/>
  <c r="BL8" i="50" s="1"/>
  <c r="BM8" i="50" s="1" a="1"/>
  <c r="BM8" i="50" s="1"/>
  <c r="BN8" i="50" s="1" a="1"/>
  <c r="BN8" i="50" s="1"/>
  <c r="BU8" i="50" a="1"/>
  <c r="BU8" i="50" s="1"/>
  <c r="BV8" i="50" s="1" a="1"/>
  <c r="BV8" i="50" s="1"/>
  <c r="BW8" i="50" s="1" a="1"/>
  <c r="BW8" i="50" s="1"/>
  <c r="BX8" i="50" s="1" a="1"/>
  <c r="BX8" i="50" s="1"/>
  <c r="H8" i="50" a="1"/>
  <c r="H8" i="50" s="1"/>
  <c r="M8" i="50" a="1"/>
  <c r="M8" i="50" s="1"/>
  <c r="W8" i="50" a="1"/>
  <c r="W8" i="50" s="1"/>
  <c r="AB8" i="50" a="1"/>
  <c r="AB8" i="50" s="1"/>
  <c r="R8" i="50" a="1"/>
  <c r="R8" i="50" s="1"/>
  <c r="GT7" i="53"/>
  <c r="DQ7" i="53"/>
  <c r="AO7" i="52"/>
  <c r="AP7" i="53"/>
  <c r="J33" i="43"/>
  <c r="AO8" i="52" l="1" a="1"/>
  <c r="AO8" i="52" s="1"/>
  <c r="DQ8" i="52" s="1" a="1"/>
  <c r="DQ8" i="52" s="1"/>
  <c r="DO8" i="52" a="1"/>
  <c r="DO8" i="52" s="1"/>
  <c r="GQ8" i="52" a="1"/>
  <c r="GQ8" i="52" s="1"/>
  <c r="GR8" i="52" a="1"/>
  <c r="GR8" i="52" s="1"/>
  <c r="AL8" i="52" a="1"/>
  <c r="AL8" i="52" s="1"/>
  <c r="AJ8" i="52" a="1"/>
  <c r="AJ8" i="52" s="1"/>
  <c r="AK8" i="52" a="1"/>
  <c r="AK8" i="52" s="1"/>
  <c r="G32" i="43"/>
  <c r="F32" i="43"/>
  <c r="E32" i="43"/>
  <c r="H32" i="43"/>
  <c r="I32" i="43"/>
  <c r="K31" i="43"/>
  <c r="L31" i="43" a="1"/>
  <c r="L31" i="43" s="1"/>
  <c r="M31" i="43"/>
  <c r="N31" i="43" a="1"/>
  <c r="N31" i="43" s="1"/>
  <c r="AG8" i="52" a="1"/>
  <c r="AG8" i="52" s="1"/>
  <c r="F8" i="52" a="1"/>
  <c r="F8" i="52" s="1"/>
  <c r="HB7" i="52"/>
  <c r="EA7" i="52"/>
  <c r="AT7" i="56"/>
  <c r="AI8" i="52" a="1"/>
  <c r="AI8" i="52" s="1"/>
  <c r="AH8" i="52" a="1"/>
  <c r="AH8" i="52" s="1"/>
  <c r="C33" i="43"/>
  <c r="B33" i="43" s="1"/>
  <c r="O29" i="43"/>
  <c r="DT7" i="61"/>
  <c r="AR7" i="61"/>
  <c r="N8" i="50" a="1"/>
  <c r="N8" i="50" s="1"/>
  <c r="S8" i="50" a="1"/>
  <c r="S8" i="50" s="1"/>
  <c r="T8" i="52" s="1" a="1"/>
  <c r="T8" i="52" s="1"/>
  <c r="X8" i="50" a="1"/>
  <c r="X8" i="50" s="1"/>
  <c r="Y8" i="52" s="1" a="1"/>
  <c r="Y8" i="52" s="1"/>
  <c r="AC8" i="50" a="1"/>
  <c r="AC8" i="50" s="1"/>
  <c r="AD8" i="52" s="1" a="1"/>
  <c r="AD8" i="52" s="1"/>
  <c r="I8" i="50" a="1"/>
  <c r="I8" i="50" s="1"/>
  <c r="GU7" i="53"/>
  <c r="DR7" i="53"/>
  <c r="AP7" i="52"/>
  <c r="AP8" i="52" s="1" a="1"/>
  <c r="AP8" i="52" s="1"/>
  <c r="AQ7" i="53"/>
  <c r="J34" i="43"/>
  <c r="GS8" i="52" l="1" a="1"/>
  <c r="GS8" i="52" s="1"/>
  <c r="DN8" i="52" a="1"/>
  <c r="DN8" i="52" s="1"/>
  <c r="GP8" i="52" a="1"/>
  <c r="GP8" i="52" s="1"/>
  <c r="GO8" i="52" a="1"/>
  <c r="GO8" i="52" s="1"/>
  <c r="DM8" i="52" a="1"/>
  <c r="DM8" i="52" s="1"/>
  <c r="GN8" i="52" a="1"/>
  <c r="GN8" i="52" s="1"/>
  <c r="DL8" i="52" a="1"/>
  <c r="DL8" i="52" s="1"/>
  <c r="DR8" i="52" a="1"/>
  <c r="DR8" i="52" s="1"/>
  <c r="GT8" i="52" a="1"/>
  <c r="GT8" i="52" s="1"/>
  <c r="DK8" i="52" a="1"/>
  <c r="DK8" i="52" s="1"/>
  <c r="GM8" i="52" a="1"/>
  <c r="GM8" i="52" s="1"/>
  <c r="GH8" i="52" a="1"/>
  <c r="GH8" i="52" s="1"/>
  <c r="DF8" i="52" a="1"/>
  <c r="DF8" i="52" s="1"/>
  <c r="CV8" i="52" a="1"/>
  <c r="CV8" i="52" s="1"/>
  <c r="FX8" i="52" a="1"/>
  <c r="FX8" i="52" s="1"/>
  <c r="GC8" i="52" a="1"/>
  <c r="GC8" i="52" s="1"/>
  <c r="DA8" i="52" a="1"/>
  <c r="DA8" i="52" s="1"/>
  <c r="DJ8" i="52" a="1"/>
  <c r="DJ8" i="52" s="1"/>
  <c r="GL8" i="52" a="1"/>
  <c r="GL8" i="52" s="1"/>
  <c r="FJ8" i="52" a="1"/>
  <c r="FJ8" i="52" s="1"/>
  <c r="CH8" i="52" a="1"/>
  <c r="CH8" i="52" s="1"/>
  <c r="GK8" i="52" a="1"/>
  <c r="GK8" i="52" s="1"/>
  <c r="DI8" i="52" a="1"/>
  <c r="DI8" i="52" s="1"/>
  <c r="I33" i="43"/>
  <c r="H33" i="43"/>
  <c r="G33" i="43"/>
  <c r="F33" i="43"/>
  <c r="E33" i="43"/>
  <c r="N32" i="43" a="1"/>
  <c r="N32" i="43" s="1"/>
  <c r="M32" i="43"/>
  <c r="L32" i="43" a="1"/>
  <c r="L32" i="43" s="1"/>
  <c r="K32" i="43"/>
  <c r="O8" i="52" a="1"/>
  <c r="O8" i="52" s="1"/>
  <c r="L8" i="52" a="1"/>
  <c r="L8" i="52" s="1"/>
  <c r="J8" i="52" a="1"/>
  <c r="J8" i="52" s="1"/>
  <c r="G8" i="52" a="1"/>
  <c r="G8" i="52" s="1"/>
  <c r="HC7" i="52"/>
  <c r="EB7" i="52"/>
  <c r="AU7" i="56"/>
  <c r="C34" i="43"/>
  <c r="B34" i="43" s="1"/>
  <c r="O30" i="43"/>
  <c r="AS7" i="61"/>
  <c r="DU7" i="61"/>
  <c r="J8" i="50" a="1"/>
  <c r="J8" i="50" s="1"/>
  <c r="Y8" i="50" a="1"/>
  <c r="Y8" i="50" s="1"/>
  <c r="T8" i="50" a="1"/>
  <c r="T8" i="50" s="1"/>
  <c r="AD8" i="50" a="1"/>
  <c r="AD8" i="50" s="1"/>
  <c r="O8" i="50" a="1"/>
  <c r="O8" i="50" s="1"/>
  <c r="GV7" i="53"/>
  <c r="DS7" i="53"/>
  <c r="AQ7" i="52"/>
  <c r="AQ8" i="52" s="1" a="1"/>
  <c r="AQ8" i="52" s="1"/>
  <c r="AR7" i="53"/>
  <c r="J35" i="43"/>
  <c r="DS8" i="52" l="1" a="1"/>
  <c r="DS8" i="52" s="1"/>
  <c r="GU8" i="52" a="1"/>
  <c r="GU8" i="52" s="1"/>
  <c r="FK8" i="52" a="1"/>
  <c r="FK8" i="52" s="1"/>
  <c r="CI8" i="52" a="1"/>
  <c r="CI8" i="52" s="1"/>
  <c r="FS8" i="52" a="1"/>
  <c r="FS8" i="52" s="1"/>
  <c r="CQ8" i="52" a="1"/>
  <c r="CQ8" i="52" s="1"/>
  <c r="CL8" i="52" a="1"/>
  <c r="CL8" i="52" s="1"/>
  <c r="FN8" i="52" a="1"/>
  <c r="FN8" i="52" s="1"/>
  <c r="CN8" i="52" a="1"/>
  <c r="CN8" i="52" s="1"/>
  <c r="FP8" i="52" a="1"/>
  <c r="FP8" i="52" s="1"/>
  <c r="E34" i="43"/>
  <c r="I34" i="43"/>
  <c r="F34" i="43"/>
  <c r="H34" i="43"/>
  <c r="G34" i="43"/>
  <c r="K33" i="43"/>
  <c r="L33" i="43" a="1"/>
  <c r="L33" i="43" s="1"/>
  <c r="M33" i="43"/>
  <c r="N33" i="43" a="1"/>
  <c r="N33" i="43" s="1"/>
  <c r="U8" i="52" a="1"/>
  <c r="U8" i="52" s="1"/>
  <c r="R8" i="52" a="1"/>
  <c r="R8" i="52" s="1"/>
  <c r="Z8" i="52" a="1"/>
  <c r="Z8" i="52" s="1"/>
  <c r="W8" i="52" a="1"/>
  <c r="W8" i="52" s="1"/>
  <c r="P8" i="52" a="1"/>
  <c r="P8" i="52" s="1"/>
  <c r="M8" i="52" a="1"/>
  <c r="M8" i="52" s="1"/>
  <c r="AE8" i="52" a="1"/>
  <c r="AE8" i="52" s="1"/>
  <c r="AB8" i="52" a="1"/>
  <c r="AB8" i="52" s="1"/>
  <c r="K8" i="52" a="1"/>
  <c r="K8" i="52" s="1"/>
  <c r="H8" i="52" a="1"/>
  <c r="H8" i="52" s="1"/>
  <c r="HD7" i="52"/>
  <c r="EC7" i="52"/>
  <c r="AV7" i="56"/>
  <c r="O31" i="43"/>
  <c r="C35" i="43"/>
  <c r="B35" i="43" s="1"/>
  <c r="DV7" i="61"/>
  <c r="DV8" i="61" s="1" a="1"/>
  <c r="DV8" i="61" s="1"/>
  <c r="AT7" i="61"/>
  <c r="AT8" i="61" s="1" a="1"/>
  <c r="AT8" i="61" s="1"/>
  <c r="AE8" i="50" a="1"/>
  <c r="AE8" i="50" s="1"/>
  <c r="U8" i="50" a="1"/>
  <c r="U8" i="50" s="1"/>
  <c r="P8" i="50" a="1"/>
  <c r="P8" i="50" s="1"/>
  <c r="Z8" i="50" a="1"/>
  <c r="Z8" i="50" s="1"/>
  <c r="K8" i="50" a="1"/>
  <c r="K8" i="50" s="1"/>
  <c r="GW7" i="53"/>
  <c r="DT7" i="53"/>
  <c r="AR7" i="52"/>
  <c r="AR8" i="52" s="1" a="1"/>
  <c r="AR8" i="52" s="1"/>
  <c r="AS7" i="53"/>
  <c r="J36" i="43"/>
  <c r="GV8" i="52" l="1" a="1"/>
  <c r="GV8" i="52" s="1"/>
  <c r="DT8" i="52" a="1"/>
  <c r="DT8" i="52" s="1"/>
  <c r="CO8" i="52" a="1"/>
  <c r="CO8" i="52" s="1"/>
  <c r="FQ8" i="52" a="1"/>
  <c r="FQ8" i="52" s="1"/>
  <c r="GI8" i="52" a="1"/>
  <c r="GI8" i="52" s="1"/>
  <c r="DG8" i="52" a="1"/>
  <c r="DG8" i="52" s="1"/>
  <c r="GA8" i="52" a="1"/>
  <c r="GA8" i="52" s="1"/>
  <c r="CY8" i="52" a="1"/>
  <c r="CY8" i="52" s="1"/>
  <c r="FL8" i="52" a="1"/>
  <c r="FL8" i="52" s="1"/>
  <c r="CJ8" i="52" a="1"/>
  <c r="CJ8" i="52" s="1"/>
  <c r="CT8" i="52" a="1"/>
  <c r="CT8" i="52" s="1"/>
  <c r="FV8" i="52" a="1"/>
  <c r="FV8" i="52" s="1"/>
  <c r="FT8" i="52" a="1"/>
  <c r="FT8" i="52" s="1"/>
  <c r="CR8" i="52" a="1"/>
  <c r="CR8" i="52" s="1"/>
  <c r="CM8" i="52" a="1"/>
  <c r="CM8" i="52" s="1"/>
  <c r="FO8" i="52" a="1"/>
  <c r="FO8" i="52" s="1"/>
  <c r="CW8" i="52" a="1"/>
  <c r="CW8" i="52" s="1"/>
  <c r="FY8" i="52" a="1"/>
  <c r="FY8" i="52" s="1"/>
  <c r="DB8" i="52" a="1"/>
  <c r="DB8" i="52" s="1"/>
  <c r="GD8" i="52" a="1"/>
  <c r="GD8" i="52" s="1"/>
  <c r="DD8" i="52" a="1"/>
  <c r="DD8" i="52" s="1"/>
  <c r="GF8" i="52" a="1"/>
  <c r="GF8" i="52" s="1"/>
  <c r="H35" i="43"/>
  <c r="G35" i="43"/>
  <c r="F35" i="43"/>
  <c r="E35" i="43"/>
  <c r="I35" i="43"/>
  <c r="L34" i="43" a="1"/>
  <c r="L34" i="43" s="1"/>
  <c r="M34" i="43"/>
  <c r="N34" i="43" a="1"/>
  <c r="N34" i="43" s="1"/>
  <c r="K34" i="43"/>
  <c r="AF8" i="52" a="1"/>
  <c r="AF8" i="52" s="1"/>
  <c r="AC8" i="52" a="1"/>
  <c r="AC8" i="52" s="1"/>
  <c r="Q8" i="52" a="1"/>
  <c r="Q8" i="52" s="1"/>
  <c r="N8" i="52" a="1"/>
  <c r="N8" i="52" s="1"/>
  <c r="AA8" i="52" a="1"/>
  <c r="AA8" i="52" s="1"/>
  <c r="X8" i="52" a="1"/>
  <c r="X8" i="52" s="1"/>
  <c r="V8" i="52" a="1"/>
  <c r="V8" i="52" s="1"/>
  <c r="S8" i="52" a="1"/>
  <c r="S8" i="52" s="1"/>
  <c r="I8" i="52" a="1"/>
  <c r="I8" i="52" s="1"/>
  <c r="HE7" i="52"/>
  <c r="ED7" i="52"/>
  <c r="AW7" i="56"/>
  <c r="C36" i="43"/>
  <c r="B36" i="43" s="1"/>
  <c r="O32" i="43"/>
  <c r="AU7" i="61"/>
  <c r="AU8" i="61" s="1" a="1"/>
  <c r="AU8" i="61" s="1"/>
  <c r="DW7" i="61"/>
  <c r="DW8" i="61" s="1" a="1"/>
  <c r="DW8" i="61" s="1"/>
  <c r="GX7" i="53"/>
  <c r="DU7" i="53"/>
  <c r="AS7" i="52"/>
  <c r="AS8" i="52" s="1" a="1"/>
  <c r="AS8" i="52" s="1"/>
  <c r="AT7" i="53"/>
  <c r="AT8" i="53" s="1" a="1"/>
  <c r="AT8" i="53" s="1"/>
  <c r="J37" i="43"/>
  <c r="GW8" i="52" l="1" a="1"/>
  <c r="GW8" i="52" s="1"/>
  <c r="DU8" i="52" a="1"/>
  <c r="DU8" i="52" s="1"/>
  <c r="DE8" i="52" a="1"/>
  <c r="DE8" i="52" s="1"/>
  <c r="GG8" i="52" a="1"/>
  <c r="GG8" i="52" s="1"/>
  <c r="CU8" i="52" a="1"/>
  <c r="CU8" i="52" s="1"/>
  <c r="FW8" i="52" a="1"/>
  <c r="FW8" i="52" s="1"/>
  <c r="GJ8" i="52" a="1"/>
  <c r="GJ8" i="52" s="1"/>
  <c r="DH8" i="52" a="1"/>
  <c r="DH8" i="52" s="1"/>
  <c r="FZ8" i="52" a="1"/>
  <c r="FZ8" i="52" s="1"/>
  <c r="CX8" i="52" a="1"/>
  <c r="CX8" i="52" s="1"/>
  <c r="GB8" i="52" a="1"/>
  <c r="GB8" i="52" s="1"/>
  <c r="CZ8" i="52" a="1"/>
  <c r="CZ8" i="52" s="1"/>
  <c r="FM8" i="52" a="1"/>
  <c r="FM8" i="52" s="1"/>
  <c r="CK8" i="52" a="1"/>
  <c r="CK8" i="52" s="1"/>
  <c r="DC8" i="52" a="1"/>
  <c r="DC8" i="52" s="1"/>
  <c r="GE8" i="52" a="1"/>
  <c r="GE8" i="52" s="1"/>
  <c r="FU8" i="52" a="1"/>
  <c r="FU8" i="52" s="1"/>
  <c r="CS8" i="52" a="1"/>
  <c r="CS8" i="52" s="1"/>
  <c r="FR8" i="52" a="1"/>
  <c r="FR8" i="52" s="1"/>
  <c r="CP8" i="52" a="1"/>
  <c r="CP8" i="52" s="1"/>
  <c r="I36" i="43"/>
  <c r="H36" i="43"/>
  <c r="G36" i="43"/>
  <c r="F36" i="43"/>
  <c r="E36" i="43"/>
  <c r="N35" i="43" a="1"/>
  <c r="N35" i="43" s="1"/>
  <c r="M35" i="43"/>
  <c r="K35" i="43"/>
  <c r="L35" i="43" a="1"/>
  <c r="L35" i="43" s="1"/>
  <c r="HF7" i="52"/>
  <c r="EE7" i="52"/>
  <c r="AX7" i="56"/>
  <c r="O33" i="43"/>
  <c r="C37" i="43"/>
  <c r="B37" i="43" s="1"/>
  <c r="DX7" i="61"/>
  <c r="DX8" i="61" s="1" a="1"/>
  <c r="DX8" i="61" s="1"/>
  <c r="AV7" i="61"/>
  <c r="AV8" i="61" s="1" a="1"/>
  <c r="AV8" i="61" s="1"/>
  <c r="GY7" i="53"/>
  <c r="DV7" i="53"/>
  <c r="DV8" i="53" s="1" a="1"/>
  <c r="DV8" i="53" s="1"/>
  <c r="AT7" i="52"/>
  <c r="AT8" i="52" s="1" a="1"/>
  <c r="AT8" i="52" s="1"/>
  <c r="AU7" i="53"/>
  <c r="AU8" i="53" s="1" a="1"/>
  <c r="AU8" i="53" s="1"/>
  <c r="J38" i="43"/>
  <c r="F37" i="43" l="1"/>
  <c r="E37" i="43"/>
  <c r="I37" i="43"/>
  <c r="G37" i="43"/>
  <c r="H37" i="43"/>
  <c r="K36" i="43"/>
  <c r="L36" i="43" a="1"/>
  <c r="L36" i="43" s="1"/>
  <c r="M36" i="43"/>
  <c r="N36" i="43" a="1"/>
  <c r="N36" i="43" s="1"/>
  <c r="HG7" i="52"/>
  <c r="EF7" i="52"/>
  <c r="AY7" i="56"/>
  <c r="C38" i="43"/>
  <c r="B38" i="43" s="1"/>
  <c r="O34" i="43"/>
  <c r="AW7" i="61"/>
  <c r="AW8" i="61" s="1" a="1"/>
  <c r="AW8" i="61" s="1"/>
  <c r="DY7" i="61"/>
  <c r="DY8" i="61" s="1" a="1"/>
  <c r="DY8" i="61" s="1"/>
  <c r="GZ7" i="53"/>
  <c r="DW7" i="53"/>
  <c r="DW8" i="53" s="1" a="1"/>
  <c r="DW8" i="53" s="1"/>
  <c r="AU7" i="52"/>
  <c r="AU8" i="52" s="1" a="1"/>
  <c r="AU8" i="52" s="1"/>
  <c r="AV7" i="53"/>
  <c r="AV8" i="53" s="1" a="1"/>
  <c r="AV8" i="53" s="1"/>
  <c r="I38" i="43" l="1"/>
  <c r="H38" i="43"/>
  <c r="G38" i="43"/>
  <c r="F38" i="43"/>
  <c r="E38" i="43"/>
  <c r="K37" i="43"/>
  <c r="M37" i="43"/>
  <c r="L37" i="43" a="1"/>
  <c r="L37" i="43" s="1"/>
  <c r="N37" i="43" a="1"/>
  <c r="N37" i="43" s="1"/>
  <c r="HH7" i="52"/>
  <c r="EG7" i="52"/>
  <c r="AZ7" i="56"/>
  <c r="O35" i="43"/>
  <c r="DZ7" i="61"/>
  <c r="DZ8" i="61" s="1" a="1"/>
  <c r="DZ8" i="61" s="1"/>
  <c r="AX7" i="61"/>
  <c r="AX8" i="61" s="1" a="1"/>
  <c r="AX8" i="61" s="1"/>
  <c r="HA7" i="53"/>
  <c r="DX7" i="53"/>
  <c r="DX8" i="53" s="1" a="1"/>
  <c r="DX8" i="53" s="1"/>
  <c r="AV7" i="52"/>
  <c r="AV8" i="52" s="1" a="1"/>
  <c r="AV8" i="52" s="1"/>
  <c r="AW7" i="53"/>
  <c r="AW8" i="53" s="1" a="1"/>
  <c r="AW8" i="53" s="1"/>
  <c r="N38" i="43" l="1" a="1"/>
  <c r="N38" i="43" s="1"/>
  <c r="M38" i="43"/>
  <c r="K38" i="43"/>
  <c r="L38" i="43" a="1"/>
  <c r="L38" i="43" s="1"/>
  <c r="HI7" i="52"/>
  <c r="EH7" i="52"/>
  <c r="BA7" i="56"/>
  <c r="O36" i="43"/>
  <c r="AY7" i="61"/>
  <c r="AY8" i="61" s="1" a="1"/>
  <c r="AY8" i="61" s="1"/>
  <c r="EA7" i="61"/>
  <c r="EA8" i="61" s="1" a="1"/>
  <c r="EA8" i="61" s="1"/>
  <c r="HB7" i="53"/>
  <c r="DY7" i="53"/>
  <c r="DY8" i="53" s="1" a="1"/>
  <c r="DY8" i="53" s="1"/>
  <c r="AW7" i="52"/>
  <c r="AW8" i="52" s="1" a="1"/>
  <c r="AW8" i="52" s="1"/>
  <c r="AX7" i="53"/>
  <c r="AX8" i="53" s="1" a="1"/>
  <c r="AX8" i="53" s="1"/>
  <c r="HJ7" i="52" l="1"/>
  <c r="EI7" i="52"/>
  <c r="BB7" i="56"/>
  <c r="O37" i="43"/>
  <c r="G18" i="43" s="1" a="1"/>
  <c r="G18" i="43" s="1"/>
  <c r="O38" i="43"/>
  <c r="AZ7" i="61"/>
  <c r="AZ8" i="61" s="1" a="1"/>
  <c r="AZ8" i="61" s="1"/>
  <c r="EB7" i="61"/>
  <c r="EB8" i="61" s="1" a="1"/>
  <c r="EB8" i="61" s="1"/>
  <c r="HC7" i="53"/>
  <c r="DZ7" i="53"/>
  <c r="DZ8" i="53" s="1" a="1"/>
  <c r="DZ8" i="53" s="1"/>
  <c r="AX7" i="52"/>
  <c r="AX8" i="52" s="1" a="1"/>
  <c r="AX8" i="52" s="1"/>
  <c r="AY7" i="53"/>
  <c r="AY8" i="53" s="1" a="1"/>
  <c r="AY8" i="53" s="1"/>
  <c r="HK7" i="52" l="1"/>
  <c r="EJ7" i="52"/>
  <c r="BC7" i="56"/>
  <c r="EC7" i="61"/>
  <c r="EC8" i="61" s="1" a="1"/>
  <c r="EC8" i="61" s="1"/>
  <c r="BA7" i="61"/>
  <c r="BA8" i="61" s="1" a="1"/>
  <c r="BA8" i="61" s="1"/>
  <c r="HD7" i="53"/>
  <c r="EA7" i="53"/>
  <c r="EA8" i="53" s="1" a="1"/>
  <c r="EA8" i="53" s="1"/>
  <c r="AY7" i="52"/>
  <c r="AY8" i="52" s="1" a="1"/>
  <c r="AY8" i="52" s="1"/>
  <c r="AZ7" i="53"/>
  <c r="AZ8" i="53" s="1" a="1"/>
  <c r="AZ8" i="53" s="1"/>
  <c r="HL7" i="52" l="1"/>
  <c r="EK7" i="52"/>
  <c r="BD7" i="56"/>
  <c r="BB7" i="61"/>
  <c r="BB8" i="61" s="1" a="1"/>
  <c r="BB8" i="61" s="1"/>
  <c r="ED7" i="61"/>
  <c r="ED8" i="61" s="1" a="1"/>
  <c r="ED8" i="61" s="1"/>
  <c r="HE7" i="53"/>
  <c r="EB7" i="53"/>
  <c r="EB8" i="53" s="1" a="1"/>
  <c r="EB8" i="53" s="1"/>
  <c r="AZ7" i="52"/>
  <c r="AZ8" i="52" s="1" a="1"/>
  <c r="AZ8" i="52" s="1"/>
  <c r="BA7" i="53"/>
  <c r="BA8" i="53" s="1" a="1"/>
  <c r="BA8" i="53" s="1"/>
  <c r="HM7" i="52" l="1"/>
  <c r="EL7" i="52"/>
  <c r="BE7" i="56"/>
  <c r="EE7" i="61"/>
  <c r="EE8" i="61" s="1" a="1"/>
  <c r="EE8" i="61" s="1"/>
  <c r="BC7" i="61"/>
  <c r="BC8" i="61" s="1" a="1"/>
  <c r="BC8" i="61" s="1"/>
  <c r="HF7" i="53"/>
  <c r="EC7" i="53"/>
  <c r="EC8" i="53" s="1" a="1"/>
  <c r="EC8" i="53" s="1"/>
  <c r="BA7" i="52"/>
  <c r="BA8" i="52" s="1" a="1"/>
  <c r="BA8" i="52" s="1"/>
  <c r="BB7" i="53"/>
  <c r="BB8" i="53" s="1" a="1"/>
  <c r="BB8" i="53" s="1"/>
  <c r="HN7" i="52" l="1"/>
  <c r="EM7" i="52"/>
  <c r="BF7" i="56"/>
  <c r="BD7" i="61"/>
  <c r="BD8" i="61" s="1" a="1"/>
  <c r="BD8" i="61" s="1"/>
  <c r="EF7" i="61"/>
  <c r="EF8" i="61" s="1" a="1"/>
  <c r="EF8" i="61" s="1"/>
  <c r="HG7" i="53"/>
  <c r="ED7" i="53"/>
  <c r="ED8" i="53" s="1" a="1"/>
  <c r="ED8" i="53" s="1"/>
  <c r="BB7" i="52"/>
  <c r="BB8" i="52" s="1" a="1"/>
  <c r="BB8" i="52" s="1"/>
  <c r="BC7" i="53"/>
  <c r="BC8" i="53" s="1" a="1"/>
  <c r="BC8" i="53" s="1"/>
  <c r="HO7" i="52" l="1"/>
  <c r="EN7" i="52"/>
  <c r="BG7" i="56"/>
  <c r="EG7" i="61"/>
  <c r="EG8" i="61" s="1" a="1"/>
  <c r="EG8" i="61" s="1"/>
  <c r="BE7" i="61"/>
  <c r="BE8" i="61" s="1" a="1"/>
  <c r="BE8" i="61" s="1"/>
  <c r="HH7" i="53"/>
  <c r="EE7" i="53"/>
  <c r="EE8" i="53" s="1" a="1"/>
  <c r="EE8" i="53" s="1"/>
  <c r="BC7" i="52"/>
  <c r="BC8" i="52" s="1" a="1"/>
  <c r="BC8" i="52" s="1"/>
  <c r="BD7" i="53"/>
  <c r="BD8" i="53" s="1" a="1"/>
  <c r="BD8" i="53" s="1"/>
  <c r="HP7" i="52" l="1"/>
  <c r="EO7" i="52"/>
  <c r="BH7" i="56"/>
  <c r="BF7" i="61"/>
  <c r="BF8" i="61" s="1" a="1"/>
  <c r="BF8" i="61" s="1"/>
  <c r="EH7" i="61"/>
  <c r="EH8" i="61" s="1" a="1"/>
  <c r="EH8" i="61" s="1"/>
  <c r="HI7" i="53"/>
  <c r="EF7" i="53"/>
  <c r="EF8" i="53" s="1" a="1"/>
  <c r="EF8" i="53" s="1"/>
  <c r="BD7" i="52"/>
  <c r="BD8" i="52" s="1" a="1"/>
  <c r="BD8" i="52" s="1"/>
  <c r="BE7" i="53"/>
  <c r="BE8" i="53" s="1" a="1"/>
  <c r="BE8" i="53" s="1"/>
  <c r="HQ7" i="52" l="1"/>
  <c r="EP7" i="52"/>
  <c r="BI7" i="56"/>
  <c r="EI7" i="61"/>
  <c r="EI8" i="61" s="1" a="1"/>
  <c r="EI8" i="61" s="1"/>
  <c r="BG7" i="61"/>
  <c r="BG8" i="61" s="1" a="1"/>
  <c r="BG8" i="61" s="1"/>
  <c r="HJ7" i="53"/>
  <c r="EG7" i="53"/>
  <c r="EG8" i="53" s="1" a="1"/>
  <c r="EG8" i="53" s="1"/>
  <c r="BE7" i="52"/>
  <c r="BE8" i="52" s="1" a="1"/>
  <c r="BE8" i="52" s="1"/>
  <c r="BF7" i="53"/>
  <c r="BF8" i="53" s="1" a="1"/>
  <c r="BF8" i="53" s="1"/>
  <c r="HR7" i="52" l="1"/>
  <c r="EQ7" i="52"/>
  <c r="BJ7" i="56"/>
  <c r="BH7" i="61"/>
  <c r="BH8" i="61" s="1" a="1"/>
  <c r="BH8" i="61" s="1"/>
  <c r="EJ7" i="61"/>
  <c r="EJ8" i="61" s="1" a="1"/>
  <c r="EJ8" i="61" s="1"/>
  <c r="HK7" i="53"/>
  <c r="EH7" i="53"/>
  <c r="EH8" i="53" s="1" a="1"/>
  <c r="EH8" i="53" s="1"/>
  <c r="BF7" i="52"/>
  <c r="BF8" i="52" s="1" a="1"/>
  <c r="BF8" i="52" s="1"/>
  <c r="BG7" i="53"/>
  <c r="BG8" i="53" s="1" a="1"/>
  <c r="BG8" i="53" s="1"/>
  <c r="HS7" i="52" l="1"/>
  <c r="ER7" i="52"/>
  <c r="BK7" i="56"/>
  <c r="EK7" i="61"/>
  <c r="EK8" i="61" s="1" a="1"/>
  <c r="EK8" i="61" s="1"/>
  <c r="BI7" i="61"/>
  <c r="BI8" i="61" s="1" a="1"/>
  <c r="BI8" i="61" s="1"/>
  <c r="HL7" i="53"/>
  <c r="EI7" i="53"/>
  <c r="EI8" i="53" s="1" a="1"/>
  <c r="EI8" i="53" s="1"/>
  <c r="BG7" i="52"/>
  <c r="BG8" i="52" s="1" a="1"/>
  <c r="BG8" i="52" s="1"/>
  <c r="BH7" i="53"/>
  <c r="BH8" i="53" s="1" a="1"/>
  <c r="BH8" i="53" s="1"/>
  <c r="HT7" i="52" l="1"/>
  <c r="ES7" i="52"/>
  <c r="BL7" i="56"/>
  <c r="BJ7" i="61"/>
  <c r="BJ8" i="61" s="1" a="1"/>
  <c r="BJ8" i="61" s="1"/>
  <c r="EL7" i="61"/>
  <c r="EL8" i="61" s="1" a="1"/>
  <c r="EL8" i="61" s="1"/>
  <c r="HM7" i="53"/>
  <c r="EJ7" i="53"/>
  <c r="EJ8" i="53" s="1" a="1"/>
  <c r="EJ8" i="53" s="1"/>
  <c r="BH7" i="52"/>
  <c r="BH8" i="52" s="1" a="1"/>
  <c r="BH8" i="52" s="1"/>
  <c r="BI7" i="53"/>
  <c r="BI8" i="53" s="1" a="1"/>
  <c r="BI8" i="53" s="1"/>
  <c r="HU7" i="52" l="1"/>
  <c r="ET7" i="52"/>
  <c r="BM7" i="56"/>
  <c r="EM7" i="61"/>
  <c r="EM8" i="61" s="1" a="1"/>
  <c r="EM8" i="61" s="1"/>
  <c r="BK7" i="61"/>
  <c r="BK8" i="61" s="1" a="1"/>
  <c r="BK8" i="61" s="1"/>
  <c r="HN7" i="53"/>
  <c r="EK7" i="53"/>
  <c r="EK8" i="53" s="1" a="1"/>
  <c r="EK8" i="53" s="1"/>
  <c r="BI7" i="52"/>
  <c r="BI8" i="52" s="1" a="1"/>
  <c r="BI8" i="52" s="1"/>
  <c r="BJ7" i="53"/>
  <c r="BJ8" i="53" s="1" a="1"/>
  <c r="BJ8" i="53" s="1"/>
  <c r="HV7" i="52" l="1"/>
  <c r="EU7" i="52"/>
  <c r="BN7" i="56"/>
  <c r="BL7" i="61"/>
  <c r="BL8" i="61" s="1" a="1"/>
  <c r="BL8" i="61" s="1"/>
  <c r="EN7" i="61"/>
  <c r="EN8" i="61" s="1" a="1"/>
  <c r="EN8" i="61" s="1"/>
  <c r="HO7" i="53"/>
  <c r="EL7" i="53"/>
  <c r="EL8" i="53" s="1" a="1"/>
  <c r="EL8" i="53" s="1"/>
  <c r="BJ7" i="52"/>
  <c r="BJ8" i="52" s="1" a="1"/>
  <c r="BJ8" i="52" s="1"/>
  <c r="BK7" i="53"/>
  <c r="BK8" i="53" s="1" a="1"/>
  <c r="BK8" i="53" s="1"/>
  <c r="HW7" i="52" l="1"/>
  <c r="EV7" i="52"/>
  <c r="BO7" i="56"/>
  <c r="EO7" i="61"/>
  <c r="EO8" i="61" s="1" a="1"/>
  <c r="EO8" i="61" s="1"/>
  <c r="BM7" i="61"/>
  <c r="BM8" i="61" s="1" a="1"/>
  <c r="BM8" i="61" s="1"/>
  <c r="HP7" i="53"/>
  <c r="EM7" i="53"/>
  <c r="EM8" i="53" s="1" a="1"/>
  <c r="EM8" i="53" s="1"/>
  <c r="BK7" i="52"/>
  <c r="BK8" i="52" s="1" a="1"/>
  <c r="BK8" i="52" s="1"/>
  <c r="BL7" i="53"/>
  <c r="BL8" i="53" s="1" a="1"/>
  <c r="BL8" i="53" s="1"/>
  <c r="HX7" i="52" l="1"/>
  <c r="EW7" i="52"/>
  <c r="BP7" i="56"/>
  <c r="BN7" i="61"/>
  <c r="BN8" i="61" s="1" a="1"/>
  <c r="BN8" i="61" s="1"/>
  <c r="EP7" i="61"/>
  <c r="EP8" i="61" s="1" a="1"/>
  <c r="EP8" i="61" s="1"/>
  <c r="HQ7" i="53"/>
  <c r="EN7" i="53"/>
  <c r="EN8" i="53" s="1" a="1"/>
  <c r="EN8" i="53" s="1"/>
  <c r="BL7" i="52"/>
  <c r="BL8" i="52" s="1" a="1"/>
  <c r="BL8" i="52" s="1"/>
  <c r="BM7" i="53"/>
  <c r="BM8" i="53" s="1" a="1"/>
  <c r="BM8" i="53" s="1"/>
  <c r="HY7" i="52" l="1"/>
  <c r="EX7" i="52"/>
  <c r="BQ7" i="56"/>
  <c r="EQ7" i="61"/>
  <c r="EQ8" i="61" s="1" a="1"/>
  <c r="EQ8" i="61" s="1"/>
  <c r="BO7" i="61"/>
  <c r="BO8" i="61" s="1" a="1"/>
  <c r="BO8" i="61" s="1"/>
  <c r="HR7" i="53"/>
  <c r="EO7" i="53"/>
  <c r="EO8" i="53" s="1" a="1"/>
  <c r="EO8" i="53" s="1"/>
  <c r="BM7" i="52"/>
  <c r="BM8" i="52" s="1" a="1"/>
  <c r="BM8" i="52" s="1"/>
  <c r="BN7" i="53"/>
  <c r="BN8" i="53" s="1" a="1"/>
  <c r="BN8" i="53" s="1"/>
  <c r="HZ7" i="52" l="1"/>
  <c r="EY7" i="52"/>
  <c r="BR7" i="56"/>
  <c r="BP7" i="61"/>
  <c r="BP8" i="61" s="1" a="1"/>
  <c r="BP8" i="61" s="1"/>
  <c r="ER7" i="61"/>
  <c r="ER8" i="61" s="1" a="1"/>
  <c r="ER8" i="61" s="1"/>
  <c r="HS7" i="53"/>
  <c r="EP7" i="53"/>
  <c r="EP8" i="53" s="1" a="1"/>
  <c r="EP8" i="53" s="1"/>
  <c r="BN7" i="52"/>
  <c r="BN8" i="52" s="1" a="1"/>
  <c r="BN8" i="52" s="1"/>
  <c r="BO7" i="53"/>
  <c r="BO8" i="53" s="1" a="1"/>
  <c r="BO8" i="53" s="1"/>
  <c r="IA7" i="52" l="1"/>
  <c r="EZ7" i="52"/>
  <c r="BS7" i="56"/>
  <c r="ES7" i="61"/>
  <c r="ES8" i="61" s="1" a="1"/>
  <c r="ES8" i="61" s="1"/>
  <c r="BQ7" i="61"/>
  <c r="BQ8" i="61" s="1" a="1"/>
  <c r="BQ8" i="61" s="1"/>
  <c r="HT7" i="53"/>
  <c r="EQ7" i="53"/>
  <c r="EQ8" i="53" s="1" a="1"/>
  <c r="EQ8" i="53" s="1"/>
  <c r="BO7" i="52"/>
  <c r="BO8" i="52" s="1" a="1"/>
  <c r="BO8" i="52" s="1"/>
  <c r="BP7" i="53"/>
  <c r="BP8" i="53" s="1" a="1"/>
  <c r="BP8" i="53" s="1"/>
  <c r="IB7" i="52" l="1"/>
  <c r="FA7" i="52"/>
  <c r="BT7" i="56"/>
  <c r="BR7" i="61"/>
  <c r="BR8" i="61" s="1" a="1"/>
  <c r="BR8" i="61" s="1"/>
  <c r="ET7" i="61"/>
  <c r="ET8" i="61" s="1" a="1"/>
  <c r="ET8" i="61" s="1"/>
  <c r="HU7" i="53"/>
  <c r="ER7" i="53"/>
  <c r="ER8" i="53" s="1" a="1"/>
  <c r="ER8" i="53" s="1"/>
  <c r="BP7" i="52"/>
  <c r="BP8" i="52" s="1" a="1"/>
  <c r="BP8" i="52" s="1"/>
  <c r="BQ7" i="53"/>
  <c r="BQ8" i="53" s="1" a="1"/>
  <c r="BQ8" i="53" s="1"/>
  <c r="IC7" i="52" l="1"/>
  <c r="FB7" i="52"/>
  <c r="BU7" i="56"/>
  <c r="EU7" i="61"/>
  <c r="EU8" i="61" s="1" a="1"/>
  <c r="EU8" i="61" s="1"/>
  <c r="BS7" i="61"/>
  <c r="BS8" i="61" s="1" a="1"/>
  <c r="BS8" i="61" s="1"/>
  <c r="HV7" i="53"/>
  <c r="ES7" i="53"/>
  <c r="ES8" i="53" s="1" a="1"/>
  <c r="ES8" i="53" s="1"/>
  <c r="BQ7" i="52"/>
  <c r="BQ8" i="52" s="1" a="1"/>
  <c r="BQ8" i="52" s="1"/>
  <c r="BR7" i="53"/>
  <c r="BR8" i="53" s="1" a="1"/>
  <c r="BR8" i="53" s="1"/>
  <c r="ID7" i="52" l="1"/>
  <c r="FC7" i="52"/>
  <c r="BV7" i="56"/>
  <c r="BT7" i="61"/>
  <c r="BT8" i="61" s="1" a="1"/>
  <c r="BT8" i="61" s="1"/>
  <c r="EV7" i="61"/>
  <c r="EV8" i="61" s="1" a="1"/>
  <c r="EV8" i="61" s="1"/>
  <c r="HW7" i="53"/>
  <c r="ET7" i="53"/>
  <c r="ET8" i="53" s="1" a="1"/>
  <c r="ET8" i="53" s="1"/>
  <c r="BR7" i="52"/>
  <c r="BR8" i="52" s="1" a="1"/>
  <c r="BR8" i="52" s="1"/>
  <c r="BS7" i="53"/>
  <c r="BS8" i="53" s="1" a="1"/>
  <c r="BS8" i="53" s="1"/>
  <c r="IE7" i="52" l="1"/>
  <c r="FD7" i="52"/>
  <c r="BW7" i="56"/>
  <c r="EW7" i="61"/>
  <c r="EW8" i="61" s="1" a="1"/>
  <c r="EW8" i="61" s="1"/>
  <c r="BU7" i="61"/>
  <c r="BU8" i="61" s="1" a="1"/>
  <c r="BU8" i="61" s="1"/>
  <c r="HX7" i="53"/>
  <c r="EU7" i="53"/>
  <c r="EU8" i="53" s="1" a="1"/>
  <c r="EU8" i="53" s="1"/>
  <c r="BS7" i="52"/>
  <c r="BS8" i="52" s="1" a="1"/>
  <c r="BS8" i="52" s="1"/>
  <c r="BT7" i="53"/>
  <c r="BT8" i="53" s="1" a="1"/>
  <c r="BT8" i="53" s="1"/>
  <c r="IF7" i="52" l="1"/>
  <c r="FE7" i="52"/>
  <c r="BX7" i="56"/>
  <c r="BV7" i="61"/>
  <c r="BV8" i="61" s="1" a="1"/>
  <c r="BV8" i="61" s="1"/>
  <c r="EX7" i="61"/>
  <c r="EX8" i="61" s="1" a="1"/>
  <c r="EX8" i="61" s="1"/>
  <c r="HY7" i="53"/>
  <c r="EV7" i="53"/>
  <c r="EV8" i="53" s="1" a="1"/>
  <c r="EV8" i="53" s="1"/>
  <c r="BT7" i="52"/>
  <c r="BT8" i="52" s="1" a="1"/>
  <c r="BT8" i="52" s="1"/>
  <c r="BU7" i="53"/>
  <c r="BU8" i="53" s="1" a="1"/>
  <c r="BU8" i="53" s="1"/>
  <c r="CG8" i="52" l="1" a="1"/>
  <c r="CG8" i="52" s="1"/>
  <c r="D8" i="55" s="1" a="1"/>
  <c r="D8" i="55" s="1"/>
  <c r="IG7" i="52"/>
  <c r="BY7" i="56"/>
  <c r="EY7" i="61"/>
  <c r="EY8" i="61" s="1" a="1"/>
  <c r="EY8" i="61" s="1"/>
  <c r="BW7" i="61"/>
  <c r="BW8" i="61" s="1" a="1"/>
  <c r="BW8" i="61" s="1"/>
  <c r="HZ7" i="53"/>
  <c r="EW7" i="53"/>
  <c r="EW8" i="53" s="1" a="1"/>
  <c r="EW8" i="53" s="1"/>
  <c r="BU7" i="52"/>
  <c r="BU8" i="52" s="1" a="1"/>
  <c r="BU8" i="52" s="1"/>
  <c r="BV7" i="53"/>
  <c r="BV8" i="53" s="1" a="1"/>
  <c r="BV8" i="53" s="1"/>
  <c r="FI8" i="52" l="1" a="1"/>
  <c r="FI8" i="52" s="1"/>
  <c r="E8" i="55" s="1" a="1"/>
  <c r="E8" i="55" s="1"/>
  <c r="BZ7" i="56"/>
  <c r="BX7" i="61"/>
  <c r="BX8" i="61" s="1" a="1"/>
  <c r="BX8" i="61" s="1"/>
  <c r="EZ7" i="61"/>
  <c r="EZ8" i="61" s="1" a="1"/>
  <c r="EZ8" i="61" s="1"/>
  <c r="IA7" i="53"/>
  <c r="EX7" i="53"/>
  <c r="EX8" i="53" s="1" a="1"/>
  <c r="EX8" i="53" s="1"/>
  <c r="BV7" i="52"/>
  <c r="BV8" i="52" s="1" a="1"/>
  <c r="BV8" i="52" s="1"/>
  <c r="BW7" i="53"/>
  <c r="BW8" i="53" s="1" a="1"/>
  <c r="BW8" i="53" s="1"/>
  <c r="CA7" i="56" l="1"/>
  <c r="FA7" i="61"/>
  <c r="FA8" i="61" s="1" a="1"/>
  <c r="FA8" i="61" s="1"/>
  <c r="BY7" i="61"/>
  <c r="BY8" i="61" s="1" a="1"/>
  <c r="BY8" i="61" s="1"/>
  <c r="IB7" i="53"/>
  <c r="EY7" i="53"/>
  <c r="EY8" i="53" s="1" a="1"/>
  <c r="EY8" i="53" s="1"/>
  <c r="BW7" i="52"/>
  <c r="BW8" i="52" s="1" a="1"/>
  <c r="BW8" i="52" s="1"/>
  <c r="BX7" i="53"/>
  <c r="BX8" i="53" s="1" a="1"/>
  <c r="BX8" i="53" s="1"/>
  <c r="CB7" i="56" l="1"/>
  <c r="BZ7" i="61"/>
  <c r="BZ8" i="61" s="1" a="1"/>
  <c r="BZ8" i="61" s="1"/>
  <c r="FB7" i="61"/>
  <c r="FB8" i="61" s="1" a="1"/>
  <c r="FB8" i="61" s="1"/>
  <c r="IC7" i="53"/>
  <c r="EZ7" i="53"/>
  <c r="EZ8" i="53" s="1" a="1"/>
  <c r="EZ8" i="53" s="1"/>
  <c r="BX7" i="52"/>
  <c r="BX8" i="52" s="1" a="1"/>
  <c r="BX8" i="52" s="1"/>
  <c r="BY7" i="53"/>
  <c r="BY8" i="53" s="1" a="1"/>
  <c r="BY8" i="53" s="1"/>
  <c r="CC7" i="56" l="1"/>
  <c r="FC7" i="61"/>
  <c r="FC8" i="61" s="1" a="1"/>
  <c r="FC8" i="61" s="1"/>
  <c r="CA7" i="61"/>
  <c r="CA8" i="61" s="1" a="1"/>
  <c r="CA8" i="61" s="1"/>
  <c r="ID7" i="53"/>
  <c r="FA7" i="53"/>
  <c r="FA8" i="53" s="1" a="1"/>
  <c r="FA8" i="53" s="1"/>
  <c r="BY7" i="52"/>
  <c r="BY8" i="52" s="1" a="1"/>
  <c r="BY8" i="52" s="1"/>
  <c r="BZ7" i="53"/>
  <c r="BZ8" i="53" s="1" a="1"/>
  <c r="BZ8" i="53" s="1"/>
  <c r="E8" i="56" l="1" a="1"/>
  <c r="E8" i="56" s="1"/>
  <c r="CB7" i="61"/>
  <c r="CB8" i="61" s="1" a="1"/>
  <c r="CB8" i="61" s="1"/>
  <c r="FD7" i="61"/>
  <c r="FD8" i="61" s="1" a="1"/>
  <c r="FD8" i="61" s="1"/>
  <c r="IE7" i="53"/>
  <c r="FB7" i="53"/>
  <c r="FB8" i="53" s="1" a="1"/>
  <c r="FB8" i="53" s="1"/>
  <c r="BZ7" i="52"/>
  <c r="BZ8" i="52" s="1" a="1"/>
  <c r="BZ8" i="52" s="1"/>
  <c r="CA7" i="53"/>
  <c r="CA8" i="53" s="1" a="1"/>
  <c r="CA8" i="53" s="1"/>
  <c r="P48" i="47" l="1" a="1"/>
  <c r="P48" i="47" s="1"/>
  <c r="D14" i="46" s="1"/>
  <c r="FE7" i="61"/>
  <c r="FE8" i="61" s="1" a="1"/>
  <c r="FE8" i="61" s="1"/>
  <c r="CC7" i="61"/>
  <c r="CC8" i="61" s="1" a="1"/>
  <c r="CC8" i="61" s="1"/>
  <c r="IF7" i="53"/>
  <c r="FC7" i="53"/>
  <c r="FC8" i="53" s="1" a="1"/>
  <c r="FC8" i="53" s="1"/>
  <c r="CA7" i="52"/>
  <c r="CA8" i="52" s="1" a="1"/>
  <c r="CA8" i="52" s="1"/>
  <c r="CB7" i="53"/>
  <c r="CB8" i="53" s="1" a="1"/>
  <c r="CB8" i="53" s="1"/>
  <c r="IG7" i="53" l="1"/>
  <c r="FD7" i="53"/>
  <c r="FD8" i="53" s="1" a="1"/>
  <c r="FD8" i="53" s="1"/>
  <c r="CB7" i="52"/>
  <c r="CB8" i="52" s="1" a="1"/>
  <c r="CB8" i="52" s="1"/>
  <c r="CC7" i="53"/>
  <c r="CC8" i="53" s="1" a="1"/>
  <c r="CC8" i="53" s="1"/>
  <c r="FE7" i="53" l="1"/>
  <c r="FE8" i="53" s="1" a="1"/>
  <c r="FE8" i="53" s="1"/>
  <c r="CC7" i="52"/>
  <c r="CC8" i="52" s="1" a="1"/>
  <c r="CC8" i="52" s="1"/>
  <c r="M8" i="55" l="1" a="1"/>
  <c r="M8" i="55" s="1"/>
  <c r="Q8" i="55" s="1"/>
  <c r="R8" i="55" s="1"/>
  <c r="CH8" i="50" l="1" a="1"/>
  <c r="CH8" i="50" s="1"/>
  <c r="CI8" i="50" a="1"/>
  <c r="CI8" i="50" s="1"/>
  <c r="E8" i="52" a="1"/>
  <c r="E8" i="52" s="1"/>
  <c r="CY8" i="50" a="1"/>
  <c r="CY8" i="50" s="1"/>
  <c r="CJ8" i="50" a="1"/>
  <c r="CJ8" i="50" s="1"/>
  <c r="DD8" i="50" a="1"/>
  <c r="DD8" i="50" s="1"/>
  <c r="CT8" i="50" a="1"/>
  <c r="CT8" i="50" s="1"/>
  <c r="CO8" i="50" a="1"/>
  <c r="CO8" i="50" s="1"/>
  <c r="DI8" i="50" a="1"/>
  <c r="DI8" i="50" s="1"/>
  <c r="CK8" i="50" a="1"/>
  <c r="CK8" i="50" s="1"/>
  <c r="CP8" i="50" a="1"/>
  <c r="CP8" i="50" s="1"/>
  <c r="CU8" i="50" a="1"/>
  <c r="CU8" i="50" s="1"/>
  <c r="DE8" i="50" a="1"/>
  <c r="DE8" i="50" s="1"/>
  <c r="CZ8" i="50" a="1"/>
  <c r="CZ8" i="50" s="1"/>
  <c r="DJ8" i="50" a="1"/>
  <c r="DJ8" i="50" s="1"/>
  <c r="CQ8" i="50" a="1"/>
  <c r="CQ8" i="50" s="1"/>
  <c r="CL8" i="50" a="1"/>
  <c r="CL8" i="50" s="1"/>
  <c r="DA8" i="50" a="1"/>
  <c r="DA8" i="50" s="1"/>
  <c r="CV8" i="50" a="1"/>
  <c r="CV8" i="50" s="1"/>
  <c r="DK8" i="50" a="1"/>
  <c r="DK8" i="50" s="1"/>
  <c r="DF8" i="50" a="1"/>
  <c r="DF8" i="50" s="1"/>
  <c r="CM8" i="50" a="1"/>
  <c r="CM8" i="50" s="1"/>
  <c r="DG8" i="50" a="1"/>
  <c r="DG8" i="50" s="1"/>
  <c r="DL8" i="50" a="1"/>
  <c r="DL8" i="50" s="1"/>
  <c r="CW8" i="50" a="1"/>
  <c r="CW8" i="50" s="1"/>
  <c r="CR8" i="50" a="1"/>
  <c r="CR8" i="50" s="1"/>
  <c r="DB8" i="50" a="1"/>
  <c r="DB8" i="50" s="1"/>
  <c r="CX8" i="50" a="1"/>
  <c r="CX8" i="50" s="1"/>
  <c r="CN8" i="50" a="1"/>
  <c r="CN8" i="50" s="1"/>
  <c r="DC8" i="50" a="1"/>
  <c r="DC8" i="50" s="1"/>
  <c r="DM8" i="50" a="1"/>
  <c r="DM8" i="50" s="1"/>
  <c r="CS8" i="50" a="1"/>
  <c r="CS8" i="50" s="1"/>
  <c r="DH8" i="50" a="1"/>
  <c r="DH8" i="50" s="1"/>
  <c r="DN8" i="50" a="1"/>
  <c r="DN8" i="50" s="1"/>
  <c r="DO8" i="50" a="1"/>
  <c r="DO8" i="50" s="1"/>
  <c r="DP8" i="50" a="1"/>
  <c r="DP8" i="50" s="1"/>
  <c r="DQ8" i="50" a="1"/>
  <c r="DQ8" i="50" s="1"/>
  <c r="DR8" i="50" a="1"/>
  <c r="DR8" i="50" s="1"/>
  <c r="DS8" i="50" a="1"/>
  <c r="DS8" i="50" s="1"/>
  <c r="DT8" i="50" a="1"/>
  <c r="DT8" i="50" s="1"/>
  <c r="DU8" i="50" a="1"/>
  <c r="DU8" i="50" s="1"/>
  <c r="DV8" i="50" a="1"/>
  <c r="DV8" i="50" s="1"/>
  <c r="DW8" i="50" a="1"/>
  <c r="DW8" i="50" s="1"/>
  <c r="DX8" i="50" a="1"/>
  <c r="DX8" i="50" s="1"/>
  <c r="DY8" i="50" a="1"/>
  <c r="DY8" i="50" s="1"/>
  <c r="DZ8" i="50" a="1"/>
  <c r="DZ8" i="50" s="1"/>
  <c r="EA8" i="50" a="1"/>
  <c r="EA8" i="50" s="1"/>
  <c r="EB8" i="50" a="1"/>
  <c r="EB8" i="50" s="1"/>
  <c r="EC8" i="50" a="1"/>
  <c r="EC8" i="50" s="1"/>
  <c r="ED8" i="50" a="1"/>
  <c r="ED8" i="50" s="1"/>
  <c r="EE8" i="50" a="1"/>
  <c r="EE8" i="50" s="1"/>
  <c r="EF8" i="50" a="1"/>
  <c r="EF8" i="50" s="1"/>
  <c r="EG8" i="50" a="1"/>
  <c r="EG8" i="50" s="1"/>
  <c r="EH8" i="50" a="1"/>
  <c r="EH8" i="50" s="1"/>
  <c r="EI8" i="50" a="1"/>
  <c r="EI8" i="50" s="1"/>
  <c r="EJ8" i="50" a="1"/>
  <c r="EJ8" i="50" s="1"/>
  <c r="EK8" i="50" a="1"/>
  <c r="EK8" i="50" s="1"/>
  <c r="EL8" i="50" a="1"/>
  <c r="EL8" i="50" s="1"/>
  <c r="EM8" i="50" a="1"/>
  <c r="EM8" i="50" s="1"/>
  <c r="EN8" i="50" a="1"/>
  <c r="EN8" i="50" s="1"/>
  <c r="EO8" i="50" a="1"/>
  <c r="EO8" i="50" s="1"/>
  <c r="EP8" i="50" a="1"/>
  <c r="EP8" i="50" s="1"/>
  <c r="EQ8" i="50" a="1"/>
  <c r="EQ8" i="50" s="1"/>
  <c r="ER8" i="50" a="1"/>
  <c r="ER8" i="50" s="1"/>
  <c r="ES8" i="50" a="1"/>
  <c r="ES8" i="50" s="1"/>
  <c r="ET8" i="50" a="1"/>
  <c r="ET8" i="50" s="1"/>
  <c r="EU8" i="50" a="1"/>
  <c r="EU8" i="50" s="1"/>
  <c r="EV8" i="50" a="1"/>
  <c r="EV8" i="50" s="1"/>
  <c r="EW8" i="50" a="1"/>
  <c r="EW8" i="50" s="1"/>
  <c r="EX8" i="50" a="1"/>
  <c r="EX8" i="50" s="1"/>
  <c r="EY8" i="50" a="1"/>
  <c r="EY8" i="50" s="1"/>
  <c r="EZ8" i="50" a="1"/>
  <c r="EZ8" i="50" s="1"/>
  <c r="FA8" i="50" a="1"/>
  <c r="FA8" i="50" s="1"/>
  <c r="FB8" i="50" a="1"/>
  <c r="FB8" i="50" s="1"/>
  <c r="FC8" i="50" a="1"/>
  <c r="FC8" i="50" s="1"/>
  <c r="FD8" i="50" a="1"/>
  <c r="FD8" i="50" s="1"/>
  <c r="FE8" i="50" a="1"/>
  <c r="FE8" i="50" s="1"/>
  <c r="FF8" i="50" a="1"/>
  <c r="FF8" i="50" s="1"/>
  <c r="FG8" i="50" a="1"/>
  <c r="FG8" i="50" s="1"/>
  <c r="HU8" i="50" l="1" a="1"/>
  <c r="HU8" i="50" s="1"/>
  <c r="OA8" i="50" a="1"/>
  <c r="OA8" i="50" s="1"/>
  <c r="NS8" i="50" a="1"/>
  <c r="NS8" i="50" s="1"/>
  <c r="HM8" i="50" a="1"/>
  <c r="HM8" i="50" s="1"/>
  <c r="HE8" i="50" a="1"/>
  <c r="HE8" i="50" s="1"/>
  <c r="NK8" i="50" a="1"/>
  <c r="NK8" i="50" s="1"/>
  <c r="NC8" i="50" a="1"/>
  <c r="NC8" i="50" s="1"/>
  <c r="GW8" i="50" a="1"/>
  <c r="GW8" i="50" s="1"/>
  <c r="FV8" i="50" a="1"/>
  <c r="FV8" i="50" s="1"/>
  <c r="MB8" i="50" a="1"/>
  <c r="MB8" i="50" s="1"/>
  <c r="GO8" i="50" a="1"/>
  <c r="GO8" i="50" s="1"/>
  <c r="MU8" i="50" a="1"/>
  <c r="MU8" i="50" s="1"/>
  <c r="FT8" i="50" a="1"/>
  <c r="FT8" i="50" s="1"/>
  <c r="LZ8" i="50" a="1"/>
  <c r="LZ8" i="50" s="1"/>
  <c r="FR8" i="50" a="1"/>
  <c r="FR8" i="50" s="1"/>
  <c r="LX8" i="50" a="1"/>
  <c r="LX8" i="50" s="1"/>
  <c r="NZ8" i="50" a="1"/>
  <c r="NZ8" i="50" s="1"/>
  <c r="HT8" i="50" a="1"/>
  <c r="HT8" i="50" s="1"/>
  <c r="NJ8" i="50" a="1"/>
  <c r="NJ8" i="50" s="1"/>
  <c r="HD8" i="50" a="1"/>
  <c r="HD8" i="50" s="1"/>
  <c r="NB8" i="50" a="1"/>
  <c r="NB8" i="50" s="1"/>
  <c r="GV8" i="50" a="1"/>
  <c r="GV8" i="50" s="1"/>
  <c r="GP8" i="50" a="1"/>
  <c r="GP8" i="50" s="1"/>
  <c r="MV8" i="50" a="1"/>
  <c r="MV8" i="50" s="1"/>
  <c r="GJ8" i="50" a="1"/>
  <c r="GJ8" i="50" s="1"/>
  <c r="MP8" i="50" a="1"/>
  <c r="MP8" i="50" s="1"/>
  <c r="MS8" i="50" a="1"/>
  <c r="MS8" i="50" s="1"/>
  <c r="GM8" i="50" a="1"/>
  <c r="GM8" i="50" s="1"/>
  <c r="MC8" i="50" a="1"/>
  <c r="MC8" i="50" s="1"/>
  <c r="FW8" i="50" a="1"/>
  <c r="FW8" i="50" s="1"/>
  <c r="OI8" i="50" a="1"/>
  <c r="OI8" i="50" s="1"/>
  <c r="IC8" i="50" a="1"/>
  <c r="IC8" i="50" s="1"/>
  <c r="NY8" i="50" a="1"/>
  <c r="NY8" i="50" s="1"/>
  <c r="HS8" i="50" a="1"/>
  <c r="HS8" i="50" s="1"/>
  <c r="NQ8" i="50" a="1"/>
  <c r="NQ8" i="50" s="1"/>
  <c r="HK8" i="50" a="1"/>
  <c r="HK8" i="50" s="1"/>
  <c r="NI8" i="50" a="1"/>
  <c r="NI8" i="50" s="1"/>
  <c r="HC8" i="50" a="1"/>
  <c r="HC8" i="50" s="1"/>
  <c r="NA8" i="50" a="1"/>
  <c r="NA8" i="50" s="1"/>
  <c r="GU8" i="50" a="1"/>
  <c r="GU8" i="50" s="1"/>
  <c r="ML8" i="50" a="1"/>
  <c r="ML8" i="50" s="1"/>
  <c r="GF8" i="50" a="1"/>
  <c r="GF8" i="50" s="1"/>
  <c r="LV8" i="50" a="1"/>
  <c r="LV8" i="50" s="1"/>
  <c r="FP8" i="50" a="1"/>
  <c r="FP8" i="50" s="1"/>
  <c r="GC8" i="50" a="1"/>
  <c r="GC8" i="50" s="1"/>
  <c r="MI8" i="50" a="1"/>
  <c r="MI8" i="50" s="1"/>
  <c r="MM8" i="50" a="1"/>
  <c r="MM8" i="50" s="1"/>
  <c r="GG8" i="50" a="1"/>
  <c r="GG8" i="50" s="1"/>
  <c r="NR8" i="50" a="1"/>
  <c r="NR8" i="50" s="1"/>
  <c r="HL8" i="50" a="1"/>
  <c r="HL8" i="50" s="1"/>
  <c r="HR8" i="50" a="1"/>
  <c r="HR8" i="50" s="1"/>
  <c r="NX8" i="50" a="1"/>
  <c r="NX8" i="50" s="1"/>
  <c r="HJ8" i="50" a="1"/>
  <c r="HJ8" i="50" s="1"/>
  <c r="NP8" i="50" a="1"/>
  <c r="NP8" i="50" s="1"/>
  <c r="HB8" i="50" a="1"/>
  <c r="HB8" i="50" s="1"/>
  <c r="NH8" i="50" a="1"/>
  <c r="NH8" i="50" s="1"/>
  <c r="GT8" i="50" a="1"/>
  <c r="GT8" i="50" s="1"/>
  <c r="MZ8" i="50" a="1"/>
  <c r="MZ8" i="50" s="1"/>
  <c r="FQ8" i="50" a="1"/>
  <c r="FQ8" i="50" s="1"/>
  <c r="LW8" i="50" a="1"/>
  <c r="LW8" i="50" s="1"/>
  <c r="GI8" i="50" a="1"/>
  <c r="GI8" i="50" s="1"/>
  <c r="MO8" i="50" a="1"/>
  <c r="MO8" i="50" s="1"/>
  <c r="GH8" i="50" a="1"/>
  <c r="GH8" i="50" s="1"/>
  <c r="MN8" i="50" a="1"/>
  <c r="MN8" i="50" s="1"/>
  <c r="FM8" i="50" a="1"/>
  <c r="FM8" i="50" s="1"/>
  <c r="LS8" i="50" a="1"/>
  <c r="LS8" i="50" s="1"/>
  <c r="OH8" i="50" a="1"/>
  <c r="OH8" i="50" s="1"/>
  <c r="IB8" i="50" a="1"/>
  <c r="IB8" i="50" s="1"/>
  <c r="HZ8" i="50" a="1"/>
  <c r="HZ8" i="50" s="1"/>
  <c r="OF8" i="50" a="1"/>
  <c r="OF8" i="50" s="1"/>
  <c r="HI8" i="50" a="1"/>
  <c r="HI8" i="50" s="1"/>
  <c r="NO8" i="50" a="1"/>
  <c r="NO8" i="50" s="1"/>
  <c r="HA8" i="50" a="1"/>
  <c r="HA8" i="50" s="1"/>
  <c r="NG8" i="50" a="1"/>
  <c r="NG8" i="50" s="1"/>
  <c r="GS8" i="50" a="1"/>
  <c r="GS8" i="50" s="1"/>
  <c r="MY8" i="50" a="1"/>
  <c r="MY8" i="50" s="1"/>
  <c r="GA8" i="50" a="1"/>
  <c r="GA8" i="50" s="1"/>
  <c r="MG8" i="50" a="1"/>
  <c r="MG8" i="50" s="1"/>
  <c r="MT8" i="50" a="1"/>
  <c r="MT8" i="50" s="1"/>
  <c r="GN8" i="50" a="1"/>
  <c r="GN8" i="50" s="1"/>
  <c r="MD8" i="50" a="1"/>
  <c r="MD8" i="50" s="1"/>
  <c r="FX8" i="50" a="1"/>
  <c r="FX8" i="50" s="1"/>
  <c r="GB8" i="50" a="1"/>
  <c r="GB8" i="50" s="1"/>
  <c r="MH8" i="50" a="1"/>
  <c r="MH8" i="50" s="1"/>
  <c r="OO8" i="50" a="1"/>
  <c r="OO8" i="50" s="1"/>
  <c r="II8" i="50" a="1"/>
  <c r="II8" i="50" s="1"/>
  <c r="HQ8" i="50" a="1"/>
  <c r="HQ8" i="50" s="1"/>
  <c r="NW8" i="50" a="1"/>
  <c r="NW8" i="50" s="1"/>
  <c r="IF8" i="50" a="1"/>
  <c r="IF8" i="50" s="1"/>
  <c r="OL8" i="50" a="1"/>
  <c r="OL8" i="50" s="1"/>
  <c r="HX8" i="50" a="1"/>
  <c r="HX8" i="50" s="1"/>
  <c r="OD8" i="50" a="1"/>
  <c r="OD8" i="50" s="1"/>
  <c r="HP8" i="50" a="1"/>
  <c r="HP8" i="50" s="1"/>
  <c r="NV8" i="50" a="1"/>
  <c r="NV8" i="50" s="1"/>
  <c r="HH8" i="50" a="1"/>
  <c r="HH8" i="50" s="1"/>
  <c r="NN8" i="50" a="1"/>
  <c r="NN8" i="50" s="1"/>
  <c r="GZ8" i="50" a="1"/>
  <c r="GZ8" i="50" s="1"/>
  <c r="NF8" i="50" a="1"/>
  <c r="NF8" i="50" s="1"/>
  <c r="GR8" i="50" a="1"/>
  <c r="GR8" i="50" s="1"/>
  <c r="MX8" i="50" a="1"/>
  <c r="MX8" i="50" s="1"/>
  <c r="MK8" i="50" a="1"/>
  <c r="MK8" i="50" s="1"/>
  <c r="GE8" i="50" a="1"/>
  <c r="GE8" i="50" s="1"/>
  <c r="ME8" i="50" a="1"/>
  <c r="ME8" i="50" s="1"/>
  <c r="FY8" i="50" a="1"/>
  <c r="FY8" i="50" s="1"/>
  <c r="FS8" i="50" a="1"/>
  <c r="FS8" i="50" s="1"/>
  <c r="LY8" i="50" a="1"/>
  <c r="LY8" i="50" s="1"/>
  <c r="OP8" i="50" a="1"/>
  <c r="OP8" i="50" s="1"/>
  <c r="IJ8" i="50" a="1"/>
  <c r="IJ8" i="50" s="1"/>
  <c r="IH8" i="50" a="1"/>
  <c r="IH8" i="50" s="1"/>
  <c r="ON8" i="50" a="1"/>
  <c r="ON8" i="50" s="1"/>
  <c r="IG8" i="50" a="1"/>
  <c r="IG8" i="50" s="1"/>
  <c r="OM8" i="50" a="1"/>
  <c r="OM8" i="50" s="1"/>
  <c r="IE8" i="50" a="1"/>
  <c r="IE8" i="50" s="1"/>
  <c r="OK8" i="50" a="1"/>
  <c r="OK8" i="50" s="1"/>
  <c r="HW8" i="50" a="1"/>
  <c r="HW8" i="50" s="1"/>
  <c r="OC8" i="50" a="1"/>
  <c r="OC8" i="50" s="1"/>
  <c r="HO8" i="50" a="1"/>
  <c r="HO8" i="50" s="1"/>
  <c r="NU8" i="50" a="1"/>
  <c r="NU8" i="50" s="1"/>
  <c r="HG8" i="50" a="1"/>
  <c r="HG8" i="50" s="1"/>
  <c r="NM8" i="50" a="1"/>
  <c r="NM8" i="50" s="1"/>
  <c r="GY8" i="50" a="1"/>
  <c r="GY8" i="50" s="1"/>
  <c r="NE8" i="50" a="1"/>
  <c r="NE8" i="50" s="1"/>
  <c r="GQ8" i="50" a="1"/>
  <c r="GQ8" i="50" s="1"/>
  <c r="MW8" i="50" a="1"/>
  <c r="MW8" i="50" s="1"/>
  <c r="FU8" i="50" a="1"/>
  <c r="FU8" i="50" s="1"/>
  <c r="MA8" i="50" a="1"/>
  <c r="MA8" i="50" s="1"/>
  <c r="GD8" i="50" a="1"/>
  <c r="GD8" i="50" s="1"/>
  <c r="MJ8" i="50" a="1"/>
  <c r="MJ8" i="50" s="1"/>
  <c r="FN8" i="50" a="1"/>
  <c r="FN8" i="50" s="1"/>
  <c r="LT8" i="50" a="1"/>
  <c r="LT8" i="50" s="1"/>
  <c r="FL8" i="50" a="1"/>
  <c r="FL8" i="50" s="1"/>
  <c r="LR8" i="50" a="1"/>
  <c r="LR8" i="50" s="1"/>
  <c r="OG8" i="50" a="1"/>
  <c r="OG8" i="50" s="1"/>
  <c r="IA8" i="50" a="1"/>
  <c r="IA8" i="50" s="1"/>
  <c r="HY8" i="50" a="1"/>
  <c r="HY8" i="50" s="1"/>
  <c r="OE8" i="50" a="1"/>
  <c r="OE8" i="50" s="1"/>
  <c r="ID8" i="50" a="1"/>
  <c r="ID8" i="50" s="1"/>
  <c r="OJ8" i="50" a="1"/>
  <c r="OJ8" i="50" s="1"/>
  <c r="HV8" i="50" a="1"/>
  <c r="HV8" i="50" s="1"/>
  <c r="OB8" i="50" a="1"/>
  <c r="OB8" i="50" s="1"/>
  <c r="HN8" i="50" a="1"/>
  <c r="HN8" i="50" s="1"/>
  <c r="NT8" i="50" a="1"/>
  <c r="NT8" i="50" s="1"/>
  <c r="HF8" i="50" a="1"/>
  <c r="HF8" i="50" s="1"/>
  <c r="NL8" i="50" a="1"/>
  <c r="NL8" i="50" s="1"/>
  <c r="GX8" i="50" a="1"/>
  <c r="GX8" i="50" s="1"/>
  <c r="ND8" i="50" a="1"/>
  <c r="ND8" i="50" s="1"/>
  <c r="GK8" i="50" a="1"/>
  <c r="GK8" i="50" s="1"/>
  <c r="MQ8" i="50" a="1"/>
  <c r="MQ8" i="50" s="1"/>
  <c r="FZ8" i="50" a="1"/>
  <c r="FZ8" i="50" s="1"/>
  <c r="MF8" i="50" a="1"/>
  <c r="MF8" i="50" s="1"/>
  <c r="LU8" i="50" a="1"/>
  <c r="LU8" i="50" s="1"/>
  <c r="FO8" i="50" a="1"/>
  <c r="FO8" i="50" s="1"/>
  <c r="GL8" i="50" a="1"/>
  <c r="GL8" i="50" s="1"/>
  <c r="MR8" i="50" a="1"/>
  <c r="MR8" i="50" s="1"/>
  <c r="FK8" i="50" a="1"/>
  <c r="FK8" i="50" s="1"/>
  <c r="LQ8" i="50" a="1"/>
  <c r="LQ8" i="50" s="1"/>
  <c r="LF8" i="50" a="1"/>
  <c r="LF8" i="50" s="1"/>
  <c r="KH8" i="50" a="1"/>
  <c r="KH8" i="50" s="1"/>
  <c r="JA8" i="50" a="1"/>
  <c r="JA8" i="50" s="1"/>
  <c r="KG8" i="50" a="1"/>
  <c r="KG8" i="50" s="1"/>
  <c r="JM8" i="50" a="1"/>
  <c r="JM8" i="50" s="1"/>
  <c r="IV8" i="50" a="1"/>
  <c r="IV8" i="50" s="1"/>
  <c r="KR8" i="50" a="1"/>
  <c r="KR8" i="50" s="1"/>
  <c r="JT8" i="50" a="1"/>
  <c r="JT8" i="50" s="1"/>
  <c r="KQ8" i="50" a="1"/>
  <c r="KQ8" i="50" s="1"/>
  <c r="JN8" i="50" a="1"/>
  <c r="JN8" i="50" s="1"/>
  <c r="JL8" i="50" a="1"/>
  <c r="JL8" i="50" s="1"/>
  <c r="KD8" i="50" a="1"/>
  <c r="KD8" i="50" s="1"/>
  <c r="IU8" i="50" a="1"/>
  <c r="IU8" i="50" s="1"/>
  <c r="LA8" i="50" a="1"/>
  <c r="LA8" i="50" s="1"/>
  <c r="KC8" i="50" a="1"/>
  <c r="KC8" i="50" s="1"/>
  <c r="JB8" i="50" a="1"/>
  <c r="JB8" i="50" s="1"/>
  <c r="KZ8" i="50" a="1"/>
  <c r="KZ8" i="50" s="1"/>
  <c r="JG8" i="50" a="1"/>
  <c r="JG8" i="50" s="1"/>
  <c r="LK8" i="50" a="1"/>
  <c r="LK8" i="50" s="1"/>
  <c r="KY8" i="50" a="1"/>
  <c r="KY8" i="50" s="1"/>
  <c r="KA8" i="50" a="1"/>
  <c r="KA8" i="50" s="1"/>
  <c r="IR8" i="50" a="1"/>
  <c r="IR8" i="50" s="1"/>
  <c r="KX8" i="50" a="1"/>
  <c r="KX8" i="50" s="1"/>
  <c r="JZ8" i="50" a="1"/>
  <c r="JZ8" i="50" s="1"/>
  <c r="JE8" i="50" a="1"/>
  <c r="JE8" i="50" s="1"/>
  <c r="KK8" i="50" a="1"/>
  <c r="KK8" i="50" s="1"/>
  <c r="JH8" i="50" a="1"/>
  <c r="JH8" i="50" s="1"/>
  <c r="KV8" i="50" a="1"/>
  <c r="KV8" i="50" s="1"/>
  <c r="IX8" i="50" a="1"/>
  <c r="IX8" i="50" s="1"/>
  <c r="JF8" i="50" a="1"/>
  <c r="JF8" i="50" s="1"/>
  <c r="IO8" i="50" a="1"/>
  <c r="IO8" i="50" s="1"/>
  <c r="KT8" i="50" a="1"/>
  <c r="KT8" i="50" s="1"/>
  <c r="JV8" i="50" a="1"/>
  <c r="JV8" i="50" s="1"/>
  <c r="JR8" i="50" a="1"/>
  <c r="JR8" i="50" s="1"/>
  <c r="LE8" i="50" a="1"/>
  <c r="LE8" i="50" s="1"/>
  <c r="KS8" i="50" a="1"/>
  <c r="KS8" i="50" s="1"/>
  <c r="JU8" i="50" a="1"/>
  <c r="JU8" i="50" s="1"/>
  <c r="LD8" i="50" a="1"/>
  <c r="LD8" i="50" s="1"/>
  <c r="KF8" i="50" a="1"/>
  <c r="KF8" i="50" s="1"/>
  <c r="IS8" i="50" a="1"/>
  <c r="IS8" i="50" s="1"/>
  <c r="IQ8" i="50" a="1"/>
  <c r="IQ8" i="50" s="1"/>
  <c r="LC8" i="50" a="1"/>
  <c r="LC8" i="50" s="1"/>
  <c r="KE8" i="50" a="1"/>
  <c r="KE8" i="50" s="1"/>
  <c r="JO8" i="50" a="1"/>
  <c r="JO8" i="50" s="1"/>
  <c r="LB8" i="50" a="1"/>
  <c r="LB8" i="50" s="1"/>
  <c r="KP8" i="50" a="1"/>
  <c r="KP8" i="50" s="1"/>
  <c r="IY8" i="50" a="1"/>
  <c r="IY8" i="50" s="1"/>
  <c r="JQ8" i="50" a="1"/>
  <c r="JQ8" i="50" s="1"/>
  <c r="LM8" i="50" a="1"/>
  <c r="LM8" i="50" s="1"/>
  <c r="KO8" i="50" a="1"/>
  <c r="KO8" i="50" s="1"/>
  <c r="JS8" i="50" a="1"/>
  <c r="JS8" i="50" s="1"/>
  <c r="IZ8" i="50" a="1"/>
  <c r="IZ8" i="50" s="1"/>
  <c r="LL8" i="50" a="1"/>
  <c r="LL8" i="50" s="1"/>
  <c r="KN8" i="50" a="1"/>
  <c r="KN8" i="50" s="1"/>
  <c r="KB8" i="50" a="1"/>
  <c r="KB8" i="50" s="1"/>
  <c r="JI8" i="50" a="1"/>
  <c r="JI8" i="50" s="1"/>
  <c r="JJ8" i="50" a="1"/>
  <c r="JJ8" i="50" s="1"/>
  <c r="KM8" i="50" a="1"/>
  <c r="KM8" i="50" s="1"/>
  <c r="IT8" i="50" a="1"/>
  <c r="IT8" i="50" s="1"/>
  <c r="IP8" i="50" a="1"/>
  <c r="IP8" i="50" s="1"/>
  <c r="LJ8" i="50" a="1"/>
  <c r="LJ8" i="50" s="1"/>
  <c r="KL8" i="50" a="1"/>
  <c r="KL8" i="50" s="1"/>
  <c r="JD8" i="50" a="1"/>
  <c r="JD8" i="50" s="1"/>
  <c r="IW8" i="50" a="1"/>
  <c r="IW8" i="50" s="1"/>
  <c r="LI8" i="50" a="1"/>
  <c r="LI8" i="50" s="1"/>
  <c r="KW8" i="50" a="1"/>
  <c r="KW8" i="50" s="1"/>
  <c r="JY8" i="50" a="1"/>
  <c r="JY8" i="50" s="1"/>
  <c r="JP8" i="50" a="1"/>
  <c r="JP8" i="50" s="1"/>
  <c r="LH8" i="50" a="1"/>
  <c r="LH8" i="50" s="1"/>
  <c r="KJ8" i="50" a="1"/>
  <c r="KJ8" i="50" s="1"/>
  <c r="JX8" i="50" a="1"/>
  <c r="JX8" i="50" s="1"/>
  <c r="LG8" i="50" a="1"/>
  <c r="LG8" i="50" s="1"/>
  <c r="KU8" i="50" a="1"/>
  <c r="KU8" i="50" s="1"/>
  <c r="KI8" i="50" a="1"/>
  <c r="KI8" i="50" s="1"/>
  <c r="JW8" i="50" a="1"/>
  <c r="JW8" i="50" s="1"/>
  <c r="JC8" i="50" a="1"/>
  <c r="JC8" i="50" s="1"/>
  <c r="JK8" i="50" a="1"/>
  <c r="JK8" i="50" s="1"/>
  <c r="IN8" i="50" a="1"/>
  <c r="IN8" i="50" s="1"/>
  <c r="D11" i="46"/>
  <c r="AJ8" i="61" l="1" a="1"/>
  <c r="AJ8" i="61" s="1"/>
  <c r="AJ8" i="53" a="1"/>
  <c r="AJ8" i="53" s="1"/>
  <c r="AK8" i="61" a="1"/>
  <c r="AK8" i="61" s="1"/>
  <c r="AL8" i="61" a="1"/>
  <c r="AL8" i="61" s="1"/>
  <c r="AK8" i="53" a="1"/>
  <c r="AK8" i="53" s="1"/>
  <c r="AM8" i="61" a="1"/>
  <c r="AM8" i="61" s="1"/>
  <c r="AL8" i="53" a="1"/>
  <c r="AL8" i="53" s="1"/>
  <c r="AN8" i="61" a="1"/>
  <c r="AN8" i="61" s="1"/>
  <c r="AM8" i="53" a="1"/>
  <c r="AM8" i="53" s="1"/>
  <c r="AN8" i="53" a="1"/>
  <c r="AN8" i="53" s="1"/>
  <c r="AO8" i="61" a="1"/>
  <c r="AO8" i="61" s="1"/>
  <c r="AP8" i="61" a="1"/>
  <c r="AP8" i="61" s="1"/>
  <c r="AO8" i="53" a="1"/>
  <c r="AO8" i="53" s="1"/>
  <c r="AP8" i="53" a="1"/>
  <c r="AP8" i="53" s="1"/>
  <c r="AQ8" i="61" a="1"/>
  <c r="AQ8" i="61" s="1"/>
  <c r="AR8" i="61" a="1"/>
  <c r="AR8" i="61" s="1"/>
  <c r="AQ8" i="53" a="1"/>
  <c r="AQ8" i="53" s="1"/>
  <c r="AR8" i="53" a="1"/>
  <c r="AR8" i="53" s="1"/>
  <c r="AS8" i="61" a="1"/>
  <c r="AS8" i="61" s="1"/>
  <c r="AS8" i="53" a="1"/>
  <c r="AS8" i="53" s="1"/>
  <c r="DL8" i="61" a="1"/>
  <c r="DL8" i="61" s="1"/>
  <c r="DM8" i="61" a="1"/>
  <c r="DM8" i="61" s="1"/>
  <c r="DL8" i="53" a="1"/>
  <c r="DL8" i="53" s="1"/>
  <c r="DN8" i="61" a="1"/>
  <c r="DN8" i="61" s="1"/>
  <c r="DM8" i="53" a="1"/>
  <c r="DM8" i="53" s="1"/>
  <c r="DO8" i="61" a="1"/>
  <c r="DO8" i="61" s="1"/>
  <c r="DN8" i="53" a="1"/>
  <c r="DN8" i="53" s="1"/>
  <c r="DP8" i="61" a="1"/>
  <c r="DP8" i="61" s="1"/>
  <c r="DO8" i="53" a="1"/>
  <c r="DO8" i="53" s="1"/>
  <c r="DQ8" i="61" a="1"/>
  <c r="DQ8" i="61" s="1"/>
  <c r="DP8" i="53" a="1"/>
  <c r="DP8" i="53" s="1"/>
  <c r="DR8" i="61" a="1"/>
  <c r="DR8" i="61" s="1"/>
  <c r="DS8" i="61" a="1"/>
  <c r="DS8" i="61" s="1"/>
  <c r="DQ8" i="53" a="1"/>
  <c r="DQ8" i="53" s="1"/>
  <c r="DT8" i="61" a="1"/>
  <c r="DT8" i="61" s="1"/>
  <c r="DR8" i="53" a="1"/>
  <c r="DR8" i="53" s="1"/>
  <c r="DS8" i="53" a="1"/>
  <c r="DS8" i="53" s="1"/>
  <c r="DU8" i="61" a="1"/>
  <c r="DU8" i="61" s="1"/>
  <c r="DT8" i="53" a="1"/>
  <c r="DT8" i="53" s="1"/>
  <c r="DU8" i="53" a="1"/>
  <c r="DU8" i="53" s="1"/>
  <c r="DH8" i="61" a="1"/>
  <c r="DH8" i="61" s="1"/>
  <c r="CZ8" i="61" a="1"/>
  <c r="CZ8" i="61" s="1"/>
  <c r="CR8" i="61" a="1"/>
  <c r="CR8" i="61" s="1"/>
  <c r="CJ8" i="61" a="1"/>
  <c r="CJ8" i="61" s="1"/>
  <c r="DG8" i="61" a="1"/>
  <c r="DG8" i="61" s="1"/>
  <c r="CY8" i="61" a="1"/>
  <c r="CY8" i="61" s="1"/>
  <c r="CQ8" i="61" a="1"/>
  <c r="CQ8" i="61" s="1"/>
  <c r="CI8" i="61" a="1"/>
  <c r="CI8" i="61" s="1"/>
  <c r="DF8" i="61" a="1"/>
  <c r="DF8" i="61" s="1"/>
  <c r="CX8" i="61" a="1"/>
  <c r="CX8" i="61" s="1"/>
  <c r="CP8" i="61" a="1"/>
  <c r="CP8" i="61" s="1"/>
  <c r="CH8" i="61" a="1"/>
  <c r="CH8" i="61" s="1"/>
  <c r="DE8" i="61" a="1"/>
  <c r="DE8" i="61" s="1"/>
  <c r="CW8" i="61" a="1"/>
  <c r="CW8" i="61" s="1"/>
  <c r="CO8" i="61" a="1"/>
  <c r="CO8" i="61" s="1"/>
  <c r="DD8" i="61" a="1"/>
  <c r="DD8" i="61" s="1"/>
  <c r="CV8" i="61" a="1"/>
  <c r="CV8" i="61" s="1"/>
  <c r="CN8" i="61" a="1"/>
  <c r="CN8" i="61" s="1"/>
  <c r="DK8" i="61" a="1"/>
  <c r="DK8" i="61" s="1"/>
  <c r="DC8" i="61" a="1"/>
  <c r="DC8" i="61" s="1"/>
  <c r="CU8" i="61" a="1"/>
  <c r="CU8" i="61" s="1"/>
  <c r="CM8" i="61" a="1"/>
  <c r="CM8" i="61" s="1"/>
  <c r="DJ8" i="61" a="1"/>
  <c r="DJ8" i="61" s="1"/>
  <c r="DB8" i="61" a="1"/>
  <c r="DB8" i="61" s="1"/>
  <c r="CT8" i="61" a="1"/>
  <c r="CT8" i="61" s="1"/>
  <c r="CL8" i="61" a="1"/>
  <c r="CL8" i="61" s="1"/>
  <c r="DI8" i="61" a="1"/>
  <c r="DI8" i="61" s="1"/>
  <c r="DA8" i="61" a="1"/>
  <c r="DA8" i="61" s="1"/>
  <c r="CS8" i="61" a="1"/>
  <c r="CS8" i="61" s="1"/>
  <c r="CK8" i="61" a="1"/>
  <c r="CK8" i="61" s="1"/>
  <c r="GM8" i="53" a="1"/>
  <c r="GM8" i="53" s="1"/>
  <c r="GP8" i="53" s="1" a="1"/>
  <c r="GP8" i="53" s="1"/>
  <c r="GS8" i="53" s="1" a="1"/>
  <c r="GS8" i="53" s="1"/>
  <c r="GV8" i="53" s="1" a="1"/>
  <c r="GV8" i="53" s="1"/>
  <c r="GY8" i="53" s="1" a="1"/>
  <c r="GY8" i="53" s="1"/>
  <c r="HB8" i="53" s="1" a="1"/>
  <c r="HB8" i="53" s="1"/>
  <c r="HE8" i="53" s="1" a="1"/>
  <c r="HE8" i="53" s="1"/>
  <c r="HH8" i="53" s="1" a="1"/>
  <c r="HH8" i="53" s="1"/>
  <c r="HK8" i="53" s="1" a="1"/>
  <c r="HK8" i="53" s="1"/>
  <c r="HN8" i="53" s="1" a="1"/>
  <c r="HN8" i="53" s="1"/>
  <c r="HQ8" i="53" s="1" a="1"/>
  <c r="HQ8" i="53" s="1"/>
  <c r="HT8" i="53" s="1" a="1"/>
  <c r="HT8" i="53" s="1"/>
  <c r="HW8" i="53" s="1" a="1"/>
  <c r="HW8" i="53" s="1"/>
  <c r="HZ8" i="53" s="1" a="1"/>
  <c r="HZ8" i="53" s="1"/>
  <c r="IC8" i="53" s="1" a="1"/>
  <c r="IC8" i="53" s="1"/>
  <c r="IF8" i="53" s="1" a="1"/>
  <c r="IF8" i="53" s="1"/>
  <c r="GE8" i="53" a="1"/>
  <c r="GE8" i="53" s="1"/>
  <c r="FW8" i="53" a="1"/>
  <c r="FW8" i="53" s="1"/>
  <c r="FO8" i="53" a="1"/>
  <c r="FO8" i="53" s="1"/>
  <c r="GL8" i="53" a="1"/>
  <c r="GL8" i="53" s="1"/>
  <c r="GO8" i="53" s="1" a="1"/>
  <c r="GO8" i="53" s="1"/>
  <c r="GR8" i="53" s="1" a="1"/>
  <c r="GR8" i="53" s="1"/>
  <c r="GU8" i="53" s="1" a="1"/>
  <c r="GU8" i="53" s="1"/>
  <c r="GX8" i="53" s="1" a="1"/>
  <c r="GX8" i="53" s="1"/>
  <c r="HA8" i="53" s="1" a="1"/>
  <c r="HA8" i="53" s="1"/>
  <c r="HD8" i="53" s="1" a="1"/>
  <c r="HD8" i="53" s="1"/>
  <c r="HG8" i="53" s="1" a="1"/>
  <c r="HG8" i="53" s="1"/>
  <c r="HJ8" i="53" s="1" a="1"/>
  <c r="HJ8" i="53" s="1"/>
  <c r="HM8" i="53" s="1" a="1"/>
  <c r="HM8" i="53" s="1"/>
  <c r="HP8" i="53" s="1" a="1"/>
  <c r="HP8" i="53" s="1"/>
  <c r="HS8" i="53" s="1" a="1"/>
  <c r="HS8" i="53" s="1"/>
  <c r="HV8" i="53" s="1" a="1"/>
  <c r="HV8" i="53" s="1"/>
  <c r="HY8" i="53" s="1" a="1"/>
  <c r="HY8" i="53" s="1"/>
  <c r="IB8" i="53" s="1" a="1"/>
  <c r="IB8" i="53" s="1"/>
  <c r="IE8" i="53" s="1" a="1"/>
  <c r="IE8" i="53" s="1"/>
  <c r="GD8" i="53" a="1"/>
  <c r="GD8" i="53" s="1"/>
  <c r="FV8" i="53" a="1"/>
  <c r="FV8" i="53" s="1"/>
  <c r="FN8" i="53" a="1"/>
  <c r="FN8" i="53" s="1"/>
  <c r="GK8" i="53" a="1"/>
  <c r="GK8" i="53" s="1"/>
  <c r="GN8" i="53" s="1" a="1"/>
  <c r="GN8" i="53" s="1"/>
  <c r="GQ8" i="53" s="1" a="1"/>
  <c r="GQ8" i="53" s="1"/>
  <c r="GT8" i="53" s="1" a="1"/>
  <c r="GT8" i="53" s="1"/>
  <c r="GW8" i="53" s="1" a="1"/>
  <c r="GW8" i="53" s="1"/>
  <c r="GZ8" i="53" s="1" a="1"/>
  <c r="GZ8" i="53" s="1"/>
  <c r="HC8" i="53" s="1" a="1"/>
  <c r="HC8" i="53" s="1"/>
  <c r="HF8" i="53" s="1" a="1"/>
  <c r="HF8" i="53" s="1"/>
  <c r="HI8" i="53" s="1" a="1"/>
  <c r="HI8" i="53" s="1"/>
  <c r="HL8" i="53" s="1" a="1"/>
  <c r="HL8" i="53" s="1"/>
  <c r="HO8" i="53" s="1" a="1"/>
  <c r="HO8" i="53" s="1"/>
  <c r="HR8" i="53" s="1" a="1"/>
  <c r="HR8" i="53" s="1"/>
  <c r="HU8" i="53" s="1" a="1"/>
  <c r="HU8" i="53" s="1"/>
  <c r="HX8" i="53" s="1" a="1"/>
  <c r="HX8" i="53" s="1"/>
  <c r="IA8" i="53" s="1" a="1"/>
  <c r="IA8" i="53" s="1"/>
  <c r="ID8" i="53" s="1" a="1"/>
  <c r="ID8" i="53" s="1"/>
  <c r="IG8" i="53" s="1" a="1"/>
  <c r="IG8" i="53" s="1"/>
  <c r="GC8" i="53" a="1"/>
  <c r="GC8" i="53" s="1"/>
  <c r="FU8" i="53" a="1"/>
  <c r="FU8" i="53" s="1"/>
  <c r="FM8" i="53" a="1"/>
  <c r="FM8" i="53" s="1"/>
  <c r="GJ8" i="53" a="1"/>
  <c r="GJ8" i="53" s="1"/>
  <c r="GB8" i="53" a="1"/>
  <c r="GB8" i="53" s="1"/>
  <c r="FT8" i="53" a="1"/>
  <c r="FT8" i="53" s="1"/>
  <c r="FL8" i="53" a="1"/>
  <c r="FL8" i="53" s="1"/>
  <c r="FX8" i="53" a="1"/>
  <c r="FX8" i="53" s="1"/>
  <c r="GI8" i="53" a="1"/>
  <c r="GI8" i="53" s="1"/>
  <c r="GA8" i="53" a="1"/>
  <c r="GA8" i="53" s="1"/>
  <c r="FS8" i="53" a="1"/>
  <c r="FS8" i="53" s="1"/>
  <c r="FK8" i="53" a="1"/>
  <c r="FK8" i="53" s="1"/>
  <c r="GH8" i="53" a="1"/>
  <c r="GH8" i="53" s="1"/>
  <c r="FZ8" i="53" a="1"/>
  <c r="FZ8" i="53" s="1"/>
  <c r="FR8" i="53" a="1"/>
  <c r="FR8" i="53" s="1"/>
  <c r="FJ8" i="53" a="1"/>
  <c r="FJ8" i="53" s="1"/>
  <c r="FP8" i="53" a="1"/>
  <c r="FP8" i="53" s="1"/>
  <c r="GG8" i="53" a="1"/>
  <c r="GG8" i="53" s="1"/>
  <c r="FY8" i="53" a="1"/>
  <c r="FY8" i="53" s="1"/>
  <c r="FQ8" i="53" a="1"/>
  <c r="FQ8" i="53" s="1"/>
  <c r="GF8" i="53" a="1"/>
  <c r="GF8" i="53" s="1"/>
  <c r="AH8" i="61" a="1"/>
  <c r="AH8" i="61" s="1"/>
  <c r="V8" i="61" a="1"/>
  <c r="V8" i="61" s="1"/>
  <c r="Z8" i="53" a="1"/>
  <c r="Z8" i="53" s="1"/>
  <c r="AG8" i="61" a="1"/>
  <c r="AG8" i="61" s="1"/>
  <c r="U8" i="61" a="1"/>
  <c r="U8" i="61" s="1"/>
  <c r="Y8" i="53" a="1"/>
  <c r="Y8" i="53" s="1"/>
  <c r="AF8" i="61" a="1"/>
  <c r="AF8" i="61" s="1"/>
  <c r="T8" i="61" a="1"/>
  <c r="T8" i="61" s="1"/>
  <c r="X8" i="53" a="1"/>
  <c r="X8" i="53" s="1"/>
  <c r="AE8" i="61" a="1"/>
  <c r="AE8" i="61" s="1"/>
  <c r="S8" i="61" a="1"/>
  <c r="S8" i="61" s="1"/>
  <c r="AI8" i="53" a="1"/>
  <c r="AI8" i="53" s="1"/>
  <c r="W8" i="53" a="1"/>
  <c r="W8" i="53" s="1"/>
  <c r="AD8" i="61" a="1"/>
  <c r="AD8" i="61" s="1"/>
  <c r="R8" i="61" a="1"/>
  <c r="R8" i="61" s="1"/>
  <c r="AH8" i="53" a="1"/>
  <c r="AH8" i="53" s="1"/>
  <c r="V8" i="53" a="1"/>
  <c r="V8" i="53" s="1"/>
  <c r="AC8" i="61" a="1"/>
  <c r="AC8" i="61" s="1"/>
  <c r="Q8" i="61" a="1"/>
  <c r="Q8" i="61" s="1"/>
  <c r="AG8" i="53" a="1"/>
  <c r="AG8" i="53" s="1"/>
  <c r="U8" i="53" a="1"/>
  <c r="U8" i="53" s="1"/>
  <c r="AB8" i="61" a="1"/>
  <c r="AB8" i="61" s="1"/>
  <c r="P8" i="61" a="1"/>
  <c r="P8" i="61" s="1"/>
  <c r="AF8" i="53" a="1"/>
  <c r="AF8" i="53" s="1"/>
  <c r="T8" i="53" a="1"/>
  <c r="T8" i="53" s="1"/>
  <c r="S8" i="53" a="1"/>
  <c r="S8" i="53" s="1"/>
  <c r="AA8" i="61" a="1"/>
  <c r="AA8" i="61" s="1"/>
  <c r="AE8" i="53" a="1"/>
  <c r="AE8" i="53" s="1"/>
  <c r="Z8" i="61" a="1"/>
  <c r="Z8" i="61" s="1"/>
  <c r="AD8" i="53" a="1"/>
  <c r="AD8" i="53" s="1"/>
  <c r="R8" i="53" a="1"/>
  <c r="R8" i="53" s="1"/>
  <c r="Y8" i="61" a="1"/>
  <c r="Y8" i="61" s="1"/>
  <c r="AC8" i="53" a="1"/>
  <c r="AC8" i="53" s="1"/>
  <c r="Q8" i="53" a="1"/>
  <c r="Q8" i="53" s="1"/>
  <c r="P8" i="53" a="1"/>
  <c r="P8" i="53" s="1"/>
  <c r="X8" i="61" a="1"/>
  <c r="X8" i="61" s="1"/>
  <c r="AB8" i="53" a="1"/>
  <c r="AB8" i="53" s="1"/>
  <c r="AI8" i="61" a="1"/>
  <c r="AI8" i="61" s="1"/>
  <c r="W8" i="61" a="1"/>
  <c r="W8" i="61" s="1"/>
  <c r="AA8" i="53" a="1"/>
  <c r="AA8" i="53" s="1"/>
  <c r="J8" i="61" a="1"/>
  <c r="J8" i="61" s="1"/>
  <c r="N8" i="53" a="1"/>
  <c r="N8" i="53" s="1"/>
  <c r="I8" i="61" a="1"/>
  <c r="I8" i="61" s="1"/>
  <c r="M8" i="53" a="1"/>
  <c r="M8" i="53" s="1"/>
  <c r="H8" i="61" a="1"/>
  <c r="H8" i="61" s="1"/>
  <c r="L8" i="53" a="1"/>
  <c r="L8" i="53" s="1"/>
  <c r="G8" i="53" a="1"/>
  <c r="G8" i="53" s="1"/>
  <c r="G8" i="61" a="1"/>
  <c r="G8" i="61" s="1"/>
  <c r="K8" i="53" a="1"/>
  <c r="K8" i="53" s="1"/>
  <c r="F8" i="61" a="1"/>
  <c r="F8" i="61" s="1"/>
  <c r="J8" i="53" a="1"/>
  <c r="J8" i="53" s="1"/>
  <c r="I8" i="53" a="1"/>
  <c r="I8" i="53" s="1"/>
  <c r="H8" i="53" a="1"/>
  <c r="H8" i="53" s="1"/>
  <c r="O8" i="61" a="1"/>
  <c r="O8" i="61" s="1"/>
  <c r="N8" i="61" a="1"/>
  <c r="N8" i="61" s="1"/>
  <c r="F8" i="53" a="1"/>
  <c r="F8" i="53" s="1"/>
  <c r="M8" i="61" a="1"/>
  <c r="M8" i="61" s="1"/>
  <c r="L8" i="61" a="1"/>
  <c r="L8" i="61" s="1"/>
  <c r="K8" i="61" a="1"/>
  <c r="K8" i="61" s="1"/>
  <c r="O8" i="53" a="1"/>
  <c r="O8" i="53" s="1"/>
  <c r="CX8" i="53" a="1"/>
  <c r="CX8" i="53" s="1"/>
  <c r="CW8" i="53" a="1"/>
  <c r="CW8" i="53" s="1"/>
  <c r="CI8" i="53" a="1"/>
  <c r="CI8" i="53" s="1"/>
  <c r="CL8" i="53" a="1"/>
  <c r="CL8" i="53" s="1"/>
  <c r="CM8" i="53" a="1"/>
  <c r="CM8" i="53" s="1"/>
  <c r="DJ8" i="53" a="1"/>
  <c r="DJ8" i="53" s="1"/>
  <c r="CP8" i="53" a="1"/>
  <c r="CP8" i="53" s="1"/>
  <c r="DG8" i="53" a="1"/>
  <c r="DG8" i="53" s="1"/>
  <c r="CV8" i="53" a="1"/>
  <c r="CV8" i="53" s="1"/>
  <c r="DD8" i="53" a="1"/>
  <c r="DD8" i="53" s="1"/>
  <c r="CY8" i="53" a="1"/>
  <c r="CY8" i="53" s="1"/>
  <c r="DB8" i="53" a="1"/>
  <c r="DB8" i="53" s="1"/>
  <c r="DE8" i="53" a="1"/>
  <c r="DE8" i="53" s="1"/>
  <c r="CR8" i="53" a="1"/>
  <c r="CR8" i="53" s="1"/>
  <c r="DH8" i="53" a="1"/>
  <c r="DH8" i="53" s="1"/>
  <c r="CU8" i="53" a="1"/>
  <c r="CU8" i="53" s="1"/>
  <c r="DF8" i="53" a="1"/>
  <c r="DF8" i="53" s="1"/>
  <c r="DA8" i="53" a="1"/>
  <c r="DA8" i="53" s="1"/>
  <c r="DI8" i="53" a="1"/>
  <c r="DI8" i="53" s="1"/>
  <c r="CN8" i="53" a="1"/>
  <c r="CN8" i="53" s="1"/>
  <c r="CH8" i="53" a="1"/>
  <c r="CH8" i="53" s="1"/>
  <c r="CK8" i="53" a="1"/>
  <c r="CK8" i="53" s="1"/>
  <c r="CS8" i="53" a="1"/>
  <c r="CS8" i="53" s="1"/>
  <c r="CJ8" i="53" a="1"/>
  <c r="CJ8" i="53" s="1"/>
  <c r="DC8" i="53" a="1"/>
  <c r="DC8" i="53" s="1"/>
  <c r="CO8" i="53" a="1"/>
  <c r="CO8" i="53" s="1"/>
  <c r="CZ8" i="53" a="1"/>
  <c r="CZ8" i="53" s="1"/>
  <c r="DK8" i="53" a="1"/>
  <c r="DK8" i="53" s="1"/>
  <c r="CT8" i="53" a="1"/>
  <c r="CT8" i="53" s="1"/>
  <c r="CQ8" i="53" a="1"/>
  <c r="CQ8" i="53" s="1"/>
  <c r="E8" i="61" l="1" a="1"/>
  <c r="E8" i="61" s="1"/>
  <c r="E8" i="53" a="1"/>
  <c r="E8" i="53" s="1"/>
  <c r="F8" i="55" s="1" a="1"/>
  <c r="F8" i="55" s="1"/>
  <c r="CG8" i="61" a="1"/>
  <c r="CG8" i="61" s="1"/>
  <c r="CG8" i="53" a="1"/>
  <c r="CG8" i="53" s="1"/>
  <c r="G8" i="55" s="1" a="1"/>
  <c r="G8" i="55" s="1"/>
  <c r="D12" i="46" l="1"/>
  <c r="D17" i="46"/>
  <c r="D16" i="46" s="1"/>
  <c r="H8" i="55" a="1"/>
  <c r="H8" i="55" s="1"/>
  <c r="FI8" i="53" l="1" a="1"/>
  <c r="FI8" i="53" s="1"/>
  <c r="I8" i="55" s="1" a="1"/>
  <c r="I8" i="55" s="1"/>
  <c r="D13" i="46" s="1"/>
  <c r="D15"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tc={F616F7C0-E842-4EB9-A763-CED81232438C}</author>
    <author>tc={298854FA-A4CE-422D-8211-C3BBF9F52FF6}</author>
  </authors>
  <commentList>
    <comment ref="K111" authorId="0" shapeId="0" xr:uid="{F616F7C0-E842-4EB9-A763-CED81232438C}">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 ref="P111" authorId="1" shapeId="0" xr:uid="{298854FA-A4CE-422D-8211-C3BBF9F52FF6}">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<sst xmlns="http://schemas.openxmlformats.org/spreadsheetml/2006/main" count="806" uniqueCount="290">
  <si>
    <t>Climate Peril</t>
  </si>
  <si>
    <t>Wind</t>
  </si>
  <si>
    <t>Severity Threshold</t>
  </si>
  <si>
    <t>Annual Event Probability Forecast</t>
  </si>
  <si>
    <t>Disclaimer</t>
  </si>
  <si>
    <t>Contents</t>
  </si>
  <si>
    <t>This file contains the following pages:</t>
  </si>
  <si>
    <t>Color</t>
  </si>
  <si>
    <t>Tab Name</t>
  </si>
  <si>
    <t>DRAFT</t>
  </si>
  <si>
    <t>Tab Link</t>
  </si>
  <si>
    <t>Asset Class</t>
  </si>
  <si>
    <t>Pole</t>
  </si>
  <si>
    <t>Description/Purpose</t>
  </si>
  <si>
    <t>Location</t>
  </si>
  <si>
    <t>Sub Class</t>
  </si>
  <si>
    <t>Class 4</t>
  </si>
  <si>
    <t>Class 3</t>
  </si>
  <si>
    <t>Class 2</t>
  </si>
  <si>
    <t>DRAFT - Example Data Illustrative</t>
  </si>
  <si>
    <t>Unit Basis</t>
  </si>
  <si>
    <t>Class 5</t>
  </si>
  <si>
    <t>N/A</t>
  </si>
  <si>
    <t>Count</t>
  </si>
  <si>
    <t>pole</t>
  </si>
  <si>
    <t>Risk Heatmap</t>
  </si>
  <si>
    <t>Guidehouse, October 2024</t>
  </si>
  <si>
    <t>Key</t>
  </si>
  <si>
    <t>Total Annual Probability Across Perils</t>
  </si>
  <si>
    <t>Table of Contents</t>
  </si>
  <si>
    <t>Low</t>
  </si>
  <si>
    <t>Medium</t>
  </si>
  <si>
    <t>High</t>
  </si>
  <si>
    <t>Annual Probability Bin</t>
  </si>
  <si>
    <t>Calculated Value</t>
  </si>
  <si>
    <t>1. LDC Asset Summary</t>
  </si>
  <si>
    <t>Ontario Energy Board Vulnerability Assessment Toolkit - User Guide</t>
  </si>
  <si>
    <t>Private and confidential</t>
  </si>
  <si>
    <t>DISCLAIMER</t>
  </si>
  <si>
    <t xml:space="preserve">
</t>
  </si>
  <si>
    <t>CONTACTS</t>
  </si>
  <si>
    <t>OEB Vulnerability Assessment &amp; System Hardening</t>
  </si>
  <si>
    <t>Donald Lau</t>
  </si>
  <si>
    <t>Manager, Electricity Distribution</t>
  </si>
  <si>
    <t>Donald.Lau@oeb.ca</t>
  </si>
  <si>
    <t>Zubin Panchal</t>
  </si>
  <si>
    <t>Senior Advisor, Electricity Distribution</t>
  </si>
  <si>
    <t>Zubin.Panchal@oeb.ca</t>
  </si>
  <si>
    <t>Contains a model overview and tab descriptions.</t>
  </si>
  <si>
    <t>Characterizes the expected resilience of LDC assets identified in the Asset Summary to specific climate perils. Sub classes may be included to better estimate failure thresholds across a variety of perils. The total annual probability of failure is the summation across climate perils. LDCs may leverage design standards to quickly review vulnerability or refine failure thresholds with additional condition data of field equipment.</t>
  </si>
  <si>
    <t>Projects the annual probability of specific events (relevant to assets in the Asset Summary) occurring at targeted grid locations through time. Climate perils and severity thresholds are linked to specific asset failure modes and thresholds. For example, wind gusts may be evaluated at 80, 100, and 120 kph as these relate to different class pole failures.</t>
  </si>
  <si>
    <t>2. Asset Class Failure Thresh</t>
  </si>
  <si>
    <t>Asset Class Failure Modes &amp; Thresholds</t>
  </si>
  <si>
    <t>Climate Peril Probability Model</t>
  </si>
  <si>
    <t>Legend</t>
  </si>
  <si>
    <t>Bin Option</t>
  </si>
  <si>
    <t>Definition</t>
  </si>
  <si>
    <t>1-in-10 year event</t>
  </si>
  <si>
    <t>1-in-50 year event</t>
  </si>
  <si>
    <t>1-in-100 year event</t>
  </si>
  <si>
    <t>1-in-20 year event</t>
  </si>
  <si>
    <t>1-in-5 year event</t>
  </si>
  <si>
    <t>Vulnerability Heatmap</t>
  </si>
  <si>
    <t>Asset Vulnerability Heatmap</t>
  </si>
  <si>
    <t>Very High</t>
  </si>
  <si>
    <t>Summarizes asset counts by analysis location. Locations with no assets of a specific class will have no vulnerability for that class regardless of climate projections. For locations and class combinations with higher vulnerability, an LDC may review its asset counts to understand the pervasiveness of the resiliency challenge.</t>
  </si>
  <si>
    <t>The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t>
  </si>
  <si>
    <t>Class List</t>
  </si>
  <si>
    <t>Sub Class List</t>
  </si>
  <si>
    <t>Unique Asset List</t>
  </si>
  <si>
    <t>Location ID</t>
  </si>
  <si>
    <t>Year</t>
  </si>
  <si>
    <t>Estimated Failure Threshold</t>
  </si>
  <si>
    <t>Source: TBD</t>
  </si>
  <si>
    <t>Lower Wind Speed</t>
  </si>
  <si>
    <t>Upper Wind Speed</t>
  </si>
  <si>
    <t>Lower Return Period</t>
  </si>
  <si>
    <t>Upper Return Period</t>
  </si>
  <si>
    <t>Annual Probability of Failure</t>
  </si>
  <si>
    <t>Scenario Selection</t>
  </si>
  <si>
    <t>Variable</t>
  </si>
  <si>
    <t>Unit</t>
  </si>
  <si>
    <t>minutes</t>
  </si>
  <si>
    <t>count</t>
  </si>
  <si>
    <t>Value</t>
  </si>
  <si>
    <t>Asset Sub-Class</t>
  </si>
  <si>
    <t>Average Outage Duration</t>
  </si>
  <si>
    <t>Estimated Customers Interrupted (Res)</t>
  </si>
  <si>
    <t>$/unit</t>
  </si>
  <si>
    <t>Asset Sub-Class Probability of Failure Calculator Tool</t>
  </si>
  <si>
    <t>Generic BCA Inputs</t>
  </si>
  <si>
    <t>Project Characteristics</t>
  </si>
  <si>
    <t>Project BCA Results</t>
  </si>
  <si>
    <t>Project Count</t>
  </si>
  <si>
    <t>Replacement Assets</t>
  </si>
  <si>
    <t>Project Summary Metrics</t>
  </si>
  <si>
    <t>Metric</t>
  </si>
  <si>
    <t>BCR</t>
  </si>
  <si>
    <t>years</t>
  </si>
  <si>
    <t>Project Start Year</t>
  </si>
  <si>
    <t>year</t>
  </si>
  <si>
    <t>Total PV Costs</t>
  </si>
  <si>
    <t>Inflation</t>
  </si>
  <si>
    <t>%</t>
  </si>
  <si>
    <t>ratio</t>
  </si>
  <si>
    <t>Expected Lifetime CMI Reduction</t>
  </si>
  <si>
    <t>CMI</t>
  </si>
  <si>
    <t>Cost Data Year</t>
  </si>
  <si>
    <t>Baseline</t>
  </si>
  <si>
    <t>Project</t>
  </si>
  <si>
    <t>Baseline Value</t>
  </si>
  <si>
    <t>Project Value</t>
  </si>
  <si>
    <t>Expected Value</t>
  </si>
  <si>
    <t>Ontario Energy Board Vulnerability Assessment Toolkit - Definitions</t>
  </si>
  <si>
    <t>Term</t>
  </si>
  <si>
    <t>A point or an area associated with 1 or more assets. Locations are used to map asset classes to the specific probability of climate perils occurring. Definitions of locations are up to the discretion of the user, and can be chosen to be as granular or as coarse as needed to capture geographic variation in likelihood of climate conditions.</t>
  </si>
  <si>
    <t>A type of asset, such as a pole or overhead conductor. Asset classes should be chosen to accurately differentiate between the weather event resilience of different assets.</t>
  </si>
  <si>
    <t>A sub category of asset within an asset class. Sub classes may be used to further differentiate failure thresholds of different assets within a class; for example, to differentiate the resilience of different classes of pole to wind gusts.</t>
  </si>
  <si>
    <t>Vulnerability</t>
  </si>
  <si>
    <t>Vulnerability represents the probability that an asset (or group of assets) will fail given it is within the location of occurrence of one or more climate perils.</t>
  </si>
  <si>
    <t>Risk</t>
  </si>
  <si>
    <t>2025</t>
  </si>
  <si>
    <t>2030</t>
  </si>
  <si>
    <t>2035</t>
  </si>
  <si>
    <t>2040</t>
  </si>
  <si>
    <t>2045</t>
  </si>
  <si>
    <t>2050</t>
  </si>
  <si>
    <t>Risk quantifies the financial exposure of an asset or group of assets at a location, accounting for probability of failure in response to climate perils as well as criticality of failure (e.g., value of lost load).</t>
  </si>
  <si>
    <t>Project Scenario PV Benefits</t>
  </si>
  <si>
    <t>Annual event Theta for Calibration</t>
  </si>
  <si>
    <t>Total Modeled Event Probability</t>
  </si>
  <si>
    <t>Theta</t>
  </si>
  <si>
    <t>Project Type</t>
  </si>
  <si>
    <t>Impact Type</t>
  </si>
  <si>
    <t>Project Type Inputs</t>
  </si>
  <si>
    <r>
      <rPr>
        <i/>
        <vertAlign val="superscript"/>
        <sz val="8"/>
        <rFont val="Arial"/>
        <family val="2"/>
      </rPr>
      <t>2</t>
    </r>
    <r>
      <rPr>
        <i/>
        <sz val="8"/>
        <rFont val="Arial"/>
        <family val="2"/>
      </rPr>
      <t>These outages should reflect those caused by the climate perils addressed in this risk analysis. Inclusion of historic outages from other causes will inflate results.</t>
    </r>
  </si>
  <si>
    <t>$</t>
  </si>
  <si>
    <t>Project Budget</t>
  </si>
  <si>
    <t>Cost for BCA</t>
  </si>
  <si>
    <t>Raw Climate Data</t>
  </si>
  <si>
    <t>Scenario</t>
  </si>
  <si>
    <t>Primary Scenario</t>
  </si>
  <si>
    <t>Asset Class Annual Probability of Failure Uncalibrated</t>
  </si>
  <si>
    <t>Asset Class Annual Probability of Failure Calibrated</t>
  </si>
  <si>
    <t>Risk VOLL from Outage Frequency</t>
  </si>
  <si>
    <t>Risk VOLL from Outage Criticality</t>
  </si>
  <si>
    <t>Replace %</t>
  </si>
  <si>
    <t>Value of Lost Load (VOLL)</t>
  </si>
  <si>
    <t>$/Outage Event</t>
  </si>
  <si>
    <t>Calibration Year</t>
  </si>
  <si>
    <t>Repair Cost</t>
  </si>
  <si>
    <t>Replace Cost</t>
  </si>
  <si>
    <t>Asset Class Annual Failure Repair and Replace Cost</t>
  </si>
  <si>
    <t>Asset Class Annual Probability Weighted Failure Repair and Replace Cost</t>
  </si>
  <si>
    <t>BCA Cost ($)</t>
  </si>
  <si>
    <t>Budget ($)</t>
  </si>
  <si>
    <t>3. Climate Severity Calculator</t>
  </si>
  <si>
    <t>4. Climate Peril Probability</t>
  </si>
  <si>
    <t>5. VA Heatmap</t>
  </si>
  <si>
    <t>6. Generic BCA Inputs</t>
  </si>
  <si>
    <t>7. Project Characteristics</t>
  </si>
  <si>
    <t>8. Project BCA Results</t>
  </si>
  <si>
    <t>Calibration</t>
  </si>
  <si>
    <t>The following tabs contain intermediate calculations for the workbook to function and should not be edited.</t>
  </si>
  <si>
    <t>Int VA Calcs</t>
  </si>
  <si>
    <t>Int BCA Costs</t>
  </si>
  <si>
    <t>Int BCA Ann Fail Costs</t>
  </si>
  <si>
    <t>Int BCA Ann Fail Prob</t>
  </si>
  <si>
    <t>Int BCA Ann PWFC</t>
  </si>
  <si>
    <t>Int BCA Ann PWVOLL</t>
  </si>
  <si>
    <t>Indices</t>
  </si>
  <si>
    <t>2055</t>
  </si>
  <si>
    <t>2060</t>
  </si>
  <si>
    <t>2065</t>
  </si>
  <si>
    <t>2070</t>
  </si>
  <si>
    <t>2075</t>
  </si>
  <si>
    <t>2080</t>
  </si>
  <si>
    <t>2085</t>
  </si>
  <si>
    <t>2090</t>
  </si>
  <si>
    <t>2095</t>
  </si>
  <si>
    <t>2100</t>
  </si>
  <si>
    <t>Calculates calibration factor to ground modeled failures against actual observed failures. Calibration accounts for covariance of probability of failure associated with assets (e.g. similar assets in relatively close proximity)</t>
  </si>
  <si>
    <t>List of Locations</t>
  </si>
  <si>
    <t>VA Toolkit User Guide</t>
  </si>
  <si>
    <t>User inputs that describe the characteristics of a single project associated with a single location. Users should use this tab to assess the benefits and costs of individual projects. See tab 'BCA Toolkit User Guide' for example project types.</t>
  </si>
  <si>
    <t>Presents results of project BCA calculations based on inputs provided in tabs 1-7.</t>
  </si>
  <si>
    <t>Linked Value</t>
  </si>
  <si>
    <t>Fixed Input</t>
  </si>
  <si>
    <t>Model Result</t>
  </si>
  <si>
    <t>User Input</t>
  </si>
  <si>
    <t>Estimated point over which a given asset class would be expected to fail in response to a particular climate peril .</t>
  </si>
  <si>
    <t>Scenario Asset Class Annual Probability Weighted CMI (Per Event Method)</t>
  </si>
  <si>
    <t>Lifetime Total CMI Reduction</t>
  </si>
  <si>
    <t>Total PV Benefits from Avoided Repairs and Replacements</t>
  </si>
  <si>
    <t>Total PV Benefits from Frequency Reductions (VOLL)</t>
  </si>
  <si>
    <t>Total PV Benefits from Criticality Reductions (VOLL)</t>
  </si>
  <si>
    <r>
      <t>Expected Annual Average CMI Reduction</t>
    </r>
    <r>
      <rPr>
        <vertAlign val="superscript"/>
        <sz val="8"/>
        <rFont val="Arial"/>
        <family val="2"/>
      </rPr>
      <t>1</t>
    </r>
  </si>
  <si>
    <r>
      <rPr>
        <i/>
        <vertAlign val="superscript"/>
        <sz val="8"/>
        <rFont val="Arial"/>
        <family val="2"/>
      </rPr>
      <t>1</t>
    </r>
    <r>
      <rPr>
        <i/>
        <sz val="8"/>
        <rFont val="Arial"/>
        <family val="2"/>
      </rPr>
      <t>Simple average over project lifetime.</t>
    </r>
  </si>
  <si>
    <t>Guidehouse Inc. (Guidehouse) has provided the information in this publication for informational purposes only. The information has been obtained from sources believed to be reliable; however, Guidehouse does not make any express or implied warranty or representation concerning such information. Any market forecasts or predictions contained in the publication reflect Guidehouse’s current expectations based on market data and trend analysis. Market predictions and expectations are inherently uncertain and actual results may differ materially from those contained in the publication. Guidehouse and its subsidiaries and affiliates hereby disclaim liability for any loss or damage caused by errors or omissions in this publication.</t>
  </si>
  <si>
    <t>Ontario Energy Board Vulnerability Assessment &amp; System Hardening (VASH) Toolkit - Table of Contents</t>
  </si>
  <si>
    <t>RCP8.5</t>
  </si>
  <si>
    <t>RCP6.0</t>
  </si>
  <si>
    <t>RCP4.5</t>
  </si>
  <si>
    <t>Return Interval</t>
  </si>
  <si>
    <t>Climate Scenario</t>
  </si>
  <si>
    <t>Climate Data</t>
  </si>
  <si>
    <t>Annual Event Probability Projection</t>
  </si>
  <si>
    <t>2023</t>
  </si>
  <si>
    <t>Estimated Customers Interrupted (Med/Large C&amp;I)</t>
  </si>
  <si>
    <t>Estimated Customers Interrupted (Small C&amp;I)</t>
  </si>
  <si>
    <t>Input from List (Dropdown)</t>
  </si>
  <si>
    <r>
      <t>Historic Annual Outage Events</t>
    </r>
    <r>
      <rPr>
        <vertAlign val="superscript"/>
        <sz val="8"/>
        <rFont val="Arial"/>
        <family val="2"/>
      </rPr>
      <t>2</t>
    </r>
  </si>
  <si>
    <t>Replace</t>
  </si>
  <si>
    <t>Repair/Replace Risk</t>
  </si>
  <si>
    <t>Baseline Asset Class Annual Probability Weighted Failure Repair and Replace Cost</t>
  </si>
  <si>
    <t>RUL for Model</t>
  </si>
  <si>
    <t>Replacement Asset Class</t>
  </si>
  <si>
    <t>Replacement Asset Sub-Class</t>
  </si>
  <si>
    <t>Code Asset Class</t>
  </si>
  <si>
    <t>Code Asset Sub-Class</t>
  </si>
  <si>
    <t>Nominal Revenue Requirement by Year</t>
  </si>
  <si>
    <t>Present Value of Revenue Requirement in Year 1 Constant Dollars</t>
  </si>
  <si>
    <t xml:space="preserve">GLOBAL ASSUMPTIONS </t>
  </si>
  <si>
    <t>Customer PV of Revenue Requirement for a $1 Investment</t>
  </si>
  <si>
    <t>Asset Lifetime</t>
  </si>
  <si>
    <t>Asset Capital Cost</t>
  </si>
  <si>
    <t>Depreciation</t>
  </si>
  <si>
    <t>Per IESO Guide for NWAs</t>
  </si>
  <si>
    <t>IESO_NWA_Guide_Regional_Planning</t>
  </si>
  <si>
    <t>Inflation Rate</t>
  </si>
  <si>
    <t>Social Discount Rate</t>
  </si>
  <si>
    <t>Pre-tax WACC</t>
  </si>
  <si>
    <t>OEB Cost of Capital Parameters</t>
  </si>
  <si>
    <t>Other Assumptions</t>
  </si>
  <si>
    <t>Tax Rate</t>
  </si>
  <si>
    <t>15% federal and 11.5% provincial</t>
  </si>
  <si>
    <t>Federal Tax Rate</t>
  </si>
  <si>
    <t>Provincial Tax Rate</t>
  </si>
  <si>
    <t>Opening Book Value</t>
  </si>
  <si>
    <t>Base O &amp; M Costs</t>
  </si>
  <si>
    <t>Scenario O&amp; M Costs</t>
  </si>
  <si>
    <t>Baseline Customer Revenue Requirement Multiplier</t>
  </si>
  <si>
    <t>Scenario Customer Revenue Requirement Multiplier</t>
  </si>
  <si>
    <t>Baseline O&amp;M Cost (% of Total Costs)</t>
  </si>
  <si>
    <t>Scenario O&amp;M Cost (% of Total Costs)</t>
  </si>
  <si>
    <t>VASH Toolkit Model</t>
  </si>
  <si>
    <t xml:space="preserve">Supports the development of tab '4. Climate Peril Probability'. Users may input chosen climate projections (from ECCC) to estimate annual probabilities of failure at different times in the future. </t>
  </si>
  <si>
    <t>User inputs that describe the unit costs related to asset failure (i.e., repair and replace costs). These costs should be those that scale with asset count. Project level costs such as administration should be entered in tab '7. Project Characteristics'.</t>
  </si>
  <si>
    <t>Categorizes vulnerability for each asset class in 5-year time intervals at a specified location by user-defined vulnerability bins. The annual probability of failures are summed across applicable climate perils based on asset class failure thresholds.</t>
  </si>
  <si>
    <t>Table 1: Asset Class Summary</t>
  </si>
  <si>
    <t>Table 2: Asset Class and Sub-Class Locations and Counts</t>
  </si>
  <si>
    <t>Table 4: Asset Class Failure Thresholds</t>
  </si>
  <si>
    <t>Table 3: Climate Peril Summary</t>
  </si>
  <si>
    <t>Table 5: Climate Peril Probability Projections</t>
  </si>
  <si>
    <t xml:space="preserve">Table 5: Asset Repair and Replace Costs </t>
  </si>
  <si>
    <t>Table 6: Project Characteristics</t>
  </si>
  <si>
    <t>Table 7: Project Economic Variables</t>
  </si>
  <si>
    <t>Table 8: Project Lifetime Variables</t>
  </si>
  <si>
    <t>Table 9: Criticality Variables</t>
  </si>
  <si>
    <t>Table 10: Applicable Assets</t>
  </si>
  <si>
    <t>Existing Assets</t>
  </si>
  <si>
    <t>Standard Assets</t>
  </si>
  <si>
    <t>Existing</t>
  </si>
  <si>
    <t>Standard</t>
  </si>
  <si>
    <t>Nominal Utility Discount Rate (WACC)</t>
  </si>
  <si>
    <r>
      <t>Project Expected Lifetime</t>
    </r>
    <r>
      <rPr>
        <vertAlign val="superscript"/>
        <sz val="8"/>
        <rFont val="Arial"/>
        <family val="2"/>
      </rPr>
      <t>1</t>
    </r>
  </si>
  <si>
    <r>
      <t>Starting Asset's Remaining Useful Lifetime</t>
    </r>
    <r>
      <rPr>
        <vertAlign val="superscript"/>
        <sz val="8"/>
        <rFont val="Arial"/>
        <family val="2"/>
      </rPr>
      <t>2</t>
    </r>
  </si>
  <si>
    <r>
      <rPr>
        <i/>
        <vertAlign val="superscript"/>
        <sz val="8"/>
        <rFont val="Arial"/>
        <family val="2"/>
      </rPr>
      <t>2</t>
    </r>
    <r>
      <rPr>
        <i/>
        <sz val="8"/>
        <rFont val="Arial"/>
        <family val="2"/>
      </rPr>
      <t>RUL only required for the early retirement program type.</t>
    </r>
  </si>
  <si>
    <t>Incremental Project Non-Asset Costs</t>
  </si>
  <si>
    <t>Location List</t>
  </si>
  <si>
    <t>mm ice accretion</t>
  </si>
  <si>
    <t>kph (10-min avg.)</t>
  </si>
  <si>
    <t>Ice</t>
  </si>
  <si>
    <t>Early Retirement</t>
  </si>
  <si>
    <t>Ice Accretion</t>
  </si>
  <si>
    <t>Early Retirement Cost Adjustment</t>
  </si>
  <si>
    <t>Total Existing Asset Class Annual Probability of Failure Calibrated</t>
  </si>
  <si>
    <t>Total Replacement Asset Class Annual Probability of Failure Calibrated</t>
  </si>
  <si>
    <t>Total Standard Asset Class Annual Probability of Failure Calibrated</t>
  </si>
  <si>
    <t>Replacement Asset Class Annual Probability Weighted Failure Repair and Replace Cost</t>
  </si>
  <si>
    <t>Baseline Scenario Asset Class Annual Probability Weighted VOLL (Per Event Method) - with Dual</t>
  </si>
  <si>
    <t>Replacement Scenario Asset Class Annual Probability Weighted VOLL (Per Event Method)</t>
  </si>
  <si>
    <t>Replacement Scenario Asset Class Annual Probability Weighted VOLL Criticality Reduction (Per Event Method)</t>
  </si>
  <si>
    <t>Baseline Scenario Asset Class Annual CMI (Per Event Method)</t>
  </si>
  <si>
    <t>Frequency</t>
  </si>
  <si>
    <t>Baseline Count</t>
  </si>
  <si>
    <t>Underground Cable</t>
  </si>
  <si>
    <t>km</t>
  </si>
  <si>
    <t>Location 1</t>
  </si>
  <si>
    <t>Aluminum: XLPE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</si>
</sst>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8" formatCode="&quot;$&quot;#,##0.00_);[Red]\(&quot;$&quot;#,##0.00\)"/>
    <numFmt numFmtId="41" formatCode="_(* #,##0_);_(* \(#,##0\);_(* &quot;-&quot;_);_(@_)"/>
    <numFmt numFmtId="43" formatCode="_(* #,##0.00_);_(* \(#,##0.00\);_(* &quot;-&quot;??_);_(@_)"/>
    <numFmt numFmtId="164" formatCode="_(&quot;£&quot;* #,##0_);_(&quot;£&quot;* \(#,##0\);_(&quot;£&quot;* &quot;-&quot;_);_(@_)"/>
    <numFmt numFmtId="165" formatCode="_(&quot;£&quot;* #,##0.00_);_(&quot;£&quot;* \(#,##0.00\);_(&quot;£&quot;* &quot;-&quot;??_);_(@_)"/>
    <numFmt numFmtId="166" formatCode="#,##0.00_ ;\-#,##0.00\ "/>
    <numFmt numFmtId="167" formatCode="#,##0_ ;\-#,##0\ "/>
    <numFmt numFmtId="168" formatCode="&quot;€&quot;#,##0.00;\-&quot;€&quot;#,##0.00"/>
    <numFmt numFmtId="169" formatCode="&quot;€&quot;#,##0;\-&quot;€&quot;#,##0"/>
    <numFmt numFmtId="170" formatCode="&quot;$&quot;#,##0.00"/>
    <numFmt numFmtId="171" formatCode="&quot;$&quot;#,##0"/>
    <numFmt numFmtId="172" formatCode="0.000"/>
    <numFmt numFmtId="173" formatCode="0.0%"/>
    <numFmt numFmtId="174" formatCode="[$-409]mmmm\ d\,\ yyyy;@"/>
    <numFmt numFmtId="175" formatCode="#,##0.0000"/>
    <numFmt numFmtId="176" formatCode="0.0000"/>
    <numFmt numFmtId="177" formatCode="_-&quot;$&quot;* #,##0.00_-;\-&quot;$&quot;* #,##0.00_-;_-&quot;$&quot;* &quot;-&quot;??_-;_-@_-"/>
    <numFmt numFmtId="178" formatCode="&quot;$&quot;#,##0;[Red]\-&quot;$&quot;#,##0"/>
  </numFmts>
  <fonts count="75" x14ac:knownFonts="1">
    <font>
      <sz val="8"/>
      <name val="Arial"/>
    </font>
    <font>
      <sz val="11"/>
      <color theme="1"/>
      <name val="Arial"/>
      <family val="2"/>
      <scheme val="minor"/>
    </font>
    <font>
      <sz val="11"/>
      <color theme="1"/>
      <name val="Arial"/>
      <family val="2"/>
      <scheme val="minor"/>
    </font>
    <font>
      <sz val="11"/>
      <color theme="1"/>
      <name val="Arial"/>
      <family val="2"/>
      <scheme val="minor"/>
    </font>
    <font>
      <sz val="8"/>
      <name val="Arial"/>
      <family val="2"/>
    </font>
    <font>
      <sz val="8"/>
      <name val="Arial"/>
      <family val="2"/>
    </font>
    <font>
      <b/>
      <sz val="8"/>
      <name val="Arial"/>
      <family val="2"/>
    </font>
    <font>
      <sz val="8"/>
      <color theme="1"/>
      <name val="Arial"/>
      <family val="2"/>
    </font>
    <font>
      <sz val="8"/>
      <color theme="0"/>
      <name val="Arial"/>
      <family val="2"/>
    </font>
    <font>
      <sz val="8"/>
      <color rgb="FF8D2EA5"/>
      <name val="Arial"/>
      <family val="2"/>
    </font>
    <font>
      <sz val="8"/>
      <color theme="4"/>
      <name val="Arial"/>
      <family val="2"/>
    </font>
    <font>
      <u/>
      <sz val="8"/>
      <color rgb="FF6688CA"/>
      <name val="Arial"/>
      <family val="2"/>
    </font>
    <font>
      <b/>
      <sz val="11"/>
      <color theme="4"/>
      <name val="Verdana"/>
      <family val="2"/>
    </font>
    <font>
      <b/>
      <sz val="10"/>
      <color theme="6"/>
      <name val="Verdana"/>
      <family val="2"/>
    </font>
    <font>
      <b/>
      <sz val="9"/>
      <color theme="6"/>
      <name val="Verdana"/>
      <family val="2"/>
    </font>
    <font>
      <b/>
      <sz val="9"/>
      <color rgb="FF6688CA"/>
      <name val="Verdana"/>
      <family val="2"/>
    </font>
    <font>
      <u/>
      <sz val="8"/>
      <color theme="4"/>
      <name val="Arial"/>
      <family val="2"/>
    </font>
    <font>
      <sz val="8"/>
      <color rgb="FF3F3F3F"/>
      <name val="Arial"/>
      <family val="2"/>
    </font>
    <font>
      <b/>
      <sz val="16"/>
      <color theme="6"/>
      <name val="Verdana"/>
      <family val="2"/>
    </font>
    <font>
      <b/>
      <sz val="8"/>
      <color theme="1"/>
      <name val="Verdana"/>
      <family val="2"/>
    </font>
    <font>
      <sz val="8"/>
      <color theme="7"/>
      <name val="Arial"/>
      <family val="2"/>
    </font>
    <font>
      <sz val="8"/>
      <name val="Arial"/>
      <family val="2"/>
    </font>
    <font>
      <u/>
      <sz val="8"/>
      <color theme="11"/>
      <name val="Arial"/>
      <family val="2"/>
    </font>
    <font>
      <b/>
      <sz val="13"/>
      <color rgb="FFFFFFFF"/>
      <name val="Arial"/>
      <family val="2"/>
    </font>
    <font>
      <sz val="8"/>
      <color rgb="FF648C1A"/>
      <name val="Arial"/>
      <family val="2"/>
    </font>
    <font>
      <b/>
      <sz val="11"/>
      <color rgb="FFFFFFFF"/>
      <name val="Arial"/>
      <family val="2"/>
    </font>
    <font>
      <u/>
      <sz val="8"/>
      <color rgb="FFACDE50"/>
      <name val="Arial"/>
      <family val="2"/>
    </font>
    <font>
      <b/>
      <sz val="13"/>
      <color rgb="FF555759"/>
      <name val="Arial"/>
      <family val="2"/>
    </font>
    <font>
      <b/>
      <sz val="11"/>
      <color rgb="FF555759"/>
      <name val="Arial"/>
      <family val="2"/>
    </font>
    <font>
      <b/>
      <sz val="8"/>
      <color rgb="FFFFFFFF"/>
      <name val="Arial"/>
      <family val="2"/>
    </font>
    <font>
      <b/>
      <sz val="9"/>
      <color rgb="FF555759"/>
      <name val="Arial"/>
      <family val="2"/>
    </font>
    <font>
      <b/>
      <sz val="10"/>
      <color rgb="FFFFFFFF"/>
      <name val="Arial"/>
      <family val="2"/>
    </font>
    <font>
      <u/>
      <sz val="8"/>
      <color theme="11"/>
      <name val="Arial"/>
      <family val="2"/>
    </font>
    <font>
      <u/>
      <sz val="8"/>
      <color theme="11"/>
      <name val="Arial"/>
      <family val="2"/>
    </font>
    <font>
      <sz val="8"/>
      <color rgb="FFAC0640"/>
      <name val="Arial"/>
      <family val="2"/>
    </font>
    <font>
      <sz val="8"/>
      <color rgb="FF95D600"/>
      <name val="Arial"/>
      <family val="2"/>
    </font>
    <font>
      <sz val="8"/>
      <color rgb="FFF07D05"/>
      <name val="Arial"/>
      <family val="2"/>
    </font>
    <font>
      <sz val="8"/>
      <color rgb="FF006579"/>
      <name val="Arial"/>
      <family val="2"/>
    </font>
    <font>
      <u/>
      <sz val="8"/>
      <color rgb="FF648C1A"/>
      <name val="Arial"/>
      <family val="2"/>
    </font>
    <font>
      <b/>
      <sz val="8"/>
      <color rgb="FF555759"/>
      <name val="Arial"/>
      <family val="2"/>
    </font>
    <font>
      <sz val="8"/>
      <color rgb="FFFFFFFF"/>
      <name val="Arial"/>
      <family val="2"/>
    </font>
    <font>
      <sz val="8"/>
      <color rgb="FFC00000"/>
      <name val="Arial"/>
      <family val="2"/>
    </font>
    <font>
      <b/>
      <sz val="13"/>
      <color theme="1"/>
      <name val="Arial"/>
      <family val="2"/>
    </font>
    <font>
      <b/>
      <sz val="8"/>
      <color theme="1"/>
      <name val="Arial"/>
      <family val="2"/>
    </font>
    <font>
      <u/>
      <sz val="8"/>
      <color rgb="FF1F55C9"/>
      <name val="Arial"/>
      <family val="2"/>
    </font>
    <font>
      <u/>
      <sz val="8"/>
      <color rgb="FF008AE0"/>
      <name val="Arial"/>
      <family val="2"/>
    </font>
    <font>
      <sz val="8"/>
      <color theme="8"/>
      <name val="Arial"/>
      <family val="2"/>
    </font>
    <font>
      <b/>
      <sz val="12"/>
      <name val="Arial"/>
      <family val="2"/>
    </font>
    <font>
      <sz val="10"/>
      <name val="Arial"/>
      <family val="2"/>
    </font>
    <font>
      <b/>
      <i/>
      <sz val="8"/>
      <color rgb="FFFF0000"/>
      <name val="Arial"/>
      <family val="2"/>
    </font>
    <font>
      <b/>
      <sz val="12"/>
      <color rgb="FFFFFFFF"/>
      <name val="Arial"/>
      <family val="2"/>
    </font>
    <font>
      <b/>
      <u/>
      <sz val="8"/>
      <name val="Arial"/>
      <family val="2"/>
    </font>
    <font>
      <i/>
      <sz val="8"/>
      <name val="Arial"/>
      <family val="2"/>
    </font>
    <font>
      <i/>
      <sz val="8"/>
      <color theme="0" tint="-0.14999847407452621"/>
      <name val="Arial"/>
      <family val="2"/>
    </font>
    <font>
      <sz val="12"/>
      <name val="Arial"/>
      <family val="2"/>
    </font>
    <font>
      <sz val="12"/>
      <color rgb="FF202020"/>
      <name val="Arial"/>
      <family val="2"/>
    </font>
    <font>
      <sz val="6"/>
      <color rgb="FF009383"/>
      <name val="Arial"/>
      <family val="2"/>
    </font>
    <font>
      <sz val="7"/>
      <color rgb="FF77797A"/>
      <name val="Arial"/>
      <family val="2"/>
    </font>
    <font>
      <sz val="8"/>
      <color rgb="FF555759"/>
      <name val="Arial"/>
      <family val="2"/>
    </font>
    <font>
      <sz val="8"/>
      <color rgb="FF989A9C"/>
      <name val="Arial"/>
      <family val="2"/>
    </font>
    <font>
      <b/>
      <sz val="10"/>
      <color rgb="FF555759"/>
      <name val="Arial"/>
      <family val="2"/>
    </font>
    <font>
      <b/>
      <sz val="8"/>
      <color rgb="FF3F4143"/>
      <name val="Arial"/>
      <family val="2"/>
    </font>
    <font>
      <sz val="8"/>
      <color theme="5" tint="-0.499984740745262"/>
      <name val="Arial"/>
      <family val="2"/>
    </font>
    <font>
      <sz val="11"/>
      <color rgb="FF000000"/>
      <name val="Arial"/>
      <family val="2"/>
      <scheme val="minor"/>
    </font>
    <font>
      <i/>
      <sz val="8"/>
      <color rgb="FF648C1A"/>
      <name val="Arial"/>
      <family val="2"/>
    </font>
    <font>
      <vertAlign val="superscript"/>
      <sz val="8"/>
      <name val="Arial"/>
      <family val="2"/>
    </font>
    <font>
      <i/>
      <vertAlign val="superscript"/>
      <sz val="8"/>
      <name val="Arial"/>
      <family val="2"/>
    </font>
    <font>
      <sz val="8"/>
      <name val="Calibri"/>
      <family val="2"/>
    </font>
    <font>
      <b/>
      <sz val="8"/>
      <color rgb="FFFF0000"/>
      <name val="Arial"/>
      <family val="2"/>
    </font>
    <font>
      <b/>
      <i/>
      <sz val="11"/>
      <color theme="1"/>
      <name val="Arial"/>
      <family val="2"/>
      <scheme val="minor"/>
    </font>
    <font>
      <b/>
      <sz val="11"/>
      <color theme="1"/>
      <name val="Arial"/>
      <family val="2"/>
      <scheme val="minor"/>
    </font>
    <font>
      <b/>
      <sz val="12"/>
      <color theme="1"/>
      <name val="Arial"/>
      <family val="2"/>
      <scheme val="minor"/>
    </font>
    <font>
      <b/>
      <sz val="14"/>
      <color theme="1"/>
      <name val="Arial"/>
      <family val="2"/>
      <scheme val="minor"/>
    </font>
    <font>
      <u/>
      <sz val="11"/>
      <color theme="10"/>
      <name val="Arial"/>
      <family val="2"/>
      <scheme val="minor"/>
    </font>
    <font>
      <sz val="8"/>
      <color theme="1"/>
      <name val="Arial"/>
      <family val="2"/>
      <scheme val="minor"/>
    </font>
  </fonts>
  <fills count="91">
    <fill>
      <patternFill patternType="none"/>
    </fill>
    <fill>
      <patternFill patternType="gray125"/>
    </fill>
    <fill>
      <patternFill patternType="solid">
        <fgColor indexed="56"/>
        <bgColor indexed="64"/>
      </patternFill>
    </fill>
    <fill>
      <patternFill patternType="solid">
        <fgColor rgb="FF99B0DB"/>
        <bgColor indexed="64"/>
      </patternFill>
    </fill>
    <fill>
      <patternFill patternType="solid">
        <fgColor rgb="FFCAE399"/>
        <bgColor indexed="64"/>
      </patternFill>
    </fill>
    <fill>
      <patternFill patternType="solid">
        <fgColor rgb="FFD1D1D2"/>
        <bgColor indexed="64"/>
      </patternFill>
    </fill>
    <fill>
      <patternFill patternType="solid">
        <fgColor rgb="FFE89EAC"/>
        <bgColor indexed="64"/>
      </patternFill>
    </fill>
    <fill>
      <patternFill patternType="solid">
        <fgColor rgb="FFFFC699"/>
        <bgColor indexed="64"/>
      </patternFill>
    </fill>
    <fill>
      <patternFill patternType="solid">
        <fgColor rgb="FFF7DD99"/>
        <bgColor indexed="64"/>
      </patternFill>
    </fill>
    <fill>
      <patternFill patternType="solid">
        <fgColor rgb="FF6688CA"/>
        <bgColor indexed="64"/>
      </patternFill>
    </fill>
    <fill>
      <patternFill patternType="solid">
        <fgColor rgb="FFAFD466"/>
        <bgColor indexed="64"/>
      </patternFill>
    </fill>
    <fill>
      <patternFill patternType="solid">
        <fgColor rgb="FFB9BBBB"/>
        <bgColor indexed="64"/>
      </patternFill>
    </fill>
    <fill>
      <patternFill patternType="solid">
        <fgColor rgb="FFDD6D83"/>
        <bgColor indexed="64"/>
      </patternFill>
    </fill>
    <fill>
      <patternFill patternType="solid">
        <fgColor rgb="FFFFA966"/>
        <bgColor indexed="64"/>
      </patternFill>
    </fill>
    <fill>
      <patternFill patternType="solid">
        <fgColor rgb="FFF3CD66"/>
        <bgColor indexed="64"/>
      </patternFill>
    </fill>
    <fill>
      <patternFill patternType="solid">
        <fgColor rgb="FF3361B8"/>
        <bgColor indexed="64"/>
      </patternFill>
    </fill>
    <fill>
      <patternFill patternType="solid">
        <fgColor rgb="FF95C633"/>
        <bgColor rgb="FF95C633"/>
      </patternFill>
    </fill>
    <fill>
      <patternFill patternType="solid">
        <fgColor rgb="FFA2A4A4"/>
        <bgColor indexed="64"/>
      </patternFill>
    </fill>
    <fill>
      <patternFill patternType="solid">
        <fgColor rgb="FFD13D5A"/>
        <bgColor indexed="64"/>
      </patternFill>
    </fill>
    <fill>
      <patternFill patternType="solid">
        <fgColor rgb="FFFF8D33"/>
        <bgColor indexed="64"/>
      </patternFill>
    </fill>
    <fill>
      <patternFill patternType="solid">
        <fgColor rgb="FFEEBC33"/>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2CC"/>
        <bgColor rgb="FFFFE2CC"/>
      </patternFill>
    </fill>
    <fill>
      <patternFill patternType="solid">
        <fgColor rgb="FFCCD7ED"/>
        <bgColor indexed="64"/>
      </patternFill>
    </fill>
    <fill>
      <patternFill patternType="solid">
        <fgColor rgb="FFE3D5ED"/>
        <bgColor indexed="64"/>
      </patternFill>
    </fill>
    <fill>
      <patternFill patternType="solid">
        <fgColor rgb="FFCAE399"/>
        <bgColor rgb="FFE4F1CC"/>
      </patternFill>
    </fill>
    <fill>
      <patternFill patternType="solid">
        <fgColor rgb="FFE8E8E8"/>
        <bgColor indexed="64"/>
      </patternFill>
    </fill>
    <fill>
      <patternFill patternType="solid">
        <fgColor rgb="FFFFEB9C"/>
        <bgColor indexed="48"/>
      </patternFill>
    </fill>
    <fill>
      <patternFill patternType="solid">
        <fgColor rgb="FFE4F1CC"/>
        <bgColor indexed="64"/>
      </patternFill>
    </fill>
    <fill>
      <patternFill patternType="solid">
        <fgColor theme="8" tint="0.79998168889431442"/>
        <bgColor indexed="64"/>
      </patternFill>
    </fill>
    <fill>
      <patternFill patternType="solid">
        <fgColor rgb="FF555759"/>
        <bgColor indexed="64"/>
      </patternFill>
    </fill>
    <fill>
      <patternFill patternType="solid">
        <fgColor rgb="FFFFF1D1"/>
        <bgColor indexed="64"/>
      </patternFill>
    </fill>
    <fill>
      <patternFill patternType="solid">
        <fgColor rgb="FFDCDDDE"/>
        <bgColor indexed="64"/>
      </patternFill>
    </fill>
    <fill>
      <patternFill patternType="solid">
        <fgColor rgb="FFFAD7D3"/>
        <bgColor indexed="64"/>
      </patternFill>
    </fill>
    <fill>
      <patternFill patternType="solid">
        <fgColor rgb="FFEDFFC4"/>
        <bgColor indexed="64"/>
      </patternFill>
    </fill>
    <fill>
      <patternFill patternType="solid">
        <fgColor rgb="FFFFF1D0"/>
        <bgColor indexed="64"/>
      </patternFill>
    </fill>
    <fill>
      <patternFill patternType="solid">
        <fgColor rgb="FFC1EEFF"/>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rgb="FFFAD8D5"/>
        <bgColor indexed="64"/>
      </patternFill>
    </fill>
    <fill>
      <patternFill patternType="solid">
        <fgColor rgb="FFEAF7CC"/>
        <bgColor indexed="64"/>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rgb="FFC2FC3B"/>
        <bgColor indexed="64"/>
      </patternFill>
    </fill>
    <fill>
      <patternFill patternType="solid">
        <fgColor rgb="FFFFE3CE"/>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rgb="FF7030A0"/>
        <bgColor indexed="64"/>
      </patternFill>
    </fill>
    <fill>
      <patternFill patternType="solid">
        <fgColor rgb="FFFFE3A2"/>
        <bgColor indexed="64"/>
      </patternFill>
    </fill>
    <fill>
      <patternFill patternType="solid">
        <fgColor rgb="FF648C1A"/>
        <bgColor indexed="64"/>
      </patternFill>
    </fill>
    <fill>
      <patternFill patternType="solid">
        <fgColor rgb="FF95D600"/>
        <bgColor indexed="64"/>
      </patternFill>
    </fill>
    <fill>
      <patternFill patternType="solid">
        <fgColor rgb="FF006579"/>
        <bgColor indexed="64"/>
      </patternFill>
    </fill>
    <fill>
      <patternFill patternType="solid">
        <fgColor rgb="FF009383"/>
        <bgColor indexed="64"/>
      </patternFill>
    </fill>
    <fill>
      <patternFill patternType="solid">
        <fgColor rgb="FFF07D05"/>
        <bgColor indexed="64"/>
      </patternFill>
    </fill>
    <fill>
      <patternFill patternType="solid">
        <fgColor rgb="FFAC0640"/>
        <bgColor indexed="64"/>
      </patternFill>
    </fill>
    <fill>
      <patternFill patternType="solid">
        <fgColor rgb="FFFEE4CB"/>
        <bgColor indexed="64"/>
      </patternFill>
    </fill>
    <fill>
      <patternFill patternType="solid">
        <fgColor rgb="FFF7E2FA"/>
        <bgColor indexed="64"/>
      </patternFill>
    </fill>
    <fill>
      <patternFill patternType="solid">
        <fgColor rgb="FFDDF2B8"/>
        <bgColor indexed="64"/>
      </patternFill>
    </fill>
    <fill>
      <patternFill patternType="solid">
        <fgColor rgb="FFCCEB8D"/>
        <bgColor indexed="64"/>
      </patternFill>
    </fill>
    <fill>
      <patternFill patternType="solid">
        <fgColor rgb="FFF2F2F2"/>
        <bgColor indexed="64"/>
      </patternFill>
    </fill>
    <fill>
      <patternFill patternType="solid">
        <fgColor theme="4"/>
        <bgColor indexed="64"/>
      </patternFill>
    </fill>
    <fill>
      <patternFill patternType="solid">
        <fgColor rgb="FF0070C0"/>
        <bgColor indexed="64"/>
      </patternFill>
    </fill>
    <fill>
      <patternFill patternType="solid">
        <fgColor rgb="FFFFFF00"/>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0"/>
        <bgColor indexed="64"/>
      </patternFill>
    </fill>
  </fills>
  <borders count="76">
    <border>
      <left/>
      <right/>
      <top/>
      <bottom/>
      <diagonal/>
    </border>
    <border>
      <left style="dotted">
        <color rgb="FFE8E8E8"/>
      </left>
      <right style="dotted">
        <color rgb="FFE8E8E8"/>
      </right>
      <top style="dotted">
        <color rgb="FFE8E8E8"/>
      </top>
      <bottom style="dotted">
        <color rgb="FFE8E8E8"/>
      </bottom>
      <diagonal/>
    </border>
    <border>
      <left/>
      <right/>
      <top/>
      <bottom style="medium">
        <color theme="5"/>
      </bottom>
      <diagonal/>
    </border>
    <border>
      <left/>
      <right/>
      <top/>
      <bottom style="thin">
        <color theme="6"/>
      </bottom>
      <diagonal/>
    </border>
    <border>
      <left style="dotted">
        <color theme="5"/>
      </left>
      <right style="dotted">
        <color theme="5"/>
      </right>
      <top style="thin">
        <color theme="5"/>
      </top>
      <bottom style="medium">
        <color theme="5"/>
      </bottom>
      <diagonal/>
    </border>
    <border>
      <left/>
      <right/>
      <top/>
      <bottom style="thick">
        <color rgb="FF95D600"/>
      </bottom>
      <diagonal/>
    </border>
    <border>
      <left/>
      <right/>
      <top/>
      <bottom style="medium">
        <color rgb="FF95D600"/>
      </bottom>
      <diagonal/>
    </border>
    <border>
      <left style="hair">
        <color rgb="FFB9BBBD"/>
      </left>
      <right style="hair">
        <color rgb="FFB9BBBD"/>
      </right>
      <top style="hair">
        <color rgb="FFB9BBBD"/>
      </top>
      <bottom style="hair">
        <color rgb="FFB9BBBD"/>
      </bottom>
      <diagonal/>
    </border>
    <border>
      <left style="hair">
        <color rgb="FFBBBCBD"/>
      </left>
      <right style="hair">
        <color rgb="FFBBBCBD"/>
      </right>
      <top style="hair">
        <color rgb="FFBBBCBD"/>
      </top>
      <bottom style="hair">
        <color rgb="FFBBBCBD"/>
      </bottom>
      <diagonal/>
    </border>
    <border>
      <left/>
      <right/>
      <top/>
      <bottom style="thin">
        <color rgb="FF95D600"/>
      </bottom>
      <diagonal/>
    </border>
    <border>
      <left style="hair">
        <color rgb="FF006579"/>
      </left>
      <right style="hair">
        <color rgb="FF006579"/>
      </right>
      <top style="hair">
        <color rgb="FF006579"/>
      </top>
      <bottom style="hair">
        <color rgb="FF006579"/>
      </bottom>
      <diagonal/>
    </border>
    <border>
      <left style="hair">
        <color rgb="FFDCDDDE"/>
      </left>
      <right style="hair">
        <color rgb="FFDCDDDE"/>
      </right>
      <top style="hair">
        <color rgb="FFDCDDDE"/>
      </top>
      <bottom style="hair">
        <color rgb="FFDCDDDE"/>
      </bottom>
      <diagonal/>
    </border>
    <border>
      <left/>
      <right/>
      <top style="thin">
        <color rgb="FF555759"/>
      </top>
      <bottom style="medium">
        <color rgb="FF555759"/>
      </bottom>
      <diagonal/>
    </border>
    <border>
      <left/>
      <right/>
      <top/>
      <bottom style="thick">
        <color theme="4"/>
      </bottom>
      <diagonal/>
    </border>
    <border>
      <left/>
      <right/>
      <top/>
      <bottom style="medium">
        <color theme="4"/>
      </bottom>
      <diagonal/>
    </border>
    <border>
      <left style="hair">
        <color theme="2" tint="-0.24994659260841701"/>
      </left>
      <right style="hair">
        <color theme="2" tint="-0.24994659260841701"/>
      </right>
      <top style="hair">
        <color theme="2" tint="-0.24994659260841701"/>
      </top>
      <bottom style="hair">
        <color theme="2" tint="-0.24994659260841701"/>
      </bottom>
      <diagonal/>
    </border>
    <border>
      <left style="hair">
        <color rgb="FFBBBCBD"/>
      </left>
      <right style="hair">
        <color rgb="FFBBBCBD"/>
      </right>
      <top style="hair">
        <color rgb="FFBBBCBD"/>
      </top>
      <bottom style="thin">
        <color rgb="FF555759"/>
      </bottom>
      <diagonal/>
    </border>
    <border>
      <left/>
      <right/>
      <top/>
      <bottom style="hair">
        <color rgb="FF95D600"/>
      </bottom>
      <diagonal/>
    </border>
    <border>
      <left/>
      <right/>
      <top/>
      <bottom style="hair">
        <color rgb="FFBBBCBD"/>
      </bottom>
      <diagonal/>
    </border>
    <border>
      <left/>
      <right/>
      <top style="thin">
        <color rgb="FF555759"/>
      </top>
      <bottom/>
      <diagonal/>
    </border>
    <border>
      <left style="medium">
        <color indexed="64"/>
      </left>
      <right/>
      <top style="medium">
        <color indexed="64"/>
      </top>
      <bottom style="medium">
        <color theme="4"/>
      </bottom>
      <diagonal/>
    </border>
    <border>
      <left/>
      <right style="medium">
        <color indexed="64"/>
      </right>
      <top style="medium">
        <color indexed="64"/>
      </top>
      <bottom style="medium">
        <color theme="4"/>
      </bottom>
      <diagonal/>
    </border>
    <border>
      <left style="medium">
        <color indexed="64"/>
      </left>
      <right style="hair">
        <color theme="2" tint="-0.24994659260841701"/>
      </right>
      <top style="hair">
        <color theme="2" tint="-0.24994659260841701"/>
      </top>
      <bottom style="hair">
        <color theme="2" tint="-0.24994659260841701"/>
      </bottom>
      <diagonal/>
    </border>
    <border>
      <left style="hair">
        <color theme="2" tint="-0.24994659260841701"/>
      </left>
      <right style="medium">
        <color indexed="64"/>
      </right>
      <top style="hair">
        <color theme="2" tint="-0.24994659260841701"/>
      </top>
      <bottom style="hair">
        <color theme="2" tint="-0.24994659260841701"/>
      </bottom>
      <diagonal/>
    </border>
    <border>
      <left style="medium">
        <color indexed="64"/>
      </left>
      <right style="hair">
        <color theme="2" tint="-0.24994659260841701"/>
      </right>
      <top style="hair">
        <color theme="2" tint="-0.24994659260841701"/>
      </top>
      <bottom style="medium">
        <color indexed="64"/>
      </bottom>
      <diagonal/>
    </border>
    <border>
      <left style="hair">
        <color theme="2" tint="-0.24994659260841701"/>
      </left>
      <right style="medium">
        <color indexed="64"/>
      </right>
      <top style="hair">
        <color theme="2" tint="-0.24994659260841701"/>
      </top>
      <bottom style="medium">
        <color indexed="64"/>
      </bottom>
      <diagonal/>
    </border>
    <border>
      <left style="thin">
        <color indexed="64"/>
      </left>
      <right style="thin">
        <color indexed="64"/>
      </right>
      <top style="thin">
        <color indexed="64"/>
      </top>
      <bottom style="thin">
        <color indexed="64"/>
      </bottom>
      <diagonal/>
    </border>
    <border>
      <left/>
      <right style="mediumDashed">
        <color indexed="64"/>
      </right>
      <top/>
      <bottom/>
      <diagonal/>
    </border>
    <border>
      <left/>
      <right style="hair">
        <color rgb="FFB9BBBD"/>
      </right>
      <top style="hair">
        <color rgb="FFB9BBBD"/>
      </top>
      <bottom style="hair">
        <color rgb="FFB9BBBD"/>
      </bottom>
      <diagonal/>
    </border>
    <border>
      <left/>
      <right style="mediumDashed">
        <color theme="0"/>
      </right>
      <top/>
      <bottom style="medium">
        <color theme="4"/>
      </bottom>
      <diagonal/>
    </border>
    <border>
      <left style="hair">
        <color rgb="FFB9BBBD"/>
      </left>
      <right style="hair">
        <color rgb="FFB9BBBD"/>
      </right>
      <top style="hair">
        <color rgb="FFB9BBBD"/>
      </top>
      <bottom/>
      <diagonal/>
    </border>
    <border>
      <left style="hair">
        <color rgb="FFDCDDDE"/>
      </left>
      <right style="hair">
        <color rgb="FFDCDDDE"/>
      </right>
      <top style="hair">
        <color rgb="FFDCDDDE"/>
      </top>
      <bottom/>
      <diagonal/>
    </border>
    <border>
      <left style="hair">
        <color theme="2" tint="-0.24994659260841701"/>
      </left>
      <right/>
      <top style="medium">
        <color theme="4"/>
      </top>
      <bottom/>
      <diagonal/>
    </border>
    <border>
      <left style="hair">
        <color rgb="FFDCDDDE"/>
      </left>
      <right/>
      <top style="medium">
        <color theme="4"/>
      </top>
      <bottom/>
      <diagonal/>
    </border>
    <border>
      <left style="hair">
        <color theme="2" tint="-0.24994659260841701"/>
      </left>
      <right/>
      <top style="hair">
        <color theme="2" tint="-0.24994659260841701"/>
      </top>
      <bottom/>
      <diagonal/>
    </border>
    <border>
      <left style="hair">
        <color rgb="FFDCDDDE"/>
      </left>
      <right/>
      <top style="hair">
        <color rgb="FFDCDDDE"/>
      </top>
      <bottom/>
      <diagonal/>
    </border>
    <border>
      <left style="hair">
        <color theme="2" tint="-0.24994659260841701"/>
      </left>
      <right/>
      <top style="hair">
        <color theme="2" tint="-0.24994659260841701"/>
      </top>
      <bottom style="hair">
        <color theme="2" tint="-0.24994659260841701"/>
      </bottom>
      <diagonal/>
    </border>
    <border>
      <left style="hair">
        <color rgb="FFDCDDDE"/>
      </left>
      <right/>
      <top style="hair">
        <color rgb="FFDCDDDE"/>
      </top>
      <bottom style="hair">
        <color rgb="FFDCDDDE"/>
      </bottom>
      <diagonal/>
    </border>
    <border>
      <left style="hair">
        <color rgb="FFB9BBBD"/>
      </left>
      <right style="mediumDashed">
        <color indexed="64"/>
      </right>
      <top style="hair">
        <color rgb="FFB9BBBD"/>
      </top>
      <bottom style="hair">
        <color rgb="FFB9BBBD"/>
      </bottom>
      <diagonal/>
    </border>
    <border>
      <left/>
      <right style="hair">
        <color rgb="FFBBBCBD"/>
      </right>
      <top style="hair">
        <color rgb="FFBBBCBD"/>
      </top>
      <bottom style="hair">
        <color rgb="FFBBBCBD"/>
      </bottom>
      <diagonal/>
    </border>
    <border>
      <left/>
      <right style="mediumDashed">
        <color theme="0"/>
      </right>
      <top/>
      <bottom/>
      <diagonal/>
    </border>
    <border>
      <left/>
      <right style="hair">
        <color rgb="FFB9BBBD"/>
      </right>
      <top style="hair">
        <color rgb="FFB9BBBD"/>
      </top>
      <bottom/>
      <diagonal/>
    </border>
    <border>
      <left style="hair">
        <color rgb="FFBBBCBD"/>
      </left>
      <right style="mediumDashed">
        <color indexed="64"/>
      </right>
      <top style="hair">
        <color rgb="FFBBBCBD"/>
      </top>
      <bottom style="hair">
        <color rgb="FFBBBCBD"/>
      </bottom>
      <diagonal/>
    </border>
    <border>
      <left style="mediumDashed">
        <color theme="0"/>
      </left>
      <right style="mediumDashed">
        <color theme="0"/>
      </right>
      <top/>
      <bottom style="medium">
        <color theme="4"/>
      </bottom>
      <diagonal/>
    </border>
    <border>
      <left/>
      <right/>
      <top style="hair">
        <color theme="2" tint="-0.24994659260841701"/>
      </top>
      <bottom style="hair">
        <color theme="2" tint="-0.24994659260841701"/>
      </bottom>
      <diagonal/>
    </border>
    <border>
      <left/>
      <right style="hair">
        <color theme="2" tint="-0.24994659260841701"/>
      </right>
      <top style="hair">
        <color theme="2" tint="-0.24994659260841701"/>
      </top>
      <bottom style="hair">
        <color theme="2" tint="-0.24994659260841701"/>
      </bottom>
      <diagonal/>
    </border>
    <border>
      <left style="hair">
        <color theme="2" tint="-0.24994659260841701"/>
      </left>
      <right/>
      <top style="thick">
        <color theme="4"/>
      </top>
      <bottom style="hair">
        <color theme="2" tint="-0.24994659260841701"/>
      </bottom>
      <diagonal/>
    </border>
    <border>
      <left/>
      <right/>
      <top style="thick">
        <color theme="4"/>
      </top>
      <bottom style="hair">
        <color theme="2" tint="-0.24994659260841701"/>
      </bottom>
      <diagonal/>
    </border>
    <border>
      <left/>
      <right style="hair">
        <color theme="2" tint="-0.24994659260841701"/>
      </right>
      <top style="thick">
        <color theme="4"/>
      </top>
      <bottom style="hair">
        <color theme="2" tint="-0.24994659260841701"/>
      </bottom>
      <diagonal/>
    </border>
    <border>
      <left/>
      <right/>
      <top style="hair">
        <color rgb="FFB9BBBD"/>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top/>
      <bottom/>
      <diagonal/>
    </border>
    <border>
      <left style="medium">
        <color auto="1"/>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style="medium">
        <color indexed="64"/>
      </top>
      <bottom/>
      <diagonal/>
    </border>
    <border>
      <left style="medium">
        <color indexed="64"/>
      </left>
      <right style="medium">
        <color auto="1"/>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theme="4"/>
      </bottom>
      <diagonal/>
    </border>
    <border>
      <left style="hair">
        <color rgb="FFBBBCBD"/>
      </left>
      <right style="medium">
        <color indexed="64"/>
      </right>
      <top style="hair">
        <color rgb="FFBBBCBD"/>
      </top>
      <bottom style="hair">
        <color rgb="FFBBBCBD"/>
      </bottom>
      <diagonal/>
    </border>
    <border>
      <left/>
      <right style="medium">
        <color indexed="64"/>
      </right>
      <top/>
      <bottom style="hair">
        <color rgb="FFBBBCBD"/>
      </bottom>
      <diagonal/>
    </border>
    <border>
      <left style="medium">
        <color indexed="64"/>
      </left>
      <right style="medium">
        <color indexed="64"/>
      </right>
      <top style="hair">
        <color rgb="FFBBBCBD"/>
      </top>
      <bottom style="medium">
        <color indexed="64"/>
      </bottom>
      <diagonal/>
    </border>
    <border>
      <left style="medium">
        <color indexed="64"/>
      </left>
      <right style="thin">
        <color indexed="64"/>
      </right>
      <top style="thin">
        <color indexed="64"/>
      </top>
      <bottom style="thin">
        <color indexed="64"/>
      </bottom>
      <diagonal/>
    </border>
    <border>
      <left style="hair">
        <color rgb="FFB9BBBD"/>
      </left>
      <right/>
      <top/>
      <bottom/>
      <diagonal/>
    </border>
    <border>
      <left/>
      <right/>
      <top style="medium">
        <color theme="4"/>
      </top>
      <bottom style="medium">
        <color theme="4"/>
      </bottom>
      <diagonal/>
    </border>
    <border>
      <left/>
      <right/>
      <top style="hair">
        <color rgb="FFB9BBBD"/>
      </top>
      <bottom style="hair">
        <color rgb="FFB9BBBD"/>
      </bottom>
      <diagonal/>
    </border>
    <border>
      <left style="mediumDashed">
        <color theme="0"/>
      </left>
      <right/>
      <top/>
      <bottom/>
      <diagonal/>
    </border>
    <border>
      <left style="hair">
        <color rgb="FFB9BBBD"/>
      </left>
      <right style="mediumDashed">
        <color indexed="64"/>
      </right>
      <top style="medium">
        <color theme="4"/>
      </top>
      <bottom style="hair">
        <color rgb="FFB9BBBD"/>
      </bottom>
      <diagonal/>
    </border>
    <border>
      <left style="mediumDashed">
        <color theme="0"/>
      </left>
      <right/>
      <top/>
      <bottom style="medium">
        <color theme="4"/>
      </bottom>
      <diagonal/>
    </border>
    <border>
      <left style="hair">
        <color rgb="FFB9BBBD"/>
      </left>
      <right style="mediumDashed">
        <color indexed="64"/>
      </right>
      <top style="hair">
        <color rgb="FFB9BBBD"/>
      </top>
      <bottom/>
      <diagonal/>
    </border>
  </borders>
  <cellStyleXfs count="226">
    <xf numFmtId="0" fontId="0"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8" fillId="15" borderId="0" applyNumberFormat="0" applyBorder="0" applyAlignment="0" applyProtection="0"/>
    <xf numFmtId="0" fontId="7"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4" fillId="25" borderId="0" applyNumberFormat="0" applyBorder="0" applyAlignment="0" applyProtection="0"/>
    <xf numFmtId="0" fontId="7" fillId="26" borderId="0" applyNumberFormat="0" applyBorder="0" applyAlignment="0" applyProtection="0"/>
    <xf numFmtId="0" fontId="5" fillId="27" borderId="0" applyNumberFormat="0" applyBorder="0" applyAlignment="0" applyProtection="0"/>
    <xf numFmtId="0" fontId="5" fillId="28" borderId="1" applyNumberFormat="0" applyAlignment="0" applyProtection="0"/>
    <xf numFmtId="0" fontId="9" fillId="29" borderId="0"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alignment vertical="top"/>
      <protection locked="0"/>
    </xf>
    <xf numFmtId="0" fontId="7" fillId="30" borderId="0" applyNumberFormat="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3" applyNumberFormat="0" applyFill="0" applyAlignment="0" applyProtection="0"/>
    <xf numFmtId="0" fontId="15" fillId="0" borderId="0" applyNumberFormat="0" applyBorder="0" applyAlignment="0" applyProtection="0"/>
    <xf numFmtId="0" fontId="16" fillId="0" borderId="0" applyNumberFormat="0" applyFill="0" applyBorder="0" applyAlignment="0" applyProtection="0">
      <alignment vertical="top"/>
      <protection locked="0"/>
    </xf>
    <xf numFmtId="0" fontId="5" fillId="2" borderId="0" applyNumberFormat="0" applyAlignment="0" applyProtection="0"/>
    <xf numFmtId="0" fontId="5" fillId="31" borderId="0" applyNumberFormat="0" applyAlignment="0" applyProtection="0"/>
    <xf numFmtId="0" fontId="7" fillId="32" borderId="0" applyNumberFormat="0" applyBorder="0" applyAlignment="0" applyProtection="0"/>
    <xf numFmtId="0" fontId="10" fillId="0" borderId="0" applyNumberFormat="0" applyAlignment="0" applyProtection="0"/>
    <xf numFmtId="0" fontId="17" fillId="33" borderId="0" applyNumberFormat="0" applyAlignment="0" applyProtection="0"/>
    <xf numFmtId="0" fontId="18" fillId="0" borderId="0" applyNumberFormat="0" applyFill="0" applyBorder="0" applyAlignment="0" applyProtection="0"/>
    <xf numFmtId="0" fontId="19" fillId="0" borderId="4" applyNumberFormat="0" applyFill="0" applyAlignment="0" applyProtection="0"/>
    <xf numFmtId="0" fontId="20" fillId="34" borderId="0" applyNumberFormat="0" applyBorder="0" applyAlignment="0" applyProtection="0"/>
    <xf numFmtId="43" fontId="21" fillId="0" borderId="0" applyFont="0" applyFill="0" applyBorder="0" applyAlignment="0" applyProtection="0"/>
    <xf numFmtId="41" fontId="21" fillId="0" borderId="0" applyFont="0" applyFill="0" applyBorder="0" applyAlignment="0" applyProtection="0"/>
    <xf numFmtId="165" fontId="21" fillId="0" borderId="0" applyFont="0" applyFill="0" applyBorder="0" applyAlignment="0" applyProtection="0"/>
    <xf numFmtId="164" fontId="21" fillId="0" borderId="0" applyFont="0" applyFill="0" applyBorder="0" applyAlignment="0" applyProtection="0"/>
    <xf numFmtId="9" fontId="21" fillId="0" borderId="0" applyFon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7" fillId="0" borderId="5" applyNumberFormat="0" applyFill="0" applyAlignment="0"/>
    <xf numFmtId="0" fontId="28" fillId="0" borderId="6" applyNumberFormat="0" applyFill="0" applyAlignment="0"/>
    <xf numFmtId="0" fontId="30" fillId="0" borderId="9" applyNumberFormat="0" applyFill="0" applyAlignment="0"/>
    <xf numFmtId="0" fontId="22"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6" fillId="0" borderId="0" applyNumberFormat="0" applyFill="0" applyBorder="0" applyAlignment="0">
      <alignment vertical="top"/>
    </xf>
    <xf numFmtId="0" fontId="23" fillId="35" borderId="5" applyNumberFormat="0" applyAlignment="0"/>
    <xf numFmtId="0" fontId="25" fillId="35" borderId="6" applyNumberFormat="0" applyAlignment="0"/>
    <xf numFmtId="0" fontId="31" fillId="35" borderId="9" applyNumberFormat="0" applyAlignment="0"/>
    <xf numFmtId="0" fontId="32" fillId="0" borderId="0" applyNumberFormat="0" applyFill="0" applyBorder="0" applyAlignment="0" applyProtection="0"/>
    <xf numFmtId="0" fontId="32" fillId="0" borderId="0" applyNumberFormat="0" applyFill="0" applyBorder="0" applyAlignment="0" applyProtection="0"/>
    <xf numFmtId="166" fontId="4" fillId="0" borderId="0" applyFill="0" applyBorder="0" applyAlignment="0" applyProtection="0"/>
    <xf numFmtId="0" fontId="26" fillId="0" borderId="0" applyNumberFormat="0" applyFill="0" applyBorder="0" applyAlignment="0">
      <alignment vertical="top"/>
    </xf>
    <xf numFmtId="0" fontId="8" fillId="22" borderId="0" applyNumberFormat="0" applyBorder="0" applyAlignment="0" applyProtection="0"/>
    <xf numFmtId="0" fontId="8"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33"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166" fontId="4" fillId="0" borderId="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167" fontId="4" fillId="0" borderId="0" applyFill="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168" fontId="4" fillId="0" borderId="0" applyFill="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169" fontId="4" fillId="0" borderId="0" applyFill="0" applyBorder="0" applyAlignment="0" applyProtection="0"/>
    <xf numFmtId="9" fontId="4" fillId="0" borderId="0" applyFill="0" applyBorder="0" applyAlignment="0" applyProtection="0"/>
    <xf numFmtId="0" fontId="34" fillId="60" borderId="0" applyNumberFormat="0" applyBorder="0" applyAlignment="0"/>
    <xf numFmtId="0" fontId="35" fillId="61" borderId="0" applyNumberFormat="0" applyBorder="0" applyAlignment="0" applyProtection="0"/>
    <xf numFmtId="0" fontId="36" fillId="36" borderId="0" applyNumberFormat="0" applyBorder="0" applyAlignment="0" applyProtection="0"/>
    <xf numFmtId="0" fontId="4" fillId="41"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37" borderId="0" applyNumberFormat="0" applyAlignment="0"/>
    <xf numFmtId="0" fontId="38" fillId="0" borderId="0" applyNumberFormat="0" applyFill="0" applyBorder="0" applyAlignment="0">
      <alignment vertical="top"/>
    </xf>
    <xf numFmtId="0" fontId="24" fillId="0" borderId="0" applyNumberFormat="0" applyFill="0" applyAlignment="0"/>
    <xf numFmtId="0" fontId="4" fillId="39" borderId="11" applyNumberFormat="0" applyAlignment="0"/>
    <xf numFmtId="0" fontId="34" fillId="38" borderId="0" applyNumberFormat="0" applyBorder="0" applyAlignment="0"/>
    <xf numFmtId="0" fontId="23" fillId="35" borderId="5" applyNumberFormat="0" applyAlignment="0"/>
    <xf numFmtId="0" fontId="25" fillId="35" borderId="6" applyNumberFormat="0" applyAlignment="0"/>
    <xf numFmtId="0" fontId="31" fillId="35" borderId="6" applyNumberFormat="0" applyAlignment="0"/>
    <xf numFmtId="0" fontId="29" fillId="35" borderId="6" applyNumberFormat="0" applyAlignment="0"/>
    <xf numFmtId="0" fontId="27" fillId="0" borderId="0" applyNumberFormat="0" applyFill="0"/>
    <xf numFmtId="0" fontId="39" fillId="0" borderId="12" applyNumberFormat="0" applyFill="0" applyAlignment="0" applyProtection="0"/>
    <xf numFmtId="0" fontId="26" fillId="0" borderId="0" applyNumberFormat="0" applyFill="0" applyBorder="0" applyAlignment="0">
      <alignment vertical="top"/>
    </xf>
    <xf numFmtId="0" fontId="44" fillId="0" borderId="0" applyNumberFormat="0" applyFill="0" applyBorder="0" applyAlignment="0">
      <alignment vertical="top"/>
    </xf>
    <xf numFmtId="0" fontId="7" fillId="22" borderId="0" applyNumberFormat="0" applyBorder="0" applyAlignment="0" applyProtection="0"/>
    <xf numFmtId="0" fontId="4"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23" fillId="62" borderId="13" applyNumberFormat="0"/>
    <xf numFmtId="0" fontId="22"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7" fillId="24" borderId="0" applyNumberFormat="0" applyBorder="0" applyAlignment="0" applyProtection="0"/>
    <xf numFmtId="0" fontId="8" fillId="25" borderId="0" applyNumberFormat="0" applyBorder="0" applyAlignment="0" applyProtection="0"/>
    <xf numFmtId="0" fontId="7" fillId="26" borderId="0" applyNumberFormat="0" applyBorder="0" applyAlignment="0" applyProtection="0"/>
    <xf numFmtId="166" fontId="4" fillId="0" borderId="0" applyFill="0" applyBorder="0" applyAlignment="0" applyProtection="0"/>
    <xf numFmtId="167" fontId="4" fillId="0" borderId="0" applyFill="0" applyBorder="0" applyAlignment="0" applyProtection="0"/>
    <xf numFmtId="170" fontId="4" fillId="0" borderId="0" applyFill="0" applyBorder="0" applyAlignment="0" applyProtection="0"/>
    <xf numFmtId="0" fontId="7" fillId="57" borderId="0" applyNumberFormat="0" applyBorder="0" applyAlignment="0" applyProtection="0"/>
    <xf numFmtId="171" fontId="4" fillId="0" borderId="0" applyFill="0" applyBorder="0" applyAlignment="0" applyProtection="0"/>
    <xf numFmtId="9" fontId="4" fillId="0" borderId="0" applyFill="0" applyBorder="0" applyAlignment="0" applyProtection="0"/>
    <xf numFmtId="0" fontId="4" fillId="65" borderId="0" applyNumberFormat="0" applyBorder="0" applyAlignment="0"/>
    <xf numFmtId="0" fontId="41" fillId="66" borderId="0" applyNumberFormat="0" applyBorder="0" applyAlignment="0"/>
    <xf numFmtId="0" fontId="46" fillId="61" borderId="0" applyNumberFormat="0" applyBorder="0" applyAlignment="0" applyProtection="0"/>
    <xf numFmtId="0" fontId="36" fillId="36" borderId="0" applyNumberFormat="0" applyBorder="0" applyAlignment="0" applyProtection="0"/>
    <xf numFmtId="0" fontId="4" fillId="64"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63" borderId="0" applyNumberFormat="0" applyAlignment="0"/>
    <xf numFmtId="0" fontId="45" fillId="0" borderId="0" applyNumberFormat="0" applyFill="0" applyBorder="0" applyAlignment="0">
      <alignment vertical="top"/>
    </xf>
    <xf numFmtId="0" fontId="24" fillId="0" borderId="0" applyNumberFormat="0" applyFill="0" applyAlignment="0"/>
    <xf numFmtId="0" fontId="4" fillId="64" borderId="11" applyNumberFormat="0" applyAlignment="0"/>
    <xf numFmtId="0" fontId="41" fillId="66" borderId="0" applyNumberFormat="0" applyBorder="0" applyAlignment="0"/>
    <xf numFmtId="0" fontId="23" fillId="62" borderId="13" applyNumberFormat="0"/>
    <xf numFmtId="0" fontId="25" fillId="62" borderId="6" applyNumberFormat="0" applyAlignment="0"/>
    <xf numFmtId="0" fontId="4" fillId="0" borderId="15" applyNumberFormat="0" applyFill="0"/>
    <xf numFmtId="0" fontId="31" fillId="62" borderId="6" applyNumberFormat="0" applyAlignment="0"/>
    <xf numFmtId="0" fontId="29" fillId="62" borderId="14" applyNumberFormat="0">
      <alignment vertical="center" wrapText="1"/>
    </xf>
    <xf numFmtId="0" fontId="29" fillId="62" borderId="6" applyNumberFormat="0" applyAlignment="0"/>
    <xf numFmtId="0" fontId="42" fillId="0" borderId="0" applyNumberFormat="0" applyFill="0"/>
    <xf numFmtId="0" fontId="43" fillId="0" borderId="12" applyNumberFormat="0" applyFill="0" applyAlignment="0" applyProtection="0"/>
    <xf numFmtId="0" fontId="4" fillId="36" borderId="7" applyNumberFormat="0" applyAlignment="0">
      <alignment vertical="top"/>
      <protection locked="0"/>
    </xf>
    <xf numFmtId="0" fontId="24" fillId="0" borderId="0" applyNumberFormat="0" applyFill="0" applyBorder="0" applyAlignment="0">
      <alignment vertical="top"/>
    </xf>
    <xf numFmtId="0" fontId="4" fillId="0" borderId="0"/>
    <xf numFmtId="0" fontId="4" fillId="0" borderId="0"/>
    <xf numFmtId="0" fontId="4" fillId="0" borderId="7" applyNumberFormat="0" applyFill="0"/>
    <xf numFmtId="0" fontId="23" fillId="35" borderId="5" applyNumberFormat="0"/>
    <xf numFmtId="0" fontId="25" fillId="35" borderId="6" applyNumberFormat="0" applyAlignment="0"/>
    <xf numFmtId="0" fontId="31" fillId="35" borderId="6" applyNumberFormat="0" applyAlignment="0"/>
    <xf numFmtId="0" fontId="29" fillId="35" borderId="6" applyNumberFormat="0" applyAlignment="0"/>
    <xf numFmtId="0" fontId="4" fillId="36" borderId="7" applyNumberFormat="0" applyAlignment="0">
      <alignment vertical="top"/>
    </xf>
    <xf numFmtId="0" fontId="4" fillId="37" borderId="0" applyNumberFormat="0" applyBorder="0" applyAlignment="0">
      <alignment vertical="top"/>
    </xf>
    <xf numFmtId="0" fontId="4" fillId="73" borderId="7" applyNumberFormat="0" applyAlignment="0">
      <alignment vertical="top"/>
    </xf>
    <xf numFmtId="0" fontId="34" fillId="38" borderId="0" applyNumberFormat="0" applyBorder="0" applyAlignment="0">
      <alignment vertical="top"/>
    </xf>
    <xf numFmtId="0" fontId="56" fillId="0" borderId="0" applyNumberFormat="0" applyFill="0" applyBorder="0" applyAlignment="0"/>
    <xf numFmtId="0" fontId="57" fillId="0" borderId="0" applyNumberFormat="0" applyFill="0" applyBorder="0"/>
    <xf numFmtId="0" fontId="29" fillId="74" borderId="7" applyNumberFormat="0" applyAlignment="0">
      <alignment vertical="top"/>
    </xf>
    <xf numFmtId="0" fontId="4" fillId="0" borderId="7" applyNumberFormat="0" applyAlignment="0">
      <alignment vertical="top"/>
    </xf>
    <xf numFmtId="0" fontId="62" fillId="36" borderId="7" applyNumberFormat="0" applyAlignment="0">
      <alignment vertical="top"/>
    </xf>
    <xf numFmtId="0" fontId="59" fillId="0" borderId="0" applyNumberFormat="0" applyFill="0" applyBorder="0">
      <alignment horizontal="right"/>
    </xf>
    <xf numFmtId="0" fontId="26" fillId="0" borderId="0" applyNumberFormat="0" applyFill="0" applyBorder="0" applyAlignment="0">
      <alignment vertical="top"/>
    </xf>
    <xf numFmtId="0" fontId="38" fillId="0" borderId="0" applyNumberFormat="0" applyFill="0" applyBorder="0" applyAlignment="0">
      <alignment vertical="top"/>
    </xf>
    <xf numFmtId="0" fontId="6" fillId="0" borderId="16" applyNumberFormat="0" applyFill="0">
      <alignment vertical="center" wrapText="1"/>
    </xf>
    <xf numFmtId="0" fontId="23" fillId="35" borderId="5" applyNumberFormat="0"/>
    <xf numFmtId="0" fontId="29" fillId="75" borderId="0" applyNumberFormat="0">
      <alignment vertical="center" wrapText="1"/>
    </xf>
    <xf numFmtId="0" fontId="4" fillId="0" borderId="17" applyNumberFormat="0"/>
    <xf numFmtId="0" fontId="29" fillId="35" borderId="6" applyNumberFormat="0">
      <alignment vertical="center" wrapText="1"/>
    </xf>
    <xf numFmtId="0" fontId="4" fillId="0" borderId="18" applyNumberFormat="0" applyFill="0"/>
    <xf numFmtId="0" fontId="31" fillId="35" borderId="6" applyNumberFormat="0"/>
    <xf numFmtId="0" fontId="25" fillId="35" borderId="6" applyNumberFormat="0"/>
    <xf numFmtId="0" fontId="40" fillId="74" borderId="0" applyNumberFormat="0" applyBorder="0" applyAlignment="0"/>
    <xf numFmtId="0" fontId="40" fillId="76" borderId="0" applyNumberFormat="0" applyBorder="0" applyAlignment="0"/>
    <xf numFmtId="0" fontId="40" fillId="77" borderId="0" applyNumberFormat="0" applyBorder="0" applyAlignment="0"/>
    <xf numFmtId="0" fontId="40" fillId="78" borderId="0" applyNumberFormat="0" applyBorder="0" applyAlignment="0"/>
    <xf numFmtId="0" fontId="40" fillId="79" borderId="0" applyNumberFormat="0" applyBorder="0" applyAlignment="0"/>
    <xf numFmtId="0" fontId="4" fillId="80" borderId="7" applyNumberFormat="0" applyAlignment="0">
      <alignment vertical="top"/>
    </xf>
    <xf numFmtId="0" fontId="58" fillId="0" borderId="19" applyNumberFormat="0" applyFill="0" applyAlignment="0">
      <alignment vertical="top"/>
    </xf>
    <xf numFmtId="0" fontId="34" fillId="60" borderId="0" applyNumberFormat="0" applyBorder="0" applyAlignment="0"/>
    <xf numFmtId="0" fontId="35" fillId="61" borderId="0" applyNumberFormat="0" applyBorder="0" applyAlignment="0" applyProtection="0"/>
    <xf numFmtId="0" fontId="4" fillId="41" borderId="7" applyNumberFormat="0" applyAlignment="0"/>
    <xf numFmtId="0" fontId="4" fillId="37" borderId="0" applyNumberFormat="0" applyAlignment="0"/>
    <xf numFmtId="0" fontId="4" fillId="39" borderId="11" applyNumberFormat="0" applyAlignment="0"/>
    <xf numFmtId="0" fontId="34" fillId="38" borderId="0" applyNumberFormat="0" applyBorder="0" applyAlignment="0"/>
    <xf numFmtId="0" fontId="27" fillId="0" borderId="0" applyNumberFormat="0" applyFill="0"/>
    <xf numFmtId="0" fontId="39" fillId="0" borderId="12" applyNumberFormat="0" applyFill="0" applyAlignment="0" applyProtection="0"/>
    <xf numFmtId="168" fontId="4" fillId="0" borderId="0" applyFill="0" applyBorder="0" applyAlignment="0" applyProtection="0"/>
    <xf numFmtId="169" fontId="4" fillId="0" borderId="0" applyFill="0" applyBorder="0" applyAlignment="0" applyProtection="0"/>
    <xf numFmtId="0" fontId="40" fillId="75" borderId="0" applyNumberFormat="0" applyBorder="0" applyAlignment="0"/>
    <xf numFmtId="0" fontId="8" fillId="21" borderId="0" applyNumberFormat="0" applyBorder="0" applyAlignment="0" applyProtection="0"/>
    <xf numFmtId="0" fontId="61" fillId="0" borderId="0" applyNumberFormat="0" applyFill="0" applyBorder="0" applyAlignment="0"/>
    <xf numFmtId="0" fontId="27" fillId="84" borderId="5" applyNumberFormat="0" applyAlignment="0"/>
    <xf numFmtId="0" fontId="28" fillId="84" borderId="6" applyNumberFormat="0" applyAlignment="0"/>
    <xf numFmtId="0" fontId="60" fillId="84" borderId="9" applyNumberFormat="0" applyAlignment="0"/>
    <xf numFmtId="0" fontId="4" fillId="39" borderId="8" applyNumberFormat="0" applyAlignment="0"/>
    <xf numFmtId="0" fontId="4" fillId="82" borderId="8" applyNumberFormat="0" applyAlignment="0"/>
    <xf numFmtId="0" fontId="4" fillId="83" borderId="8" applyNumberFormat="0" applyAlignment="0"/>
    <xf numFmtId="0" fontId="4" fillId="41" borderId="8" applyNumberFormat="0" applyAlignment="0"/>
    <xf numFmtId="0" fontId="4" fillId="81" borderId="8" applyNumberFormat="0" applyAlignment="0"/>
    <xf numFmtId="0" fontId="3" fillId="0" borderId="0"/>
    <xf numFmtId="0" fontId="42" fillId="0" borderId="0" applyNumberFormat="0" applyFill="0"/>
    <xf numFmtId="0" fontId="8" fillId="22" borderId="0" applyNumberFormat="0" applyBorder="0" applyAlignment="0" applyProtection="0"/>
    <xf numFmtId="0" fontId="63" fillId="0" borderId="0"/>
    <xf numFmtId="0" fontId="3" fillId="0" borderId="0"/>
    <xf numFmtId="0" fontId="4" fillId="0" borderId="0"/>
    <xf numFmtId="0" fontId="2" fillId="43" borderId="0" applyNumberFormat="0" applyBorder="0" applyAlignment="0" applyProtection="0"/>
    <xf numFmtId="0" fontId="1" fillId="0" borderId="0"/>
    <xf numFmtId="9" fontId="1" fillId="0" borderId="0" applyFont="0" applyFill="0" applyBorder="0" applyAlignment="0" applyProtection="0"/>
    <xf numFmtId="177" fontId="1" fillId="0" borderId="0" applyFont="0" applyFill="0" applyBorder="0" applyAlignment="0" applyProtection="0"/>
    <xf numFmtId="0" fontId="73" fillId="0" borderId="0" applyNumberFormat="0" applyFill="0" applyBorder="0" applyAlignment="0" applyProtection="0"/>
  </cellStyleXfs>
  <cellXfs count="258">
    <xf numFmtId="0" fontId="0" fillId="0" borderId="0" xfId="0"/>
    <xf numFmtId="0" fontId="23" fillId="62" borderId="13" xfId="124"/>
    <xf numFmtId="0" fontId="4" fillId="40" borderId="7" xfId="144"/>
    <xf numFmtId="0" fontId="24" fillId="0" borderId="0" xfId="159" applyAlignment="1"/>
    <xf numFmtId="0" fontId="0" fillId="0" borderId="0" xfId="160" applyFont="1"/>
    <xf numFmtId="0" fontId="25" fillId="62" borderId="13" xfId="124" applyFont="1"/>
    <xf numFmtId="0" fontId="0" fillId="0" borderId="0" xfId="161" applyFont="1"/>
    <xf numFmtId="0" fontId="47" fillId="0" borderId="7" xfId="162" applyFont="1" applyAlignment="1">
      <alignment vertical="center"/>
    </xf>
    <xf numFmtId="0" fontId="49" fillId="0" borderId="0" xfId="0" applyFont="1"/>
    <xf numFmtId="0" fontId="47" fillId="0" borderId="7" xfId="162" applyFont="1" applyAlignment="1">
      <alignment vertical="center" wrapText="1"/>
    </xf>
    <xf numFmtId="0" fontId="47" fillId="0" borderId="7" xfId="162" applyFont="1" applyAlignment="1">
      <alignment horizontal="left" vertical="center" wrapText="1"/>
    </xf>
    <xf numFmtId="0" fontId="50" fillId="62" borderId="13" xfId="124" applyFont="1"/>
    <xf numFmtId="0" fontId="51" fillId="68" borderId="7" xfId="118" applyFont="1" applyFill="1" applyBorder="1" applyAlignment="1">
      <alignment horizontal="center" vertical="center"/>
    </xf>
    <xf numFmtId="0" fontId="51" fillId="69" borderId="7" xfId="118" applyFont="1" applyFill="1" applyBorder="1" applyAlignment="1">
      <alignment horizontal="center" vertical="center"/>
    </xf>
    <xf numFmtId="0" fontId="51" fillId="70" borderId="7" xfId="118" applyFont="1" applyFill="1" applyBorder="1" applyAlignment="1">
      <alignment horizontal="center" vertical="center"/>
    </xf>
    <xf numFmtId="0" fontId="29" fillId="62" borderId="14" xfId="154" applyAlignment="1">
      <alignment horizontal="center" vertical="center" wrapText="1"/>
    </xf>
    <xf numFmtId="0" fontId="29" fillId="62" borderId="14" xfId="154">
      <alignment vertical="center" wrapText="1"/>
    </xf>
    <xf numFmtId="0" fontId="51" fillId="71" borderId="7" xfId="118" applyFont="1" applyFill="1" applyBorder="1" applyAlignment="1">
      <alignment horizontal="center" vertical="center"/>
    </xf>
    <xf numFmtId="0" fontId="4" fillId="40" borderId="7" xfId="144" applyAlignment="1">
      <alignment horizontal="center"/>
    </xf>
    <xf numFmtId="0" fontId="29" fillId="62" borderId="14" xfId="154" applyAlignment="1">
      <alignment horizontal="left" vertical="center" wrapText="1"/>
    </xf>
    <xf numFmtId="0" fontId="7" fillId="57" borderId="15" xfId="134" applyBorder="1"/>
    <xf numFmtId="0" fontId="53" fillId="0" borderId="0" xfId="0" applyFont="1"/>
    <xf numFmtId="0" fontId="4" fillId="0" borderId="0" xfId="160"/>
    <xf numFmtId="173" fontId="4" fillId="64" borderId="11" xfId="136" applyNumberFormat="1" applyFill="1" applyBorder="1" applyAlignment="1">
      <alignment horizontal="center"/>
    </xf>
    <xf numFmtId="172" fontId="4" fillId="40" borderId="7" xfId="144" applyNumberFormat="1" applyAlignment="1">
      <alignment horizontal="center"/>
    </xf>
    <xf numFmtId="0" fontId="4" fillId="0" borderId="7" xfId="162" applyFill="1" applyAlignment="1">
      <alignment horizontal="center"/>
    </xf>
    <xf numFmtId="2" fontId="4" fillId="40" borderId="7" xfId="144" applyNumberFormat="1" applyAlignment="1">
      <alignment horizontal="center"/>
    </xf>
    <xf numFmtId="0" fontId="54" fillId="0" borderId="0" xfId="160" applyFont="1"/>
    <xf numFmtId="0" fontId="54" fillId="0" borderId="0" xfId="0" applyFont="1"/>
    <xf numFmtId="0" fontId="55" fillId="0" borderId="0" xfId="0" applyFont="1"/>
    <xf numFmtId="0" fontId="55" fillId="0" borderId="0" xfId="0" applyFont="1" applyAlignment="1">
      <alignment horizontal="left" vertical="center" readingOrder="1"/>
    </xf>
    <xf numFmtId="0" fontId="6" fillId="0" borderId="0" xfId="0" applyFont="1"/>
    <xf numFmtId="0" fontId="44" fillId="0" borderId="0" xfId="118" applyAlignment="1"/>
    <xf numFmtId="0" fontId="8" fillId="71" borderId="0" xfId="217" applyFill="1" applyAlignment="1">
      <alignment vertical="center" wrapText="1"/>
    </xf>
    <xf numFmtId="2" fontId="4" fillId="0" borderId="22" xfId="152" applyNumberFormat="1" applyBorder="1" applyAlignment="1">
      <alignment horizontal="center"/>
    </xf>
    <xf numFmtId="0" fontId="29" fillId="62" borderId="21" xfId="154" applyBorder="1" applyAlignment="1">
      <alignment horizontal="center" vertical="center" wrapText="1"/>
    </xf>
    <xf numFmtId="0" fontId="29" fillId="62" borderId="20" xfId="154" applyBorder="1" applyAlignment="1">
      <alignment horizontal="center" vertical="center" wrapText="1"/>
    </xf>
    <xf numFmtId="0" fontId="4" fillId="0" borderId="25" xfId="152" applyBorder="1" applyAlignment="1">
      <alignment horizontal="center"/>
    </xf>
    <xf numFmtId="0" fontId="4" fillId="0" borderId="23" xfId="152" applyBorder="1" applyAlignment="1">
      <alignment horizontal="center"/>
    </xf>
    <xf numFmtId="2" fontId="4" fillId="0" borderId="24" xfId="152" applyNumberFormat="1" applyBorder="1" applyAlignment="1">
      <alignment horizontal="center"/>
    </xf>
    <xf numFmtId="0" fontId="4" fillId="0" borderId="0" xfId="161"/>
    <xf numFmtId="0" fontId="26" fillId="0" borderId="0" xfId="177" applyAlignment="1"/>
    <xf numFmtId="0" fontId="4" fillId="62" borderId="0" xfId="161" applyFill="1"/>
    <xf numFmtId="0" fontId="42" fillId="0" borderId="0" xfId="216"/>
    <xf numFmtId="0" fontId="6" fillId="0" borderId="0" xfId="161" applyFont="1"/>
    <xf numFmtId="0" fontId="52" fillId="0" borderId="0" xfId="161" applyFont="1"/>
    <xf numFmtId="174" fontId="4" fillId="0" borderId="0" xfId="161" applyNumberFormat="1" applyAlignment="1">
      <alignment horizontal="left"/>
    </xf>
    <xf numFmtId="172" fontId="4" fillId="41" borderId="8" xfId="213" applyNumberFormat="1" applyAlignment="1">
      <alignment horizontal="center"/>
    </xf>
    <xf numFmtId="0" fontId="4" fillId="0" borderId="7" xfId="162"/>
    <xf numFmtId="4" fontId="0" fillId="0" borderId="0" xfId="0" applyNumberFormat="1"/>
    <xf numFmtId="4" fontId="4" fillId="63" borderId="0" xfId="145" applyNumberFormat="1" applyAlignment="1">
      <alignment horizontal="center"/>
    </xf>
    <xf numFmtId="0" fontId="64" fillId="0" borderId="0" xfId="143" applyFont="1"/>
    <xf numFmtId="0" fontId="4" fillId="0" borderId="0" xfId="0" applyFont="1"/>
    <xf numFmtId="49" fontId="24" fillId="0" borderId="0" xfId="159" applyNumberFormat="1" applyAlignment="1"/>
    <xf numFmtId="0" fontId="29" fillId="62" borderId="6" xfId="155" applyAlignment="1">
      <alignment horizontal="center" vertical="center"/>
    </xf>
    <xf numFmtId="0" fontId="29" fillId="62" borderId="6" xfId="155" applyAlignment="1">
      <alignment horizontal="center" vertical="center" wrapText="1"/>
    </xf>
    <xf numFmtId="173" fontId="4" fillId="0" borderId="0" xfId="136" applyNumberFormat="1"/>
    <xf numFmtId="0" fontId="4" fillId="0" borderId="0" xfId="0" applyFont="1" applyAlignment="1">
      <alignment horizontal="right"/>
    </xf>
    <xf numFmtId="0" fontId="4" fillId="63" borderId="0" xfId="145" applyAlignment="1">
      <alignment horizontal="center"/>
    </xf>
    <xf numFmtId="2" fontId="4" fillId="63" borderId="0" xfId="145" applyNumberFormat="1" applyAlignment="1">
      <alignment horizontal="center"/>
    </xf>
    <xf numFmtId="0" fontId="6" fillId="0" borderId="26" xfId="162" applyFont="1" applyBorder="1"/>
    <xf numFmtId="0" fontId="4" fillId="80" borderId="7" xfId="192" applyAlignment="1">
      <alignment horizontal="center"/>
    </xf>
    <xf numFmtId="0" fontId="4" fillId="0" borderId="7" xfId="174" applyAlignment="1"/>
    <xf numFmtId="0" fontId="6" fillId="0" borderId="0" xfId="179" applyBorder="1" applyAlignment="1">
      <alignment vertical="center"/>
    </xf>
    <xf numFmtId="0" fontId="4" fillId="36" borderId="7" xfId="158" applyAlignment="1">
      <alignment horizontal="center"/>
      <protection locked="0"/>
    </xf>
    <xf numFmtId="170" fontId="4" fillId="36" borderId="7" xfId="158" applyNumberFormat="1" applyAlignment="1">
      <alignment horizontal="center"/>
      <protection locked="0"/>
    </xf>
    <xf numFmtId="0" fontId="4" fillId="63" borderId="0" xfId="145" applyAlignment="1"/>
    <xf numFmtId="0" fontId="4" fillId="36" borderId="28" xfId="158" applyBorder="1" applyAlignment="1">
      <alignment horizontal="center"/>
      <protection locked="0"/>
    </xf>
    <xf numFmtId="0" fontId="4" fillId="63" borderId="27" xfId="145" applyBorder="1" applyAlignment="1"/>
    <xf numFmtId="0" fontId="29" fillId="62" borderId="29" xfId="154" applyBorder="1">
      <alignment vertical="center" wrapText="1"/>
    </xf>
    <xf numFmtId="10" fontId="4" fillId="36" borderId="7" xfId="136" applyNumberFormat="1" applyFill="1" applyBorder="1" applyAlignment="1" applyProtection="1">
      <alignment horizontal="center"/>
      <protection locked="0"/>
    </xf>
    <xf numFmtId="0" fontId="6" fillId="0" borderId="0" xfId="179" applyFill="1" applyBorder="1" applyAlignment="1">
      <alignment vertical="center"/>
    </xf>
    <xf numFmtId="176" fontId="4" fillId="63" borderId="0" xfId="145" applyNumberFormat="1" applyAlignment="1">
      <alignment horizontal="center"/>
    </xf>
    <xf numFmtId="176" fontId="4" fillId="81" borderId="8" xfId="214" applyNumberFormat="1" applyAlignment="1">
      <alignment horizontal="center"/>
    </xf>
    <xf numFmtId="170" fontId="4" fillId="81" borderId="8" xfId="214" applyNumberFormat="1" applyAlignment="1">
      <alignment horizontal="center"/>
    </xf>
    <xf numFmtId="170" fontId="4" fillId="41" borderId="7" xfId="196" applyNumberFormat="1" applyAlignment="1">
      <alignment horizontal="center"/>
    </xf>
    <xf numFmtId="0" fontId="29" fillId="0" borderId="0" xfId="154" applyFill="1" applyBorder="1" applyAlignment="1">
      <alignment horizontal="center" vertical="center" wrapText="1"/>
    </xf>
    <xf numFmtId="170" fontId="4" fillId="64" borderId="11" xfId="148" applyNumberFormat="1" applyAlignment="1"/>
    <xf numFmtId="0" fontId="23" fillId="62" borderId="13" xfId="124" applyAlignment="1">
      <alignment wrapText="1"/>
    </xf>
    <xf numFmtId="0" fontId="0" fillId="0" borderId="0" xfId="0" applyAlignment="1">
      <alignment wrapText="1"/>
    </xf>
    <xf numFmtId="0" fontId="4" fillId="0" borderId="0" xfId="0" applyFont="1" applyAlignment="1">
      <alignment wrapText="1"/>
    </xf>
    <xf numFmtId="0" fontId="4" fillId="40" borderId="30" xfId="144" applyBorder="1"/>
    <xf numFmtId="0" fontId="4" fillId="40" borderId="7" xfId="144" applyAlignment="1">
      <alignment vertical="center"/>
    </xf>
    <xf numFmtId="2" fontId="4" fillId="40" borderId="30" xfId="144" applyNumberFormat="1" applyBorder="1" applyAlignment="1">
      <alignment horizontal="center"/>
    </xf>
    <xf numFmtId="0" fontId="4" fillId="40" borderId="7" xfId="144" applyAlignment="1">
      <alignment vertical="center" wrapText="1"/>
    </xf>
    <xf numFmtId="172" fontId="4" fillId="40" borderId="30" xfId="144" applyNumberFormat="1" applyBorder="1" applyAlignment="1">
      <alignment horizontal="center"/>
    </xf>
    <xf numFmtId="0" fontId="29" fillId="62" borderId="0" xfId="154" applyBorder="1">
      <alignment vertical="center" wrapText="1"/>
    </xf>
    <xf numFmtId="0" fontId="4" fillId="63" borderId="0" xfId="145"/>
    <xf numFmtId="0" fontId="24" fillId="0" borderId="0" xfId="143" applyAlignment="1"/>
    <xf numFmtId="0" fontId="29" fillId="62" borderId="0" xfId="154" applyBorder="1" applyAlignment="1">
      <alignment horizontal="left" vertical="center" wrapText="1"/>
    </xf>
    <xf numFmtId="0" fontId="29" fillId="62" borderId="0" xfId="154" applyBorder="1" applyAlignment="1">
      <alignment horizontal="center" vertical="center" wrapText="1"/>
    </xf>
    <xf numFmtId="0" fontId="7" fillId="57" borderId="32" xfId="134" applyBorder="1"/>
    <xf numFmtId="172" fontId="4" fillId="64" borderId="33" xfId="148" applyNumberFormat="1" applyBorder="1" applyAlignment="1">
      <alignment horizontal="center"/>
    </xf>
    <xf numFmtId="0" fontId="7" fillId="57" borderId="34" xfId="134" applyBorder="1"/>
    <xf numFmtId="172" fontId="4" fillId="64" borderId="35" xfId="148" applyNumberFormat="1" applyBorder="1" applyAlignment="1">
      <alignment horizontal="center"/>
    </xf>
    <xf numFmtId="172" fontId="4" fillId="64" borderId="31" xfId="148" applyNumberFormat="1" applyBorder="1" applyAlignment="1">
      <alignment horizontal="center"/>
    </xf>
    <xf numFmtId="0" fontId="7" fillId="57" borderId="36" xfId="134" applyBorder="1"/>
    <xf numFmtId="172" fontId="4" fillId="64" borderId="37" xfId="148" applyNumberFormat="1" applyBorder="1" applyAlignment="1">
      <alignment horizontal="center"/>
    </xf>
    <xf numFmtId="172" fontId="4" fillId="64" borderId="11" xfId="148" applyNumberFormat="1" applyAlignment="1">
      <alignment horizontal="center"/>
    </xf>
    <xf numFmtId="4" fontId="4" fillId="64" borderId="11" xfId="148" applyNumberFormat="1" applyAlignment="1">
      <alignment horizontal="center"/>
    </xf>
    <xf numFmtId="4" fontId="4" fillId="39" borderId="11" xfId="198" applyNumberFormat="1" applyAlignment="1">
      <alignment horizontal="center"/>
    </xf>
    <xf numFmtId="0" fontId="52" fillId="0" borderId="0" xfId="174" applyFont="1" applyBorder="1" applyAlignment="1"/>
    <xf numFmtId="170" fontId="4" fillId="36" borderId="30" xfId="158" applyNumberFormat="1" applyBorder="1" applyAlignment="1">
      <alignment horizontal="center"/>
      <protection locked="0"/>
    </xf>
    <xf numFmtId="0" fontId="29" fillId="62" borderId="29" xfId="154" applyBorder="1" applyAlignment="1">
      <alignment horizontal="center" vertical="center" wrapText="1"/>
    </xf>
    <xf numFmtId="0" fontId="4" fillId="36" borderId="38" xfId="158" applyBorder="1" applyAlignment="1">
      <alignment horizontal="center"/>
      <protection locked="0"/>
    </xf>
    <xf numFmtId="0" fontId="4" fillId="0" borderId="7" xfId="162" applyFill="1"/>
    <xf numFmtId="176" fontId="4" fillId="41" borderId="8" xfId="213" applyNumberFormat="1" applyAlignment="1">
      <alignment horizontal="center"/>
    </xf>
    <xf numFmtId="170" fontId="0" fillId="0" borderId="0" xfId="0" applyNumberFormat="1"/>
    <xf numFmtId="170" fontId="4" fillId="64" borderId="11" xfId="133" applyFill="1" applyBorder="1" applyAlignment="1"/>
    <xf numFmtId="8" fontId="0" fillId="0" borderId="0" xfId="0" applyNumberFormat="1"/>
    <xf numFmtId="0" fontId="4" fillId="36" borderId="41" xfId="158" applyBorder="1" applyAlignment="1">
      <alignment horizontal="center"/>
      <protection locked="0"/>
    </xf>
    <xf numFmtId="0" fontId="4" fillId="36" borderId="30" xfId="158" applyBorder="1" applyAlignment="1">
      <alignment horizontal="center"/>
      <protection locked="0"/>
    </xf>
    <xf numFmtId="10" fontId="4" fillId="36" borderId="7" xfId="158" applyNumberFormat="1" applyAlignment="1">
      <alignment horizontal="center"/>
      <protection locked="0"/>
    </xf>
    <xf numFmtId="0" fontId="4" fillId="0" borderId="0" xfId="196" applyFill="1" applyBorder="1"/>
    <xf numFmtId="0" fontId="4" fillId="0" borderId="0" xfId="162" applyFill="1" applyBorder="1"/>
    <xf numFmtId="0" fontId="29" fillId="0" borderId="0" xfId="154" applyFill="1" applyBorder="1">
      <alignment vertical="center" wrapText="1"/>
    </xf>
    <xf numFmtId="0" fontId="4" fillId="36" borderId="7" xfId="158" applyNumberFormat="1" applyAlignment="1">
      <alignment horizontal="center"/>
      <protection locked="0"/>
    </xf>
    <xf numFmtId="0" fontId="48" fillId="0" borderId="15" xfId="152" applyFont="1" applyAlignment="1">
      <alignment vertical="center" wrapText="1"/>
    </xf>
    <xf numFmtId="170" fontId="4" fillId="81" borderId="42" xfId="214" applyNumberFormat="1" applyBorder="1" applyAlignment="1">
      <alignment horizontal="center"/>
    </xf>
    <xf numFmtId="0" fontId="29" fillId="62" borderId="43" xfId="154" applyBorder="1" applyAlignment="1">
      <alignment horizontal="center" vertical="center" wrapText="1"/>
    </xf>
    <xf numFmtId="170" fontId="4" fillId="41" borderId="39" xfId="213" applyNumberFormat="1" applyBorder="1" applyAlignment="1">
      <alignment horizontal="center"/>
    </xf>
    <xf numFmtId="170" fontId="4" fillId="64" borderId="11" xfId="133" applyFill="1" applyBorder="1" applyAlignment="1">
      <alignment horizontal="center"/>
    </xf>
    <xf numFmtId="0" fontId="51" fillId="70" borderId="0" xfId="118" applyFont="1" applyFill="1" applyBorder="1" applyAlignment="1">
      <alignment horizontal="center" vertical="center"/>
    </xf>
    <xf numFmtId="0" fontId="51" fillId="0" borderId="0" xfId="118" applyFont="1" applyFill="1" applyBorder="1" applyAlignment="1">
      <alignment horizontal="center" vertical="center"/>
    </xf>
    <xf numFmtId="4" fontId="4" fillId="41" borderId="7" xfId="196" applyNumberFormat="1" applyAlignment="1">
      <alignment horizontal="center"/>
    </xf>
    <xf numFmtId="172" fontId="4" fillId="64" borderId="0" xfId="148" applyNumberFormat="1" applyBorder="1" applyAlignment="1">
      <alignment horizontal="center"/>
    </xf>
    <xf numFmtId="0" fontId="29" fillId="62" borderId="0" xfId="154" quotePrefix="1" applyBorder="1" applyAlignment="1">
      <alignment horizontal="center" vertical="center" wrapText="1"/>
    </xf>
    <xf numFmtId="173" fontId="4" fillId="64" borderId="0" xfId="136" applyNumberFormat="1" applyFill="1" applyBorder="1" applyAlignment="1">
      <alignment horizontal="center"/>
    </xf>
    <xf numFmtId="176" fontId="4" fillId="37" borderId="0" xfId="197" applyNumberFormat="1" applyAlignment="1">
      <alignment horizontal="center"/>
    </xf>
    <xf numFmtId="0" fontId="47" fillId="0" borderId="7" xfId="162" applyFont="1" applyAlignment="1">
      <alignment horizontal="left" vertical="center"/>
    </xf>
    <xf numFmtId="0" fontId="6" fillId="67" borderId="7" xfId="162" applyFont="1" applyFill="1"/>
    <xf numFmtId="0" fontId="51" fillId="72" borderId="7" xfId="118" applyFont="1" applyFill="1" applyBorder="1" applyAlignment="1">
      <alignment horizontal="center" vertical="center"/>
    </xf>
    <xf numFmtId="0" fontId="51" fillId="85" borderId="7" xfId="118" applyFont="1" applyFill="1" applyBorder="1" applyAlignment="1">
      <alignment horizontal="center" vertical="center"/>
    </xf>
    <xf numFmtId="0" fontId="51" fillId="86" borderId="7" xfId="118" applyFont="1" applyFill="1" applyBorder="1" applyAlignment="1">
      <alignment horizontal="center" vertical="center"/>
    </xf>
    <xf numFmtId="0" fontId="51" fillId="87" borderId="7" xfId="118" applyFont="1" applyFill="1" applyBorder="1" applyAlignment="1">
      <alignment horizontal="center" vertical="center"/>
    </xf>
    <xf numFmtId="0" fontId="51" fillId="88" borderId="7" xfId="118" applyFont="1" applyFill="1" applyBorder="1" applyAlignment="1">
      <alignment horizontal="center" vertical="center"/>
    </xf>
    <xf numFmtId="0" fontId="47" fillId="0" borderId="0" xfId="162" applyFont="1" applyBorder="1" applyAlignment="1">
      <alignment vertical="center"/>
    </xf>
    <xf numFmtId="0" fontId="48" fillId="0" borderId="0" xfId="152" applyFont="1" applyBorder="1" applyAlignment="1">
      <alignment vertical="center" wrapText="1"/>
    </xf>
    <xf numFmtId="0" fontId="67" fillId="0" borderId="0" xfId="0" applyFont="1"/>
    <xf numFmtId="2" fontId="0" fillId="63" borderId="0" xfId="145" applyNumberFormat="1" applyFont="1" applyAlignment="1">
      <alignment horizontal="center"/>
    </xf>
    <xf numFmtId="0" fontId="4" fillId="80" borderId="7" xfId="192" applyAlignment="1"/>
    <xf numFmtId="0" fontId="4" fillId="81" borderId="8" xfId="214"/>
    <xf numFmtId="171" fontId="4" fillId="39" borderId="11" xfId="198" applyNumberFormat="1" applyAlignment="1">
      <alignment horizontal="center"/>
    </xf>
    <xf numFmtId="170" fontId="0" fillId="39" borderId="11" xfId="198" applyNumberFormat="1" applyFont="1" applyAlignment="1">
      <alignment horizontal="center"/>
    </xf>
    <xf numFmtId="0" fontId="4" fillId="36" borderId="7" xfId="158" applyAlignment="1">
      <protection locked="0"/>
    </xf>
    <xf numFmtId="4" fontId="4" fillId="64" borderId="11" xfId="148" applyNumberFormat="1" applyAlignment="1"/>
    <xf numFmtId="4" fontId="4" fillId="64" borderId="11" xfId="133" applyNumberFormat="1" applyFill="1" applyBorder="1" applyAlignment="1"/>
    <xf numFmtId="3" fontId="4" fillId="39" borderId="11" xfId="198" applyNumberFormat="1" applyAlignment="1">
      <alignment horizontal="center"/>
    </xf>
    <xf numFmtId="0" fontId="68" fillId="0" borderId="0" xfId="154" applyFont="1" applyFill="1" applyBorder="1">
      <alignment vertical="center" wrapText="1"/>
    </xf>
    <xf numFmtId="0" fontId="0" fillId="0" borderId="0" xfId="0" applyAlignment="1">
      <alignment horizontal="center"/>
    </xf>
    <xf numFmtId="0" fontId="70" fillId="0" borderId="0" xfId="221" applyFont="1" applyFill="1" applyAlignment="1">
      <alignment horizontal="center"/>
    </xf>
    <xf numFmtId="2" fontId="0" fillId="0" borderId="0" xfId="0" applyNumberFormat="1" applyAlignment="1">
      <alignment horizontal="center"/>
    </xf>
    <xf numFmtId="172" fontId="0" fillId="0" borderId="0" xfId="0" applyNumberFormat="1" applyAlignment="1">
      <alignment horizontal="center"/>
    </xf>
    <xf numFmtId="175" fontId="4" fillId="41" borderId="8" xfId="213" applyNumberFormat="1" applyAlignment="1">
      <alignment horizontal="center"/>
    </xf>
    <xf numFmtId="175" fontId="4" fillId="64" borderId="11" xfId="136" applyNumberFormat="1" applyFill="1" applyBorder="1" applyAlignment="1">
      <alignment horizontal="center" vertical="center"/>
    </xf>
    <xf numFmtId="175" fontId="4" fillId="64" borderId="11" xfId="136" applyNumberFormat="1" applyFill="1" applyBorder="1" applyAlignment="1">
      <alignment horizontal="center" vertical="center" wrapText="1"/>
    </xf>
    <xf numFmtId="4" fontId="4" fillId="81" borderId="8" xfId="214" applyNumberFormat="1" applyAlignment="1">
      <alignment horizontal="center"/>
    </xf>
    <xf numFmtId="172" fontId="0" fillId="64" borderId="33" xfId="148" applyNumberFormat="1" applyFont="1" applyBorder="1" applyAlignment="1">
      <alignment horizontal="center"/>
    </xf>
    <xf numFmtId="0" fontId="4" fillId="73" borderId="7" xfId="169" applyAlignment="1"/>
    <xf numFmtId="0" fontId="4" fillId="63" borderId="0" xfId="145" applyAlignment="1">
      <alignment vertical="center"/>
    </xf>
    <xf numFmtId="0" fontId="4" fillId="36" borderId="30" xfId="158" applyBorder="1" applyAlignment="1">
      <protection locked="0"/>
    </xf>
    <xf numFmtId="10" fontId="4" fillId="36" borderId="30" xfId="136" applyNumberFormat="1" applyFill="1" applyBorder="1" applyAlignment="1" applyProtection="1">
      <alignment horizontal="center"/>
      <protection locked="0"/>
    </xf>
    <xf numFmtId="0" fontId="52" fillId="0" borderId="0" xfId="0" applyFont="1"/>
    <xf numFmtId="3" fontId="0" fillId="39" borderId="11" xfId="198" applyNumberFormat="1" applyFont="1" applyAlignment="1">
      <alignment horizontal="center"/>
    </xf>
    <xf numFmtId="4" fontId="0" fillId="64" borderId="11" xfId="148" applyNumberFormat="1" applyFont="1" applyAlignment="1">
      <alignment horizontal="center"/>
    </xf>
    <xf numFmtId="0" fontId="4" fillId="40" borderId="7" xfId="144" applyAlignment="1"/>
    <xf numFmtId="0" fontId="4" fillId="36" borderId="49" xfId="158" applyBorder="1" applyAlignment="1">
      <alignment horizontal="center"/>
      <protection locked="0"/>
    </xf>
    <xf numFmtId="0" fontId="1" fillId="0" borderId="0" xfId="222"/>
    <xf numFmtId="0" fontId="1" fillId="90" borderId="54" xfId="222" applyFill="1" applyBorder="1"/>
    <xf numFmtId="0" fontId="1" fillId="90" borderId="0" xfId="222" applyFill="1"/>
    <xf numFmtId="0" fontId="1" fillId="90" borderId="53" xfId="222" applyFill="1" applyBorder="1"/>
    <xf numFmtId="0" fontId="1" fillId="90" borderId="57" xfId="222" applyFill="1" applyBorder="1"/>
    <xf numFmtId="0" fontId="70" fillId="90" borderId="50" xfId="222" applyFont="1" applyFill="1" applyBorder="1"/>
    <xf numFmtId="0" fontId="1" fillId="90" borderId="51" xfId="222" applyFill="1" applyBorder="1"/>
    <xf numFmtId="0" fontId="1" fillId="90" borderId="52" xfId="222" applyFill="1" applyBorder="1"/>
    <xf numFmtId="0" fontId="73" fillId="90" borderId="54" xfId="225" applyFill="1" applyBorder="1"/>
    <xf numFmtId="9" fontId="1" fillId="90" borderId="53" xfId="222" applyNumberFormat="1" applyFill="1" applyBorder="1" applyAlignment="1">
      <alignment horizontal="center"/>
    </xf>
    <xf numFmtId="0" fontId="1" fillId="90" borderId="55" xfId="222" applyFill="1" applyBorder="1"/>
    <xf numFmtId="0" fontId="1" fillId="90" borderId="59" xfId="222" applyFill="1" applyBorder="1"/>
    <xf numFmtId="0" fontId="1" fillId="90" borderId="56" xfId="222" applyFill="1" applyBorder="1"/>
    <xf numFmtId="0" fontId="70" fillId="0" borderId="58" xfId="222" applyFont="1" applyBorder="1" applyAlignment="1">
      <alignment horizontal="left" vertical="center" wrapText="1"/>
    </xf>
    <xf numFmtId="0" fontId="74" fillId="0" borderId="53" xfId="222" applyFont="1" applyBorder="1" applyAlignment="1">
      <alignment horizontal="left"/>
    </xf>
    <xf numFmtId="0" fontId="0" fillId="40" borderId="7" xfId="144" applyFont="1" applyAlignment="1">
      <alignment horizontal="center"/>
    </xf>
    <xf numFmtId="0" fontId="71" fillId="0" borderId="0" xfId="222" applyFont="1"/>
    <xf numFmtId="0" fontId="70" fillId="0" borderId="61" xfId="222" applyFont="1" applyBorder="1" applyAlignment="1">
      <alignment horizontal="center"/>
    </xf>
    <xf numFmtId="0" fontId="1" fillId="0" borderId="62" xfId="222" applyBorder="1" applyAlignment="1">
      <alignment horizontal="center"/>
    </xf>
    <xf numFmtId="0" fontId="1" fillId="0" borderId="63" xfId="222" applyBorder="1" applyAlignment="1">
      <alignment horizontal="center"/>
    </xf>
    <xf numFmtId="177" fontId="1" fillId="0" borderId="59" xfId="222" applyNumberFormat="1" applyBorder="1"/>
    <xf numFmtId="177" fontId="1" fillId="0" borderId="63" xfId="222" applyNumberFormat="1" applyBorder="1"/>
    <xf numFmtId="173" fontId="29" fillId="62" borderId="64" xfId="154" applyNumberFormat="1" applyBorder="1" applyAlignment="1">
      <alignment horizontal="center" vertical="center" wrapText="1"/>
    </xf>
    <xf numFmtId="0" fontId="70" fillId="0" borderId="62" xfId="222" applyFont="1" applyBorder="1" applyAlignment="1">
      <alignment horizontal="left"/>
    </xf>
    <xf numFmtId="177" fontId="4" fillId="41" borderId="8" xfId="213" applyNumberFormat="1"/>
    <xf numFmtId="177" fontId="4" fillId="81" borderId="65" xfId="214" applyNumberFormat="1" applyBorder="1"/>
    <xf numFmtId="177" fontId="4" fillId="39" borderId="8" xfId="210" applyNumberFormat="1"/>
    <xf numFmtId="0" fontId="70" fillId="0" borderId="61" xfId="222" applyFont="1" applyBorder="1" applyAlignment="1">
      <alignment horizontal="center" vertical="center"/>
    </xf>
    <xf numFmtId="0" fontId="4" fillId="63" borderId="52" xfId="145" applyBorder="1" applyAlignment="1">
      <alignment horizontal="center" vertical="center"/>
    </xf>
    <xf numFmtId="0" fontId="70" fillId="0" borderId="62" xfId="222" applyFont="1" applyBorder="1" applyAlignment="1">
      <alignment horizontal="center" vertical="center"/>
    </xf>
    <xf numFmtId="173" fontId="0" fillId="89" borderId="53" xfId="223" applyNumberFormat="1" applyFont="1" applyFill="1" applyBorder="1" applyAlignment="1">
      <alignment horizontal="center" vertical="center"/>
    </xf>
    <xf numFmtId="177" fontId="4" fillId="83" borderId="67" xfId="212" applyNumberFormat="1" applyBorder="1"/>
    <xf numFmtId="177" fontId="4" fillId="63" borderId="0" xfId="145" applyNumberFormat="1"/>
    <xf numFmtId="9" fontId="4" fillId="63" borderId="26" xfId="145" applyNumberFormat="1" applyBorder="1" applyAlignment="1">
      <alignment horizontal="center" vertical="center"/>
    </xf>
    <xf numFmtId="0" fontId="70" fillId="90" borderId="68" xfId="222" applyFont="1" applyFill="1" applyBorder="1" applyAlignment="1">
      <alignment horizontal="left" vertical="center" wrapText="1"/>
    </xf>
    <xf numFmtId="0" fontId="4" fillId="0" borderId="0" xfId="174" applyBorder="1" applyAlignment="1"/>
    <xf numFmtId="10" fontId="4" fillId="0" borderId="0" xfId="136" applyNumberFormat="1" applyFill="1" applyBorder="1" applyAlignment="1" applyProtection="1">
      <alignment horizontal="center"/>
      <protection locked="0"/>
    </xf>
    <xf numFmtId="178" fontId="4" fillId="80" borderId="60" xfId="192" applyNumberFormat="1" applyBorder="1" applyAlignment="1">
      <alignment horizontal="center" vertical="center"/>
    </xf>
    <xf numFmtId="170" fontId="4" fillId="0" borderId="0" xfId="196" applyNumberFormat="1" applyFill="1" applyBorder="1"/>
    <xf numFmtId="0" fontId="43" fillId="0" borderId="0" xfId="156" applyFont="1"/>
    <xf numFmtId="0" fontId="4" fillId="40" borderId="7" xfId="144" applyAlignment="1">
      <alignment horizontal="left"/>
    </xf>
    <xf numFmtId="171" fontId="0" fillId="0" borderId="0" xfId="0" applyNumberFormat="1"/>
    <xf numFmtId="0" fontId="0" fillId="0" borderId="0" xfId="0" applyAlignment="1">
      <alignment horizontal="left"/>
    </xf>
    <xf numFmtId="0" fontId="6" fillId="0" borderId="0" xfId="0" applyFont="1" applyAlignment="1">
      <alignment horizontal="left"/>
    </xf>
    <xf numFmtId="0" fontId="29" fillId="62" borderId="6" xfId="155" applyNumberFormat="1" applyAlignment="1">
      <alignment horizontal="center" vertical="center"/>
    </xf>
    <xf numFmtId="0" fontId="52" fillId="0" borderId="0" xfId="174" applyFont="1" applyBorder="1" applyAlignment="1">
      <alignment horizontal="left" wrapText="1"/>
    </xf>
    <xf numFmtId="0" fontId="73" fillId="0" borderId="0" xfId="225" applyBorder="1"/>
    <xf numFmtId="0" fontId="73" fillId="0" borderId="54" xfId="225" applyBorder="1"/>
    <xf numFmtId="0" fontId="4" fillId="36" borderId="71" xfId="158" applyBorder="1" applyAlignment="1">
      <alignment horizontal="center"/>
      <protection locked="0"/>
    </xf>
    <xf numFmtId="0" fontId="4" fillId="36" borderId="73" xfId="158" applyBorder="1" applyAlignment="1">
      <alignment horizontal="center"/>
      <protection locked="0"/>
    </xf>
    <xf numFmtId="0" fontId="29" fillId="62" borderId="70" xfId="154" applyBorder="1" applyAlignment="1">
      <alignment horizontal="center" vertical="center" wrapText="1"/>
    </xf>
    <xf numFmtId="0" fontId="4" fillId="40" borderId="30" xfId="144" applyBorder="1" applyAlignment="1">
      <alignment horizontal="center"/>
    </xf>
    <xf numFmtId="0" fontId="4" fillId="40" borderId="30" xfId="144" applyBorder="1" applyAlignment="1">
      <alignment horizontal="left"/>
    </xf>
    <xf numFmtId="0" fontId="4" fillId="63" borderId="0" xfId="145" applyNumberFormat="1" applyAlignment="1">
      <alignment horizontal="center"/>
    </xf>
    <xf numFmtId="0" fontId="4" fillId="40" borderId="30" xfId="144" applyBorder="1" applyAlignment="1"/>
    <xf numFmtId="0" fontId="4" fillId="63" borderId="0" xfId="145" applyNumberFormat="1" applyAlignment="1">
      <alignment vertical="center"/>
    </xf>
    <xf numFmtId="0" fontId="4" fillId="36" borderId="75" xfId="158" applyBorder="1" applyAlignment="1">
      <alignment horizontal="center"/>
      <protection locked="0"/>
    </xf>
    <xf numFmtId="0" fontId="4" fillId="0" borderId="0" xfId="161" applyAlignment="1">
      <alignment horizontal="left" vertical="center" wrapText="1"/>
    </xf>
    <xf numFmtId="0" fontId="48" fillId="0" borderId="46" xfId="152" applyFont="1" applyBorder="1" applyAlignment="1">
      <alignment horizontal="left" vertical="center" wrapText="1"/>
    </xf>
    <xf numFmtId="0" fontId="48" fillId="0" borderId="47" xfId="152" applyFont="1" applyBorder="1" applyAlignment="1">
      <alignment horizontal="left" vertical="center" wrapText="1"/>
    </xf>
    <xf numFmtId="0" fontId="48" fillId="0" borderId="48" xfId="152" applyFont="1" applyBorder="1" applyAlignment="1">
      <alignment horizontal="left" vertical="center" wrapText="1"/>
    </xf>
    <xf numFmtId="0" fontId="23" fillId="62" borderId="13" xfId="124" applyAlignment="1">
      <alignment horizontal="left"/>
    </xf>
    <xf numFmtId="0" fontId="48" fillId="0" borderId="15" xfId="152" applyFont="1" applyAlignment="1">
      <alignment vertical="center" wrapText="1"/>
    </xf>
    <xf numFmtId="0" fontId="48" fillId="0" borderId="36" xfId="152" applyFont="1" applyBorder="1" applyAlignment="1">
      <alignment horizontal="left" vertical="center" wrapText="1"/>
    </xf>
    <xf numFmtId="0" fontId="48" fillId="0" borderId="44" xfId="152" applyFont="1" applyBorder="1" applyAlignment="1">
      <alignment horizontal="left" vertical="center" wrapText="1"/>
    </xf>
    <xf numFmtId="0" fontId="48" fillId="0" borderId="45" xfId="152" applyFont="1" applyBorder="1" applyAlignment="1">
      <alignment horizontal="left" vertical="center" wrapText="1"/>
    </xf>
    <xf numFmtId="0" fontId="29" fillId="62" borderId="26" xfId="154" applyBorder="1" applyAlignment="1">
      <alignment horizontal="left" vertical="center"/>
    </xf>
    <xf numFmtId="2" fontId="4" fillId="39" borderId="26" xfId="210" applyNumberFormat="1" applyBorder="1" applyAlignment="1">
      <alignment horizontal="center"/>
    </xf>
    <xf numFmtId="0" fontId="6" fillId="0" borderId="0" xfId="179" applyBorder="1" applyAlignment="1">
      <alignment horizontal="center" vertical="center" wrapText="1"/>
    </xf>
    <xf numFmtId="0" fontId="4" fillId="73" borderId="26" xfId="169" applyBorder="1" applyAlignment="1">
      <alignment horizontal="center"/>
    </xf>
    <xf numFmtId="2" fontId="4" fillId="40" borderId="26" xfId="144" applyNumberFormat="1" applyBorder="1" applyAlignment="1">
      <alignment horizontal="center"/>
    </xf>
    <xf numFmtId="0" fontId="29" fillId="62" borderId="0" xfId="154" applyBorder="1" applyAlignment="1">
      <alignment horizontal="center" vertical="center" wrapText="1"/>
    </xf>
    <xf numFmtId="0" fontId="29" fillId="62" borderId="14" xfId="154" applyAlignment="1">
      <alignment horizontal="center" vertical="center" wrapText="1"/>
    </xf>
    <xf numFmtId="0" fontId="29" fillId="62" borderId="0" xfId="154" applyBorder="1" applyAlignment="1">
      <alignment horizontal="center" vertical="center"/>
    </xf>
    <xf numFmtId="0" fontId="4" fillId="40" borderId="69" xfId="144" applyBorder="1" applyAlignment="1">
      <alignment horizontal="center"/>
    </xf>
    <xf numFmtId="0" fontId="4" fillId="40" borderId="0" xfId="144" applyBorder="1" applyAlignment="1">
      <alignment horizontal="center"/>
    </xf>
    <xf numFmtId="0" fontId="29" fillId="62" borderId="74" xfId="154" applyBorder="1" applyAlignment="1">
      <alignment horizontal="center" vertical="center" wrapText="1"/>
    </xf>
    <xf numFmtId="0" fontId="29" fillId="62" borderId="29" xfId="154" applyBorder="1" applyAlignment="1">
      <alignment horizontal="center" vertical="center" wrapText="1"/>
    </xf>
    <xf numFmtId="0" fontId="4" fillId="0" borderId="18" xfId="184"/>
    <xf numFmtId="0" fontId="52" fillId="0" borderId="0" xfId="174" applyFont="1" applyBorder="1" applyAlignment="1">
      <alignment horizontal="left" wrapText="1"/>
    </xf>
    <xf numFmtId="0" fontId="29" fillId="62" borderId="72" xfId="154" applyBorder="1" applyAlignment="1">
      <alignment horizontal="center" vertical="center" wrapText="1"/>
    </xf>
    <xf numFmtId="0" fontId="29" fillId="62" borderId="40" xfId="154" applyBorder="1" applyAlignment="1">
      <alignment horizontal="center" vertical="center" wrapText="1"/>
    </xf>
    <xf numFmtId="0" fontId="69" fillId="0" borderId="0" xfId="0" applyFont="1" applyAlignment="1">
      <alignment horizontal="center"/>
    </xf>
    <xf numFmtId="173" fontId="29" fillId="62" borderId="51" xfId="154" applyNumberFormat="1" applyBorder="1" applyAlignment="1">
      <alignment horizontal="center" vertical="center" wrapText="1"/>
    </xf>
    <xf numFmtId="173" fontId="29" fillId="62" borderId="18" xfId="154" applyNumberFormat="1" applyBorder="1" applyAlignment="1">
      <alignment horizontal="center" vertical="center" wrapText="1"/>
    </xf>
    <xf numFmtId="173" fontId="29" fillId="62" borderId="52" xfId="154" applyNumberFormat="1" applyBorder="1" applyAlignment="1">
      <alignment horizontal="center" vertical="center" wrapText="1"/>
    </xf>
    <xf numFmtId="173" fontId="29" fillId="62" borderId="66" xfId="154" applyNumberFormat="1" applyBorder="1" applyAlignment="1">
      <alignment horizontal="center" vertical="center" wrapText="1"/>
    </xf>
    <xf numFmtId="0" fontId="72" fillId="0" borderId="50" xfId="222" applyFont="1" applyBorder="1" applyAlignment="1">
      <alignment horizontal="center" vertical="center"/>
    </xf>
    <xf numFmtId="0" fontId="72" fillId="0" borderId="51" xfId="222" applyFont="1" applyBorder="1" applyAlignment="1">
      <alignment horizontal="center" vertical="center"/>
    </xf>
    <xf numFmtId="0" fontId="72" fillId="0" borderId="52" xfId="222" applyFont="1" applyBorder="1" applyAlignment="1">
      <alignment horizontal="center" vertical="center"/>
    </xf>
    <xf numFmtId="173" fontId="29" fillId="62" borderId="54" xfId="154" applyNumberFormat="1" applyBorder="1" applyAlignment="1">
      <alignment horizontal="center" vertical="center" wrapText="1"/>
    </xf>
  </cellXfs>
  <cellStyles count="226">
    <cellStyle name="20% - Accent1" xfId="91" builtinId="30" hidden="1"/>
    <cellStyle name="20% - Accent1" xfId="1" builtinId="30" hidden="1" customBuiltin="1"/>
    <cellStyle name="20% - Accent2" xfId="92" builtinId="34" hidden="1"/>
    <cellStyle name="20% - Accent2" xfId="2" builtinId="34" hidden="1" customBuiltin="1"/>
    <cellStyle name="20% - Accent3" xfId="93" builtinId="38" hidden="1"/>
    <cellStyle name="20% - Accent3" xfId="3" builtinId="38" hidden="1" customBuiltin="1"/>
    <cellStyle name="20% - Accent4" xfId="94" builtinId="42" hidden="1"/>
    <cellStyle name="20% - Accent4" xfId="4" builtinId="42" hidden="1" customBuiltin="1"/>
    <cellStyle name="20% - Accent4" xfId="134" builtinId="42"/>
    <cellStyle name="20% - Accent5" xfId="95" builtinId="46" hidden="1"/>
    <cellStyle name="20% - Accent5" xfId="5" builtinId="46" hidden="1" customBuiltin="1"/>
    <cellStyle name="20% - Accent6" xfId="96" builtinId="50" hidden="1"/>
    <cellStyle name="20% - Accent6" xfId="6" builtinId="50" hidden="1" customBuiltin="1"/>
    <cellStyle name="40% - Accent1" xfId="84" builtinId="31" hidden="1"/>
    <cellStyle name="40% - Accent1" xfId="7" builtinId="31" hidden="1" customBuiltin="1"/>
    <cellStyle name="40% - Accent2" xfId="85" builtinId="35" hidden="1"/>
    <cellStyle name="40% - Accent2" xfId="8" builtinId="35" hidden="1" customBuiltin="1"/>
    <cellStyle name="40% - Accent3" xfId="86" builtinId="39" hidden="1"/>
    <cellStyle name="40% - Accent3" xfId="9" builtinId="39" hidden="1" customBuiltin="1"/>
    <cellStyle name="40% - Accent4" xfId="87" builtinId="43" hidden="1"/>
    <cellStyle name="40% - Accent4" xfId="10" builtinId="43" hidden="1" customBuiltin="1"/>
    <cellStyle name="40% - Accent5" xfId="88" builtinId="47" hidden="1"/>
    <cellStyle name="40% - Accent5" xfId="11" builtinId="47" hidden="1" customBuiltin="1"/>
    <cellStyle name="40% - Accent6" xfId="89" builtinId="51" hidden="1"/>
    <cellStyle name="40% - Accent6" xfId="12" builtinId="51" hidden="1" customBuiltin="1"/>
    <cellStyle name="60% - Accent1" xfId="77" builtinId="32" hidden="1"/>
    <cellStyle name="60% - Accent1" xfId="13" builtinId="32" hidden="1" customBuiltin="1"/>
    <cellStyle name="60% - Accent2" xfId="78" builtinId="36" hidden="1"/>
    <cellStyle name="60% - Accent2" xfId="14" builtinId="36" hidden="1" customBuiltin="1"/>
    <cellStyle name="60% - Accent2" xfId="221" builtinId="36"/>
    <cellStyle name="60% - Accent3" xfId="79" builtinId="40" hidden="1"/>
    <cellStyle name="60% - Accent3" xfId="15" builtinId="40" hidden="1" customBuiltin="1"/>
    <cellStyle name="60% - Accent4" xfId="80" builtinId="44" hidden="1"/>
    <cellStyle name="60% - Accent4" xfId="16" builtinId="44" hidden="1" customBuiltin="1"/>
    <cellStyle name="60% - Accent5" xfId="81" builtinId="48" hidden="1"/>
    <cellStyle name="60% - Accent5" xfId="17" builtinId="48" hidden="1" customBuiltin="1"/>
    <cellStyle name="60% - Accent6" xfId="82" builtinId="52" hidden="1"/>
    <cellStyle name="60% - Accent6" xfId="18" builtinId="52" hidden="1" customBuiltin="1"/>
    <cellStyle name="Accent1" xfId="66" builtinId="29" hidden="1"/>
    <cellStyle name="Accent1" xfId="19" builtinId="29" hidden="1" customBuiltin="1"/>
    <cellStyle name="Accent1" xfId="120" builtinId="29" customBuiltin="1"/>
    <cellStyle name="Accent1 2" xfId="205" xr:uid="{68763356-F6FF-411B-A069-75451EA11220}"/>
    <cellStyle name="Accent2" xfId="65" builtinId="33" hidden="1"/>
    <cellStyle name="Accent2" xfId="20" builtinId="33" hidden="1" customBuiltin="1"/>
    <cellStyle name="Accent2" xfId="119" builtinId="33" customBuiltin="1"/>
    <cellStyle name="Accent2 2" xfId="217" xr:uid="{46FCF9D9-51D3-4B19-B698-01F088272624}"/>
    <cellStyle name="Accent3" xfId="72" builtinId="37" hidden="1"/>
    <cellStyle name="Accent3" xfId="21" builtinId="37" hidden="1" customBuiltin="1"/>
    <cellStyle name="Accent3" xfId="127" builtinId="37" customBuiltin="1"/>
    <cellStyle name="Accent4" xfId="73" builtinId="41" hidden="1"/>
    <cellStyle name="Accent4" xfId="22" builtinId="41" hidden="1" customBuiltin="1"/>
    <cellStyle name="Accent4" xfId="128" builtinId="41" customBuiltin="1"/>
    <cellStyle name="Accent5" xfId="74" builtinId="45" hidden="1"/>
    <cellStyle name="Accent5" xfId="23" builtinId="45" hidden="1" customBuiltin="1"/>
    <cellStyle name="Accent5" xfId="129" builtinId="45" customBuiltin="1"/>
    <cellStyle name="Accent6" xfId="75" builtinId="49" hidden="1"/>
    <cellStyle name="Accent6" xfId="24" builtinId="49" hidden="1" customBuiltin="1"/>
    <cellStyle name="Accent6" xfId="130" builtinId="49" customBuiltin="1"/>
    <cellStyle name="Bad" xfId="99" builtinId="27" hidden="1"/>
    <cellStyle name="Bad" xfId="25" builtinId="27" hidden="1" customBuiltin="1"/>
    <cellStyle name="Bad" xfId="138" builtinId="27" customBuiltin="1"/>
    <cellStyle name="Bad 2" xfId="194" xr:uid="{A63DE4F2-85D1-411D-861B-36735589E563}"/>
    <cellStyle name="Calculation" xfId="102" builtinId="22" hidden="1"/>
    <cellStyle name="Calculation" xfId="26" builtinId="22" hidden="1" customBuiltin="1"/>
    <cellStyle name="Calculation" xfId="141" builtinId="22" customBuiltin="1"/>
    <cellStyle name="Calculation 2" xfId="196" xr:uid="{72302BBE-1D74-45EE-9CF7-BAB72DF397CE}"/>
    <cellStyle name="Check Cell" xfId="103" builtinId="23" hidden="1"/>
    <cellStyle name="Check Cell" xfId="27" builtinId="23" hidden="1" customBuiltin="1"/>
    <cellStyle name="Check Cell" xfId="142" builtinId="23" customBuiltin="1"/>
    <cellStyle name="Comma" xfId="63" builtinId="3" hidden="1"/>
    <cellStyle name="Comma" xfId="76" builtinId="3" hidden="1"/>
    <cellStyle name="Comma" xfId="44" builtinId="3" hidden="1"/>
    <cellStyle name="Comma" xfId="131" builtinId="3" customBuiltin="1"/>
    <cellStyle name="Comma [0]" xfId="83" builtinId="6" hidden="1"/>
    <cellStyle name="Comma [0]" xfId="45" builtinId="6" hidden="1"/>
    <cellStyle name="Comma [0]" xfId="132" builtinId="6" customBuiltin="1"/>
    <cellStyle name="Currency" xfId="90" builtinId="4" hidden="1"/>
    <cellStyle name="Currency" xfId="46" builtinId="4" hidden="1"/>
    <cellStyle name="Currency" xfId="133" builtinId="4" customBuiltin="1"/>
    <cellStyle name="Currency [0]" xfId="97" builtinId="7" hidden="1"/>
    <cellStyle name="Currency [0]" xfId="47" builtinId="7" hidden="1"/>
    <cellStyle name="Currency [0]" xfId="135" builtinId="7" customBuiltin="1"/>
    <cellStyle name="Currency [0] 2" xfId="203" xr:uid="{1C07341B-2A88-4211-BD99-A92238072464}"/>
    <cellStyle name="Currency 2" xfId="202" xr:uid="{C78377A2-2A0E-47B5-B230-C48E24147D6B}"/>
    <cellStyle name="Currency 3" xfId="224" xr:uid="{278FF32D-831A-43FF-9491-F537A2E685D8}"/>
    <cellStyle name="Explanatory Text" xfId="104" builtinId="53" hidden="1"/>
    <cellStyle name="Explanatory Text" xfId="28" builtinId="53" hidden="1" customBuiltin="1"/>
    <cellStyle name="Explanatory Text" xfId="143" builtinId="53" customBuiltin="1"/>
    <cellStyle name="Followed Hyperlink" xfId="70" builtinId="9" hidden="1"/>
    <cellStyle name="Followed Hyperlink" xfId="71" builtinId="9" hidden="1"/>
    <cellStyle name="Followed Hyperlink" xfId="107" builtinId="9" hidden="1"/>
    <cellStyle name="Followed Hyperlink" xfId="125" builtinId="9" hidden="1"/>
    <cellStyle name="Followed Hyperlink" xfId="126" builtinId="9" hidden="1"/>
    <cellStyle name="Followed Hyperlink" xfId="55" builtinId="9" hidden="1"/>
    <cellStyle name="Followed Hyperlink" xfId="61" builtinId="9" hidden="1"/>
    <cellStyle name="Followed Hyperlink" xfId="62" builtinId="9" hidden="1"/>
    <cellStyle name="Followed Hyperlink" xfId="49" builtinId="9" hidden="1"/>
    <cellStyle name="Followed Hyperlink" xfId="54" builtinId="9" hidden="1"/>
    <cellStyle name="Followed Hyperlink" xfId="29" builtinId="9" hidden="1" customBuiltin="1"/>
    <cellStyle name="Followed Hyperlink" xfId="146" builtinId="9" customBuiltin="1"/>
    <cellStyle name="Followed Hyperlink 2" xfId="178" xr:uid="{17A4B47C-D812-4401-BF14-8C8ABCCD05DB}"/>
    <cellStyle name="GH_Accent07" xfId="137" xr:uid="{00000000-0005-0000-0000-000095000000}"/>
    <cellStyle name="GH_Dark_H1" xfId="124" xr:uid="{00000000-0005-0000-0000-0000A3000000}"/>
    <cellStyle name="GH_Table0_Cell" xfId="152" xr:uid="{00000000-0005-0000-0000-0000B1000000}"/>
    <cellStyle name="GH_Table1_Header" xfId="154" xr:uid="{00000000-0005-0000-0000-0000B4000000}"/>
    <cellStyle name="Good" xfId="100" builtinId="26" hidden="1"/>
    <cellStyle name="Good" xfId="30" builtinId="26" hidden="1" customBuiltin="1"/>
    <cellStyle name="Good" xfId="139" builtinId="26" customBuiltin="1"/>
    <cellStyle name="Good 2" xfId="195" xr:uid="{6F7192EA-0F1B-4B10-8289-0FC3336CA71E}"/>
    <cellStyle name="Heading 1" xfId="111" builtinId="16" hidden="1"/>
    <cellStyle name="Heading 1" xfId="121" builtinId="16" hidden="1"/>
    <cellStyle name="Heading 1" xfId="58" builtinId="16" hidden="1"/>
    <cellStyle name="Heading 1" xfId="67" builtinId="16" hidden="1"/>
    <cellStyle name="Heading 1" xfId="51" builtinId="16" hidden="1"/>
    <cellStyle name="Heading 1" xfId="31" builtinId="16" hidden="1" customBuiltin="1"/>
    <cellStyle name="Heading 1" xfId="150" builtinId="16" customBuiltin="1"/>
    <cellStyle name="Heading 1 2" xfId="163" xr:uid="{7FA0BBB0-04EB-4432-B91D-15CBD5AD88B5}"/>
    <cellStyle name="Heading 2" xfId="122" builtinId="17" hidden="1"/>
    <cellStyle name="Heading 2" xfId="59" builtinId="17" hidden="1"/>
    <cellStyle name="Heading 2" xfId="68" builtinId="17" hidden="1"/>
    <cellStyle name="Heading 2" xfId="112" builtinId="17" hidden="1"/>
    <cellStyle name="Heading 2" xfId="52" builtinId="17" hidden="1"/>
    <cellStyle name="Heading 2" xfId="32" builtinId="17" hidden="1" customBuiltin="1"/>
    <cellStyle name="Heading 2" xfId="151" builtinId="17" customBuiltin="1"/>
    <cellStyle name="Heading 2 2" xfId="164" xr:uid="{BB10239F-4EFD-47A6-B8CA-AEA33DA5DE97}"/>
    <cellStyle name="Heading 3" xfId="123" builtinId="18" hidden="1"/>
    <cellStyle name="Heading 3" xfId="60" builtinId="18" hidden="1"/>
    <cellStyle name="Heading 3" xfId="69" builtinId="18" hidden="1"/>
    <cellStyle name="Heading 3" xfId="113" builtinId="18" hidden="1"/>
    <cellStyle name="Heading 3" xfId="53" builtinId="18" hidden="1"/>
    <cellStyle name="Heading 3" xfId="33" builtinId="18" hidden="1" customBuiltin="1"/>
    <cellStyle name="Heading 3" xfId="153" builtinId="18" customBuiltin="1"/>
    <cellStyle name="Heading 3 2" xfId="165" xr:uid="{D842B5C9-F43C-47A7-B119-7CAEBDD4B3D8}"/>
    <cellStyle name="Heading 4" xfId="114" builtinId="19" hidden="1"/>
    <cellStyle name="Heading 4" xfId="34" builtinId="19" hidden="1" customBuiltin="1"/>
    <cellStyle name="Heading 4" xfId="155" builtinId="19" customBuiltin="1"/>
    <cellStyle name="Heading 4 2" xfId="166" xr:uid="{E3ED2083-F75B-4AED-BDAC-4C229C1E4BB4}"/>
    <cellStyle name="Hyperlink" xfId="117" builtinId="8" hidden="1"/>
    <cellStyle name="Hyperlink" xfId="57" builtinId="8" hidden="1"/>
    <cellStyle name="Hyperlink" xfId="56" builtinId="8" hidden="1"/>
    <cellStyle name="Hyperlink" xfId="64" builtinId="8" hidden="1"/>
    <cellStyle name="Hyperlink" xfId="50" builtinId="8" hidden="1"/>
    <cellStyle name="Hyperlink" xfId="35" builtinId="8" hidden="1" customBuiltin="1"/>
    <cellStyle name="Hyperlink" xfId="118" builtinId="8" customBuiltin="1"/>
    <cellStyle name="Hyperlink 2" xfId="177" xr:uid="{14686BCD-5620-47F6-B4B7-8C4FF3B1F715}"/>
    <cellStyle name="Hyperlink 3" xfId="225" xr:uid="{6B470B98-8AB3-4482-BE9C-AA189C631CD1}"/>
    <cellStyle name="Input" xfId="105" builtinId="20" hidden="1"/>
    <cellStyle name="Input" xfId="36" builtinId="20" hidden="1" customBuiltin="1"/>
    <cellStyle name="Input" xfId="144" builtinId="20" customBuiltin="1"/>
    <cellStyle name="Linked Cell" xfId="106" builtinId="24" hidden="1"/>
    <cellStyle name="Linked Cell" xfId="37" builtinId="24" hidden="1" customBuiltin="1"/>
    <cellStyle name="Linked Cell" xfId="145" builtinId="24" customBuiltin="1"/>
    <cellStyle name="Linked Cell 2" xfId="197" xr:uid="{C5B24734-CD1D-4AE5-B0ED-2AB2FE6990F7}"/>
    <cellStyle name="N_Accent07" xfId="204" xr:uid="{1AB01DA6-97F7-48EA-9585-97C517CFAFE5}"/>
    <cellStyle name="N_Accent08" xfId="187" xr:uid="{D3E02170-3B4E-45EA-B07F-1CB8BBF60401}"/>
    <cellStyle name="N_Accent09" xfId="188" xr:uid="{469A247A-BF0A-4771-96CA-26FC3B901BF7}"/>
    <cellStyle name="N_Accent10" xfId="189" xr:uid="{672ACE5E-142D-4F0B-8983-6BB73258A93D}"/>
    <cellStyle name="N_Accent11" xfId="190" xr:uid="{0F2E793A-E95C-4698-8EF0-2AA9E292C2AB}"/>
    <cellStyle name="N_Accent12" xfId="191" xr:uid="{BE2EEEAA-2155-42CB-A237-1AC7A053289A}"/>
    <cellStyle name="N_Calc1" xfId="210" xr:uid="{7BA547DA-96DA-44C2-A0D4-195C425AEC60}"/>
    <cellStyle name="N_Calc2" xfId="211" xr:uid="{50FFBB47-6050-4285-B805-F830AED2C624}"/>
    <cellStyle name="N_Calc3" xfId="212" xr:uid="{2CCBA43F-6CF5-4C01-A2C7-36B4397CEDE7}"/>
    <cellStyle name="N_Calc4" xfId="213" xr:uid="{F5C11BF9-550C-4F23-89D9-9DEEAD1AEFAC}"/>
    <cellStyle name="N_Calc5" xfId="214" xr:uid="{14D47A4D-1CF1-4BC5-A77F-E682DA7C85FD}"/>
    <cellStyle name="N_CalcSum" xfId="173" xr:uid="{30766657-D883-44F2-81E3-0085704910A2}"/>
    <cellStyle name="N_Check" xfId="171" xr:uid="{DF2DB8C8-3C8F-4442-A74D-4E67B3849519}"/>
    <cellStyle name="N_Comment" xfId="159" xr:uid="{8A240C8C-1544-4995-80A4-FAFF3ED11BE4}"/>
    <cellStyle name="N_Dark_H1" xfId="180" xr:uid="{A2C303F3-B6E7-49A7-B6F6-371C22FB90D9}"/>
    <cellStyle name="N_Dark_H2" xfId="186" xr:uid="{106748BB-F891-4AAB-BFD4-0346420AA68C}"/>
    <cellStyle name="N_Dark_H3" xfId="185" xr:uid="{EBFED02C-56B3-4538-9022-EA6523958465}"/>
    <cellStyle name="N_Footer" xfId="193" xr:uid="{C8FA570F-CC65-44B3-A120-EC30714FDAFB}"/>
    <cellStyle name="N_Input" xfId="158" xr:uid="{65EC2FA7-CD79-493C-8A0F-2BA7E1CB181B}"/>
    <cellStyle name="N_Input 2" xfId="167" xr:uid="{EA65ED36-A5CF-4BD4-B953-8A57B1B17B49}"/>
    <cellStyle name="N_InputCalc" xfId="175" xr:uid="{3065A9CB-DEB3-413E-B93D-24A6B7533058}"/>
    <cellStyle name="N_InputFixed" xfId="192" xr:uid="{2A24D30B-4507-4F3F-8F3C-EC5F672590E4}"/>
    <cellStyle name="N_InputList" xfId="169" xr:uid="{72FC47BD-B34A-45D3-9373-E87C4F75BA88}"/>
    <cellStyle name="N_InputWhite" xfId="174" xr:uid="{4E539402-1CCC-4DF1-9B0F-F0A491AC4420}"/>
    <cellStyle name="N_Light_H1" xfId="207" xr:uid="{3FC1050B-2B4C-40E8-8F61-8F6CF27CF362}"/>
    <cellStyle name="N_Light_H2" xfId="208" xr:uid="{6F116AD2-319D-4D48-9D3D-914EC6E8E3FB}"/>
    <cellStyle name="N_Light_H3" xfId="209" xr:uid="{3342FCA7-0C7C-4BD5-9A8C-B5EA102333A9}"/>
    <cellStyle name="N_RangeName" xfId="176" xr:uid="{1B39C032-89A3-4E18-9090-69F9CE649B99}"/>
    <cellStyle name="N_Source" xfId="172" xr:uid="{5E4F59CB-0612-4917-B8CB-025FC1A890FF}"/>
    <cellStyle name="N_Table0_Cell" xfId="162" xr:uid="{920B5EF5-89CA-4DD4-BFE5-90D186CB4E06}"/>
    <cellStyle name="N_Table0_Header" xfId="179" xr:uid="{BB59F73D-F4E8-4675-AB8E-F06804A72104}"/>
    <cellStyle name="N_Table1_Cell" xfId="184" xr:uid="{427D20AD-BC58-4A31-ACD6-817C2B72D518}"/>
    <cellStyle name="N_Table1_Header" xfId="183" xr:uid="{E4170694-D7D1-4A2D-99D4-1021B8563919}"/>
    <cellStyle name="N_Table2_Cell" xfId="182" xr:uid="{ACA596E6-E576-48AF-B3F2-488CBEAE2EA2}"/>
    <cellStyle name="N_Table2_Header" xfId="181" xr:uid="{CE503AA0-4C7A-4D9D-B765-1FBD86A4BB4A}"/>
    <cellStyle name="N_VBALink" xfId="168" xr:uid="{19782673-54CA-4B6C-988F-21E8781D708D}"/>
    <cellStyle name="N_Warning" xfId="170" xr:uid="{22158329-EB40-4DFC-9EC4-E3A41F48E4B3}"/>
    <cellStyle name="Neutral" xfId="101" builtinId="28" hidden="1"/>
    <cellStyle name="Neutral" xfId="38" builtinId="28" hidden="1" customBuiltin="1"/>
    <cellStyle name="Neutral" xfId="140" builtinId="28" customBuiltin="1"/>
    <cellStyle name="Normal" xfId="0" builtinId="0"/>
    <cellStyle name="Normal 2" xfId="215" xr:uid="{355DF8E2-E6D1-4FC6-B41F-5D5DC3A9E262}"/>
    <cellStyle name="Normal 2 2" xfId="219" xr:uid="{9E8ED695-8BC0-4646-B28D-1144E50C188E}"/>
    <cellStyle name="Normal 3" xfId="161" xr:uid="{38BDD5A7-47EA-46E0-A989-BF5F28E1B715}"/>
    <cellStyle name="Normal 3 2" xfId="220" xr:uid="{3D13AB91-5093-4300-AB2A-1C9B67D5A94F}"/>
    <cellStyle name="Normal 4" xfId="218" xr:uid="{F261CA53-EE6A-417F-AF8C-904F36CFFCCF}"/>
    <cellStyle name="Normal 5" xfId="160" xr:uid="{E950B775-DAC4-4986-A57F-E2ACB4959EFD}"/>
    <cellStyle name="Normal 6" xfId="222" xr:uid="{E89285C3-C35A-49A5-B458-C0CA6FBEA700}"/>
    <cellStyle name="Note" xfId="108" builtinId="10" hidden="1"/>
    <cellStyle name="Note" xfId="39" builtinId="10" hidden="1" customBuiltin="1"/>
    <cellStyle name="Note" xfId="147" builtinId="10" customBuiltin="1"/>
    <cellStyle name="NRes_RepTitle" xfId="206" xr:uid="{111C6181-461B-4C9A-BF64-FEA80316480D}"/>
    <cellStyle name="Output" xfId="109" builtinId="21" hidden="1"/>
    <cellStyle name="Output" xfId="40" builtinId="21" hidden="1" customBuiltin="1"/>
    <cellStyle name="Output" xfId="148" builtinId="21" customBuiltin="1"/>
    <cellStyle name="Output 2" xfId="198" xr:uid="{233E3ED1-F334-4E57-9894-FA7C9B5F9961}"/>
    <cellStyle name="Percent" xfId="98" builtinId="5" hidden="1"/>
    <cellStyle name="Percent" xfId="48" builtinId="5" hidden="1"/>
    <cellStyle name="Percent" xfId="136" builtinId="5" customBuiltin="1"/>
    <cellStyle name="Percent 2" xfId="223" xr:uid="{D562F82F-9896-4934-B17F-E195A9C6E2E0}"/>
    <cellStyle name="Title" xfId="115" builtinId="15" hidden="1"/>
    <cellStyle name="Title" xfId="41" builtinId="15" hidden="1" customBuiltin="1"/>
    <cellStyle name="Title" xfId="156" builtinId="15" customBuiltin="1"/>
    <cellStyle name="Title 2" xfId="216" xr:uid="{4B396DEF-3BA7-4139-8DB0-3B24F285E95F}"/>
    <cellStyle name="Title 3" xfId="200" xr:uid="{FB67418B-04AD-4996-BE4D-1F570D1A384A}"/>
    <cellStyle name="Total" xfId="116" builtinId="25" hidden="1"/>
    <cellStyle name="Total" xfId="42" builtinId="25" hidden="1" customBuiltin="1"/>
    <cellStyle name="Total" xfId="157" builtinId="25" customBuiltin="1"/>
    <cellStyle name="Total 2" xfId="201" xr:uid="{4FA6AA50-1C18-4899-9E60-AFCF9F717BE1}"/>
    <cellStyle name="Warning Text" xfId="110" builtinId="11" hidden="1"/>
    <cellStyle name="Warning Text" xfId="43" builtinId="11" hidden="1" customBuiltin="1"/>
    <cellStyle name="Warning Text" xfId="149" builtinId="11" customBuiltin="1"/>
    <cellStyle name="Warning Text 2" xfId="199" xr:uid="{2AFE517E-1B8E-4B14-9926-8C4BC8560865}"/>
  </cellStyles>
  <dxfs count="100">
    <dxf>
      <fill>
        <patternFill patternType="darkUp"/>
      </fill>
    </dxf>
    <dxf>
      <font>
        <strike val="0"/>
        <color theme="0" tint="-0.14996795556505021"/>
      </font>
      <fill>
        <patternFill patternType="darkUp"/>
      </fill>
    </dxf>
    <dxf>
      <fill>
        <patternFill>
          <bgColor rgb="FF00B050"/>
        </patternFill>
      </fill>
    </dxf>
    <dxf>
      <fill>
        <patternFill>
          <bgColor rgb="FFFFC000"/>
        </patternFill>
      </fill>
    </dxf>
    <dxf>
      <fill>
        <patternFill>
          <bgColor rgb="FFFF0000"/>
        </patternFill>
      </fill>
    </dxf>
    <dxf>
      <fill>
        <patternFill>
          <bgColor rgb="FFC00000"/>
        </patternFill>
      </fill>
    </dxf>
    <dxf>
      <alignment horizontal="center" vertical="bottom" textRotation="0" wrapText="0" indent="0" justifyLastLine="0" shrinkToFit="0" readingOrder="0"/>
      <border diagonalUp="0" diagonalDown="0">
        <left/>
        <right/>
        <top style="hair">
          <color rgb="FFB9BBBD"/>
        </top>
        <bottom style="hair">
          <color rgb="FFB9BBBD"/>
        </bottom>
        <vertical/>
      </border>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right style="hair">
          <color rgb="FFB9BBBD"/>
        </right>
        <top style="hair">
          <color rgb="FFB9BBBD"/>
        </top>
        <bottom style="hair">
          <color rgb="FFB9BBBD"/>
        </bottom>
        <vertical/>
        <horizontal/>
      </border>
    </dxf>
    <dxf>
      <alignment horizontal="center" vertical="bottom" textRotation="0" wrapText="0" indent="0" justifyLastLine="0" shrinkToFit="0" readingOrder="0"/>
      <border diagonalUp="0" diagonalDown="0">
        <left style="hair">
          <color rgb="FFB9BBBD"/>
        </left>
        <right style="mediumDashed">
          <color indexed="64"/>
        </right>
        <top style="hair">
          <color rgb="FFB9BBBD"/>
        </top>
        <bottom style="hair">
          <color rgb="FFB9BBBD"/>
        </bottom>
        <vertical/>
        <horizontal style="hair">
          <color rgb="FFB9BBBD"/>
        </horizontal>
      </border>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hair">
          <color rgb="FFB9BBBD"/>
        </top>
      </border>
    </dxf>
    <dxf>
      <border outline="0">
        <top style="medium">
          <color theme="4"/>
        </top>
        <bottom style="hair">
          <color rgb="FFB9BBBD"/>
        </bottom>
      </border>
    </dxf>
    <dxf>
      <border outline="0">
        <bottom style="medium">
          <color theme="4"/>
        </bottom>
      </border>
    </dxf>
    <dxf>
      <alignment horizontal="center" vertical="center" textRotation="0" wrapText="1"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border outline="0">
        <left style="hair">
          <color rgb="FFB9BBBD"/>
        </left>
      </border>
    </dxf>
    <dxf>
      <alignment horizontal="center" vertical="bottom" textRotation="0" wrapText="0" indent="0" justifyLastLine="0" shrinkToFit="0" readingOrder="0"/>
    </dxf>
    <dxf>
      <alignment horizontal="general" vertical="bottom" textRotation="0" wrapText="0" indent="0" justifyLastLine="0" shrinkToFit="0" readingOrder="0"/>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center" vertical="center" textRotation="0" wrapText="1"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alignment horizontal="general" vertical="center" textRotation="0" wrapText="1" indent="0" justifyLastLine="0" shrinkToFit="0" readingOrder="0"/>
    </dxf>
    <dxf>
      <numFmt numFmtId="2" formatCode="0.00"/>
      <alignment horizontal="center" vertical="bottom" textRotation="0" wrapText="0" indent="0" justifyLastLine="0" shrinkToFit="0" readingOrder="0"/>
    </dxf>
    <dxf>
      <border outline="0">
        <bottom style="hair">
          <color rgb="FFB9BBBD"/>
        </bottom>
      </border>
    </dxf>
    <dxf>
      <alignment horizontal="center" vertical="bottom" textRotation="0" wrapText="0" indent="0" justifyLastLine="0" shrinkToFit="0" readingOrder="0"/>
    </dxf>
    <dxf>
      <alignment horizontal="center" vertical="center" textRotation="0" wrapText="1" indent="0" justifyLastLine="0" shrinkToFit="0" readingOrder="0"/>
    </dxf>
    <dxf>
      <numFmt numFmtId="0" formatCode="General"/>
      <alignment horizontal="general" vertical="center" textRotation="0" wrapText="0" indent="0" justifyLastLine="0" shrinkToFit="0" readingOrder="0"/>
    </dxf>
    <dxf>
      <alignment horizontal="center" vertical="bottom" textRotation="0" wrapText="0" indent="0" justifyLastLine="0" shrinkToFit="0" readingOrder="0"/>
    </dxf>
    <dxf>
      <border outline="0">
        <left style="hair">
          <color rgb="FFB9BBBD"/>
        </left>
      </border>
    </dxf>
    <dxf>
      <alignment horizontal="general"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border outline="0">
        <bottom style="medium">
          <color theme="4"/>
        </bottom>
      </border>
    </dxf>
    <dxf>
      <alignment horizontal="general" vertical="center" textRotation="0" wrapText="1"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border outline="0">
        <left style="hair">
          <color rgb="FFB9BBBD"/>
        </left>
      </border>
    </dxf>
    <dxf>
      <alignment horizontal="left"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general"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dxf>
    <dxf>
      <font>
        <b val="0"/>
        <i val="0"/>
        <sz val="12"/>
        <color theme="1" tint="-0.499984740745262"/>
        <name val="Arial"/>
        <family val="2"/>
        <scheme val="minor"/>
      </font>
    </dxf>
    <dxf>
      <border>
        <left style="thin">
          <color theme="0" tint="-0.34998626667073579"/>
        </left>
        <right style="thin">
          <color theme="0" tint="-0.34998626667073579"/>
        </right>
        <top style="thin">
          <color theme="0" tint="-0.34998626667073579"/>
        </top>
        <bottom style="thin">
          <color theme="0" tint="-0.34998626667073579"/>
        </bottom>
      </border>
    </dxf>
    <dxf>
      <font>
        <b val="0"/>
        <i val="0"/>
        <sz val="14"/>
        <color theme="1" tint="-0.499984740745262"/>
        <name val="Arial"/>
        <family val="2"/>
        <scheme val="minor"/>
      </font>
    </dxf>
    <dxf>
      <fill>
        <patternFill>
          <bgColor rgb="FFFDFDFD"/>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font>
      <fill>
        <patternFill patternType="none">
          <bgColor auto="1"/>
        </patternFill>
      </fill>
      <border diagonalUp="0" diagonalDown="0">
        <left/>
        <right/>
        <top/>
        <bottom/>
        <vertical/>
        <horizontal/>
      </border>
    </dxf>
    <dxf>
      <border diagonalUp="0" diagonalDown="0">
        <left/>
        <right/>
        <top/>
        <bottom/>
        <vertical/>
        <horizontal/>
      </border>
    </dxf>
    <dxf>
      <font>
        <b val="0"/>
        <i val="0"/>
      </font>
      <fill>
        <patternFill patternType="solid">
          <bgColor theme="7" tint="0.79998168889431442"/>
        </patternFill>
      </fill>
      <border diagonalUp="0" diagonalDown="0">
        <left/>
        <right/>
        <top/>
        <bottom/>
        <vertical/>
        <horizontal/>
      </border>
    </dxf>
    <dxf>
      <font>
        <b/>
        <i val="0"/>
        <color rgb="FFFFFFFF"/>
      </font>
      <fill>
        <patternFill>
          <bgColor rgb="FF95D600"/>
        </patternFill>
      </fill>
    </dxf>
    <dxf>
      <border>
        <top style="thin">
          <color rgb="FF95D600"/>
        </top>
        <bottom style="thin">
          <color rgb="FF95D600"/>
        </bottom>
        <horizontal style="thin">
          <color rgb="FF95D600"/>
        </horizontal>
      </border>
    </dxf>
    <dxf>
      <fill>
        <patternFill patternType="solid">
          <bgColor rgb="FFEFF9DB"/>
        </patternFill>
      </fill>
    </dxf>
    <dxf>
      <font>
        <b/>
        <i val="0"/>
        <color rgb="FFFFFFFF"/>
      </font>
      <fill>
        <patternFill>
          <bgColor rgb="FF95D600"/>
        </patternFill>
      </fill>
    </dxf>
    <dxf>
      <border>
        <top style="thin">
          <color rgb="FF95D600"/>
        </top>
        <bottom style="thin">
          <color rgb="FF95D600"/>
        </bottom>
        <horizontal style="thin">
          <color rgb="FF95D600"/>
        </horizontal>
      </border>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fill>
        <patternFill>
          <bgColor rgb="FFF2F2F2"/>
        </patternFill>
      </fill>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fill>
        <patternFill patternType="solid">
          <bgColor rgb="FFF3FFD9"/>
        </patternFill>
      </fill>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rgb="FF95D600"/>
        </bottom>
      </border>
    </dxf>
    <dxf>
      <fill>
        <patternFill>
          <bgColor rgb="FFDCDDDE"/>
        </patternFill>
      </fill>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theme="4"/>
        </bottom>
      </border>
    </dxf>
    <dxf>
      <border>
        <top style="thin">
          <color rgb="FFDCDDDE"/>
        </top>
        <bottom style="thin">
          <color rgb="FFDCDDDE"/>
        </bottom>
        <horizontal style="thin">
          <color rgb="FFDCDDDE"/>
        </horizontal>
      </border>
    </dxf>
  </dxfs>
  <tableStyles count="12" defaultTableStyle="TableStyleMedium2" defaultPivotStyle="PivotStyleLight16">
    <tableStyle name="Guidehouse_01" pivot="0" count="4" xr9:uid="{00000000-0011-0000-FFFF-FFFF00000000}">
      <tableStyleElement type="wholeTable" dxfId="99"/>
      <tableStyleElement type="headerRow" dxfId="98"/>
      <tableStyleElement type="firstRowStripe" dxfId="97"/>
      <tableStyleElement type="secondRowStripe" dxfId="96"/>
    </tableStyle>
    <tableStyle name="Guidehouse_02" pivot="0" count="3" xr9:uid="{00000000-0011-0000-FFFF-FFFF01000000}">
      <tableStyleElement type="headerRow" dxfId="95"/>
      <tableStyleElement type="firstRowStripe" dxfId="94"/>
      <tableStyleElement type="secondRowStripe" dxfId="93"/>
    </tableStyle>
    <tableStyle name="Guidehouse_03" pivot="0" count="4" xr9:uid="{00000000-0011-0000-FFFF-FFFF02000000}">
      <tableStyleElement type="wholeTable" dxfId="92"/>
      <tableStyleElement type="headerRow" dxfId="91"/>
      <tableStyleElement type="firstRowStripe" dxfId="90"/>
      <tableStyleElement type="secondRowStripe" dxfId="89"/>
    </tableStyle>
    <tableStyle name="Guidehouse_04" pivot="0" count="4" xr9:uid="{00000000-0011-0000-FFFF-FFFF03000000}">
      <tableStyleElement type="wholeTable" dxfId="88"/>
      <tableStyleElement type="headerRow" dxfId="87"/>
      <tableStyleElement type="firstRowStripe" dxfId="86"/>
      <tableStyleElement type="secondRowStripe" dxfId="85"/>
    </tableStyle>
    <tableStyle name="Navigant_01" pivot="0" count="3" xr9:uid="{2B12D662-5EE8-4D0A-8DB1-59F56D31E8A8}">
      <tableStyleElement type="wholeTable" dxfId="84"/>
      <tableStyleElement type="headerRow" dxfId="83"/>
      <tableStyleElement type="secondRowStripe" dxfId="82"/>
    </tableStyle>
    <tableStyle name="Navigant_02" pivot="0" count="2" xr9:uid="{6BEC1013-FC27-48AE-9538-40D332191085}">
      <tableStyleElement type="wholeTable" dxfId="81"/>
      <tableStyleElement type="headerRow" dxfId="80"/>
    </tableStyle>
    <tableStyle name="Navigant_03" pivot="0" count="3" xr9:uid="{E8EFF32A-9752-485E-A688-4B8D5FE8CD51}">
      <tableStyleElement type="wholeTable" dxfId="79"/>
      <tableStyleElement type="headerRow" dxfId="78"/>
      <tableStyleElement type="secondRowStripe" dxfId="77"/>
    </tableStyle>
    <tableStyle name="Navigant_04" pivot="0" count="2" xr9:uid="{00C184B1-2884-4ED6-8B95-E43E914451D1}">
      <tableStyleElement type="wholeTable" dxfId="76"/>
      <tableStyleElement type="headerRow" dxfId="75"/>
    </tableStyle>
    <tableStyle name="PivotTable Style 1" table="0" count="3" xr9:uid="{6DDCE30D-0185-4A24-ABFF-6400ECBDAE66}">
      <tableStyleElement type="wholeTable" dxfId="74"/>
      <tableStyleElement type="pageFieldLabels" dxfId="73"/>
      <tableStyleElement type="pageFieldValues" dxfId="72"/>
    </tableStyle>
    <tableStyle name="Slicer Style 1" pivot="0" table="0" count="0" xr9:uid="{0C40C91C-9722-4335-8BA8-70455F2DEA05}"/>
    <tableStyle name="Slicer Style 2" pivot="0" table="0" count="2" xr9:uid="{32FF660C-64EB-4AF5-ACB5-F6C4CDEE207F}">
      <tableStyleElement type="wholeTable" dxfId="71"/>
      <tableStyleElement type="headerRow" dxfId="70"/>
    </tableStyle>
    <tableStyle name="Slicer Style 2 2" pivot="0" table="0" count="2" xr9:uid="{AB8244B5-17F7-401F-A011-B4E92A7AD49B}">
      <tableStyleElement type="wholeTable" dxfId="69"/>
      <tableStyleElement type="headerRow" dxfId="68"/>
    </tableStyle>
  </tableStyles>
  <colors>
    <mruColors>
      <color rgb="FFEDFFC4"/>
      <color rgb="FFCCEB8D"/>
      <color rgb="FFDDF2B8"/>
      <color rgb="FFD9F363"/>
      <color rgb="FFE5F797"/>
      <color rgb="FFC5E19D"/>
      <color rgb="FFE1F0CE"/>
      <color rgb="FFF2FBCB"/>
      <color rgb="FFE0EC92"/>
      <color rgb="FFC3E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Climate Severity Calculator'!$C$73</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5455822229214926E-2"/>
          <c:y val="0.12592017449111106"/>
          <c:w val="0.84667749128452696"/>
          <c:h val="0.6545377059826285"/>
        </c:manualLayout>
      </c:layout>
      <c:scatterChart>
        <c:scatterStyle val="lineMarker"/>
        <c:varyColors val="0"/>
        <c:ser>
          <c:idx val="0"/>
          <c:order val="0"/>
          <c:tx>
            <c:strRef>
              <c:f>'3. Climate Severity Calculator'!$D$43</c:f>
              <c:strCache>
                <c:ptCount val="1"/>
                <c:pt idx="0">
                  <c:v>Wind</c:v>
                </c:pt>
              </c:strCache>
            </c:strRef>
          </c:tx>
          <c:spPr>
            <a:ln w="25400" cap="rnd">
              <a:solidFill>
                <a:schemeClr val="tx2"/>
              </a:solidFill>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Calculator'!$E$43:$J$43</c:f>
              <c:numCache>
                <c:formatCode>#,##0.00</c:formatCode>
                <c:ptCount val="6"/>
                <c:pt idx="0">
                  <c:v>111.64976535999999</c:v>
                </c:pt>
                <c:pt idx="1">
                  <c:v>104.63137024666634</c:v>
                </c:pt>
                <c:pt idx="2">
                  <c:v>97.623059333333373</c:v>
                </c:pt>
                <c:pt idx="3">
                  <c:v>90.567640799999992</c:v>
                </c:pt>
                <c:pt idx="4">
                  <c:v>84.546316959999999</c:v>
                </c:pt>
              </c:numCache>
            </c:numRef>
          </c:yVal>
          <c:smooth val="0"/>
          <c:extLst>
            <c:ext xmlns:c16="http://schemas.microsoft.com/office/drawing/2014/chart" uri="{C3380CC4-5D6E-409C-BE32-E72D297353CC}">
              <c16:uniqueId val="{00000000-F094-4193-8BE4-E64D73F5E580}"/>
            </c:ext>
          </c:extLst>
        </c:ser>
        <c:ser>
          <c:idx val="1"/>
          <c:order val="1"/>
          <c:tx>
            <c:strRef>
              <c:f>'3. Climate Severity Calculator'!$D$44</c:f>
              <c:strCache>
                <c:ptCount val="1"/>
                <c:pt idx="0">
                  <c:v>Estimated Failure Threshold</c:v>
                </c:pt>
              </c:strCache>
            </c:strRef>
          </c:tx>
          <c:spPr>
            <a:ln w="19050" cap="rnd">
              <a:solidFill>
                <a:schemeClr val="tx1"/>
              </a:solidFill>
              <a:prstDash val="dash"/>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Calculator'!$E$44:$J$44</c:f>
              <c:numCache>
                <c:formatCode>#,##0.00</c:formatCode>
                <c:ptCount val="6"/>
                <c:pt idx="0">
                  <c:v>85</c:v>
                </c:pt>
                <c:pt idx="1">
                  <c:v>85</c:v>
                </c:pt>
                <c:pt idx="2">
                  <c:v>85</c:v>
                </c:pt>
                <c:pt idx="3">
                  <c:v>85</c:v>
                </c:pt>
                <c:pt idx="4">
                  <c:v>85</c:v>
                </c:pt>
              </c:numCache>
            </c:numRef>
          </c:yVal>
          <c:smooth val="0"/>
          <c:extLst>
            <c:ext xmlns:c16="http://schemas.microsoft.com/office/drawing/2014/chart" uri="{C3380CC4-5D6E-409C-BE32-E72D297353CC}">
              <c16:uniqueId val="{00000002-F094-4193-8BE4-E64D73F5E580}"/>
            </c:ext>
          </c:extLst>
        </c:ser>
        <c:dLbls>
          <c:showLegendKey val="0"/>
          <c:showVal val="0"/>
          <c:showCatName val="0"/>
          <c:showSerName val="0"/>
          <c:showPercent val="0"/>
          <c:showBubbleSize val="0"/>
        </c:dLbls>
        <c:axId val="425537792"/>
        <c:axId val="425538272"/>
      </c:scatterChart>
      <c:valAx>
        <c:axId val="4255377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Annual Probability</a:t>
                </a:r>
                <a:r>
                  <a:rPr lang="en-US" baseline="0"/>
                  <a:t> of Occurrence</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8272"/>
        <c:crosses val="autoZero"/>
        <c:crossBetween val="midCat"/>
      </c:valAx>
      <c:valAx>
        <c:axId val="425538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Max 1-min Gusts (kph)</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77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571501</xdr:colOff>
      <xdr:row>7</xdr:row>
      <xdr:rowOff>21981</xdr:rowOff>
    </xdr:from>
    <xdr:to>
      <xdr:col>5</xdr:col>
      <xdr:colOff>1524000</xdr:colOff>
      <xdr:row>11</xdr:row>
      <xdr:rowOff>55686</xdr:rowOff>
    </xdr:to>
    <xdr:pic>
      <xdr:nvPicPr>
        <xdr:cNvPr id="2" name="Picture 1">
          <a:extLst>
            <a:ext uri="{FF2B5EF4-FFF2-40B4-BE49-F238E27FC236}">
              <a16:creationId xmlns:a16="http://schemas.microsoft.com/office/drawing/2014/main" id="{733995AF-9524-4C3A-9000-8C8537059B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3651" y="1057031"/>
          <a:ext cx="2209799" cy="541705"/>
        </a:xfrm>
        <a:prstGeom prst="rect">
          <a:avLst/>
        </a:prstGeom>
      </xdr:spPr>
    </xdr:pic>
    <xdr:clientData/>
  </xdr:twoCellAnchor>
  <xdr:twoCellAnchor editAs="oneCell">
    <xdr:from>
      <xdr:col>3</xdr:col>
      <xdr:colOff>1547812</xdr:colOff>
      <xdr:row>7</xdr:row>
      <xdr:rowOff>86193</xdr:rowOff>
    </xdr:from>
    <xdr:to>
      <xdr:col>4</xdr:col>
      <xdr:colOff>635000</xdr:colOff>
      <xdr:row>11</xdr:row>
      <xdr:rowOff>64145</xdr:rowOff>
    </xdr:to>
    <xdr:pic>
      <xdr:nvPicPr>
        <xdr:cNvPr id="5" name="Graphic 4">
          <a:extLst>
            <a:ext uri="{FF2B5EF4-FFF2-40B4-BE49-F238E27FC236}">
              <a16:creationId xmlns:a16="http://schemas.microsoft.com/office/drawing/2014/main" id="{7A32766A-7AA2-9BE6-3E19-15704AC36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398712" y="1121243"/>
          <a:ext cx="1468438" cy="48595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521804</xdr:colOff>
      <xdr:row>2</xdr:row>
      <xdr:rowOff>99390</xdr:rowOff>
    </xdr:from>
    <xdr:ext cx="16768872" cy="5863260"/>
    <xdr:sp macro="" textlink="">
      <xdr:nvSpPr>
        <xdr:cNvPr id="2" name="TextBox 1">
          <a:extLst>
            <a:ext uri="{FF2B5EF4-FFF2-40B4-BE49-F238E27FC236}">
              <a16:creationId xmlns:a16="http://schemas.microsoft.com/office/drawing/2014/main" id="{53F20A29-A7DC-465F-901B-D9B02037A533}"/>
            </a:ext>
          </a:extLst>
        </xdr:cNvPr>
        <xdr:cNvSpPr txBox="1"/>
      </xdr:nvSpPr>
      <xdr:spPr>
        <a:xfrm>
          <a:off x="521804" y="461340"/>
          <a:ext cx="16768872" cy="586326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develop project characteristics that accurately reflect a potential VASH investment opportunity. The toolkit is designed to evaluate one project at a time based on the comprehensive VA.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6: Project Characteristics: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project location is predetermined based on the location being viewed in '5. VA Heatmap'. This location should reflect the region in which the project being evaluated will be implemented by choosing the closest location with climate data. There are three Project Type options based on the status of the LDC's existing assets. </a:t>
          </a:r>
          <a:r>
            <a:rPr lang="en-US" sz="1000" b="1" baseline="0">
              <a:solidFill>
                <a:schemeClr val="tx1"/>
              </a:solidFill>
              <a:effectLst/>
              <a:latin typeface="+mn-lt"/>
              <a:ea typeface="+mn-ea"/>
              <a:cs typeface="+mn-cs"/>
            </a:rPr>
            <a:t>End-of-Life</a:t>
          </a:r>
          <a:r>
            <a:rPr lang="en-US" sz="1000" b="0" baseline="0">
              <a:solidFill>
                <a:schemeClr val="tx1"/>
              </a:solidFill>
              <a:effectLst/>
              <a:latin typeface="+mn-lt"/>
              <a:ea typeface="+mn-ea"/>
              <a:cs typeface="+mn-cs"/>
            </a:rPr>
            <a:t> should be selected if the project will replace assets that would have been replaced in the absence of resiliency planning due to age or condition. </a:t>
          </a:r>
          <a:r>
            <a:rPr lang="en-US" sz="1000" b="1" baseline="0">
              <a:solidFill>
                <a:schemeClr val="tx1"/>
              </a:solidFill>
              <a:effectLst/>
              <a:latin typeface="+mn-lt"/>
              <a:ea typeface="+mn-ea"/>
              <a:cs typeface="+mn-cs"/>
            </a:rPr>
            <a:t>Early Retirement</a:t>
          </a:r>
          <a:r>
            <a:rPr lang="en-US" sz="1000" b="0" baseline="0">
              <a:solidFill>
                <a:schemeClr val="tx1"/>
              </a:solidFill>
              <a:effectLst/>
              <a:latin typeface="+mn-lt"/>
              <a:ea typeface="+mn-ea"/>
              <a:cs typeface="+mn-cs"/>
            </a:rPr>
            <a:t> should be selected if the project will replace assets that would have been expected to remain in service beyond the start date of the project. </a:t>
          </a:r>
          <a:r>
            <a:rPr lang="en-US" sz="1000" b="1" baseline="0">
              <a:solidFill>
                <a:schemeClr val="tx1"/>
              </a:solidFill>
              <a:effectLst/>
              <a:latin typeface="+mn-lt"/>
              <a:ea typeface="+mn-ea"/>
              <a:cs typeface="+mn-cs"/>
            </a:rPr>
            <a:t>Retrofit</a:t>
          </a:r>
          <a:r>
            <a:rPr lang="en-US" sz="1000" b="0" baseline="0">
              <a:solidFill>
                <a:schemeClr val="tx1"/>
              </a:solidFill>
              <a:effectLst/>
              <a:latin typeface="+mn-lt"/>
              <a:ea typeface="+mn-ea"/>
              <a:cs typeface="+mn-cs"/>
            </a:rPr>
            <a:t> should be selected if the project will not impact existing assets (e.g., sectionalizing or back-up generation).</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There are three Impact Type Options based on the mitigation goal of the project. </a:t>
          </a:r>
          <a:r>
            <a:rPr lang="en-US" sz="1000" b="1" baseline="0">
              <a:solidFill>
                <a:schemeClr val="tx1"/>
              </a:solidFill>
              <a:effectLst/>
              <a:latin typeface="+mn-lt"/>
              <a:ea typeface="+mn-ea"/>
              <a:cs typeface="+mn-cs"/>
            </a:rPr>
            <a:t>Frequency</a:t>
          </a:r>
          <a:r>
            <a:rPr lang="en-US" sz="1000" b="0" baseline="0">
              <a:solidFill>
                <a:schemeClr val="tx1"/>
              </a:solidFill>
              <a:effectLst/>
              <a:latin typeface="+mn-lt"/>
              <a:ea typeface="+mn-ea"/>
              <a:cs typeface="+mn-cs"/>
            </a:rPr>
            <a:t> should be selected if the project increases the robustness of assets to climate perils (i.e., changes the expected failure threshold) but does not impact the duration or number of customers impacted by remaining outages at that location. </a:t>
          </a:r>
          <a:r>
            <a:rPr lang="en-US" sz="1000" b="1" baseline="0">
              <a:solidFill>
                <a:schemeClr val="tx1"/>
              </a:solidFill>
              <a:effectLst/>
              <a:latin typeface="+mn-lt"/>
              <a:ea typeface="+mn-ea"/>
              <a:cs typeface="+mn-cs"/>
            </a:rPr>
            <a:t>Criticality</a:t>
          </a:r>
          <a:r>
            <a:rPr lang="en-US" sz="1000" b="0" baseline="0">
              <a:solidFill>
                <a:schemeClr val="tx1"/>
              </a:solidFill>
              <a:effectLst/>
              <a:latin typeface="+mn-lt"/>
              <a:ea typeface="+mn-ea"/>
              <a:cs typeface="+mn-cs"/>
            </a:rPr>
            <a:t> should be selected if the project reduces the expected outage durations and/or number of customers impacted by an outage but does not reduce the expected frequency of these events. </a:t>
          </a:r>
          <a:r>
            <a:rPr lang="en-US" sz="1000" b="1" baseline="0">
              <a:solidFill>
                <a:schemeClr val="tx1"/>
              </a:solidFill>
              <a:effectLst/>
              <a:latin typeface="+mn-lt"/>
              <a:ea typeface="+mn-ea"/>
              <a:cs typeface="+mn-cs"/>
            </a:rPr>
            <a:t>Both</a:t>
          </a:r>
          <a:r>
            <a:rPr lang="en-US" sz="1000" b="0" baseline="0">
              <a:solidFill>
                <a:schemeClr val="tx1"/>
              </a:solidFill>
              <a:effectLst/>
              <a:latin typeface="+mn-lt"/>
              <a:ea typeface="+mn-ea"/>
              <a:cs typeface="+mn-cs"/>
            </a:rPr>
            <a:t> should be selected if the project will reduce the frequency and criticality of outages.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7: Project Economic Variables:</a:t>
          </a:r>
          <a:endParaRPr lang="en-US" sz="1000" b="0" baseline="0">
            <a:solidFill>
              <a:sysClr val="windowText" lastClr="000000"/>
            </a:solidFill>
            <a:effectLst/>
            <a:latin typeface="+mn-lt"/>
            <a:ea typeface="+mn-ea"/>
            <a:cs typeface="+mn-cs"/>
          </a:endParaRPr>
        </a:p>
        <a:p>
          <a:pPr rtl="0" eaLnBrk="1" fontAlgn="auto" latinLnBrk="0" hangingPunct="1"/>
          <a:r>
            <a:rPr lang="en-US" sz="1000" b="0" baseline="0">
              <a:solidFill>
                <a:sysClr val="windowText" lastClr="000000"/>
              </a:solidFill>
              <a:effectLst/>
              <a:latin typeface="+mn-lt"/>
              <a:ea typeface="+mn-ea"/>
              <a:cs typeface="+mn-cs"/>
            </a:rPr>
            <a:t>Users should input an estimate for  common economic analysis variables. Inflation is the expected annual inflation rate for the duration of the project lifetime. The nominal utility discount rate (WACC) is the rate used for present value calculations of utility costs. The societal discount rate is the rate used for customer impact present value calculations (given by IESO at 4%). Baseline O&amp;M Cost (% of Total Costs) represent the percent of total asset base costs attributable to O&amp;M. Scenario O&amp;M Cost (% of Total Costs) represent the percent of total asset scenario costs attributable to O&amp;M. The tax rate is the combined federal plus provincial tax rate. Additionally, an estimate of incremental non-asset project costs should be included. This represents a one-time cost that does not scale by number of assets in the project. Examples may include engineering costs, other admin, or fees. For Retrofit projects that do not include changes to Starting Assets, this field should be used to estimate the entire project cost.</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8: Project Lifetime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Resiliency investments mitigate risk for the lifetime of installed assets and therefore the lifetime benefits of a project should be analyzed. Users should input the project start year and an estimate for the expected lifetime of the project. Project lifetimes are the expected field life of the assets being invested in. If multiple asset classes are included in the project, a weighted average lifetime may be used. A remaining useful life (RUL) for Existing Assets is required for early retirement projects. This should be the expected number of years that these assets would have continued to be in service in the absence of the resiliency project. This field will be blurred for other Project Types.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9: Criticality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BCA Toolkit is designed to leverage per outage event value of lost load (VOLL) estimates for the area impacted by a project. To develop these values using the ICE Calculator, as accepted in the Generic BCA Option, the expected outage duration and number of customers interrupted for three customer classes is required. These values may be input into the ICE Calculator to yield the VOLL in $/outage event. See the BCA Toolkit User Guide for guidance on leveraging the ICE Calculator do develop these inputs. A baseline value is necessary for all Project Types. This scenario's inputs should reflect historical values for outage durations and number of customers impacted for the climate perils that the project will address. For Frequency Impact Type projects, the Project Value should Equal the Baseline Value as there is no change in the criticality of remaining outages after project implementation. For Criticality and Both Project Types, the resulting duration and customer counts should be input into the ICE Calculator as a separate scenario to determine the post-project implementation VOLL.</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An estimate of the count of historic annual outages for the project location and climate perils addressed should be developed. Counts should be as granular as possible, however, a 5-year average for an applicable feeder, substation, or section is appropriate. If no historic outages tied to cause codes related to the targeted climate peril for mitigation exist for the project location but the VA suggests that a project may be prudent, the system average annual historic outage frequency from these perils may be applied.</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effectLst/>
            </a:rPr>
            <a:t>Table 10: Applicable Assets: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Users should identify the Existing Asset classes prepopulated from the VA that are relevant to the project being evaluated. Users should then populate the Replacement Assets fields with the asset class, sub-class, and total count of assets in the proposed project. If the Standard asset sub-class is different from the Existing Assets due to a codes/standards change during the Existing Assets' lifetime, users should fill the Standard Assets with what would have been used in the absence of the resiliency investment. If there has not been a change, fill in the Standard Assets with the same sub-class as the Existing Assets. The baseline count should align with the Existing and Standard Assets' unit basis and the project count should align with the Replacement Assets' unit basis (e.g., an undergrounding program Existing may be per pole and the Replacement may be per km).</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aseline="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The total project budget and BCA cost will calculate automatically. Note that the BCA cost will differ from project budget based on the Project Type selected in the Project Characteristics and the adjustment to the present value of customer revenue requirement. For End-of-life and Early Retirement projects, the model will expect to see a change in asset class for project-applicable assets and an appropriate count. For retrofit projects, Replacement Assets and counts should equal the Starting Assets that are considered in the development of the historic customer outage estimate. Note: Retrofit projects will have $0 budget and BCA cost regardless of the asset counts.</a:t>
          </a:r>
          <a:endParaRPr lang="en-US" sz="1000">
            <a:effectLst/>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3</xdr:row>
      <xdr:rowOff>1</xdr:rowOff>
    </xdr:from>
    <xdr:ext cx="9597259" cy="836544"/>
    <xdr:sp macro="" textlink="">
      <xdr:nvSpPr>
        <xdr:cNvPr id="2" name="TextBox 1">
          <a:extLst>
            <a:ext uri="{FF2B5EF4-FFF2-40B4-BE49-F238E27FC236}">
              <a16:creationId xmlns:a16="http://schemas.microsoft.com/office/drawing/2014/main" id="{EE01C6BB-39C2-49D5-BE30-00E204D59F45}"/>
            </a:ext>
          </a:extLst>
        </xdr:cNvPr>
        <xdr:cNvSpPr txBox="1"/>
      </xdr:nvSpPr>
      <xdr:spPr>
        <a:xfrm>
          <a:off x="530087" y="505240"/>
          <a:ext cx="9597259" cy="836544"/>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Project BCA results are automatically calculated based of the inputs in each of the previous model tabs. Benefits are provided based on three primary categories: avoided repair and replace costs, VOLL from reductions in outage frequency, and VOLL from reductions in outage criticality. It is common for some benefit categories to be $0 based on project characteristics. A benefit-cost ratio (BCR) greater than 1.0 indicates that the present value of lifecycle benefits of the project being evaluated is greater than the upfront incremental costs of that program. The estimated annual and lifetime reductions in customer minutes of interruption (CMI) for the project is also provided.</a:t>
          </a:r>
          <a:endParaRPr lang="en-US" sz="1000">
            <a:effectLst/>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E8519907-6B15-4D66-82D9-1E11454E60FF}"/>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calibration multiplier based on historic annual outage input and a sum over the modeled asset failures in the calibration year. RUL for model is used to automatically zero out the RUL for end-of-life and retrofit project types. The PV benefit streams are summarized for incorporation into final outputs.</a:t>
          </a:r>
          <a:endParaRPr lang="en-US" sz="1000">
            <a:effectLst/>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3" name="TextBox 2">
          <a:extLst>
            <a:ext uri="{FF2B5EF4-FFF2-40B4-BE49-F238E27FC236}">
              <a16:creationId xmlns:a16="http://schemas.microsoft.com/office/drawing/2014/main" id="{C62D4BC8-EC3D-4E2C-9313-9AB6349197B5}"/>
            </a:ext>
          </a:extLst>
        </xdr:cNvPr>
        <xdr:cNvSpPr txBox="1"/>
      </xdr:nvSpPr>
      <xdr:spPr>
        <a:xfrm>
          <a:off x="466725"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a:t>
          </a:r>
          <a:endParaRPr lang="en-US" sz="1000">
            <a:effectLst/>
          </a:endParaRPr>
        </a:p>
        <a:p>
          <a:pPr rtl="0" eaLnBrk="1" latinLnBrk="0" hangingPunct="1"/>
          <a:endParaRPr lang="en-US" sz="800">
            <a:effectLst/>
          </a:endParaRPr>
        </a:p>
      </xdr:txBody>
    </xdr:sp>
    <xdr:clientData/>
  </xdr:oneCellAnchor>
  <xdr:oneCellAnchor>
    <xdr:from>
      <xdr:col>2</xdr:col>
      <xdr:colOff>0</xdr:colOff>
      <xdr:row>3</xdr:row>
      <xdr:rowOff>0</xdr:rowOff>
    </xdr:from>
    <xdr:ext cx="9597259" cy="581527"/>
    <xdr:sp macro="" textlink="">
      <xdr:nvSpPr>
        <xdr:cNvPr id="7" name="TextBox 6">
          <a:extLst>
            <a:ext uri="{FF2B5EF4-FFF2-40B4-BE49-F238E27FC236}">
              <a16:creationId xmlns:a16="http://schemas.microsoft.com/office/drawing/2014/main" id="{8683ECB3-0D0E-4DC8-BEC3-47E3E502234A}"/>
            </a:ext>
          </a:extLst>
        </xdr:cNvPr>
        <xdr:cNvSpPr txBox="1"/>
      </xdr:nvSpPr>
      <xdr:spPr>
        <a:xfrm>
          <a:off x="532086" y="512379"/>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Climate inputs developed through the use of ECCC and CSA data. Use of this climate data is optional and links to to tab '3. Climate Severity Calculator'.</a:t>
          </a:r>
          <a:endParaRPr lang="en-US" sz="800">
            <a:effectLst/>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4</xdr:col>
      <xdr:colOff>107949</xdr:colOff>
      <xdr:row>6</xdr:row>
      <xdr:rowOff>323849</xdr:rowOff>
    </xdr:from>
    <xdr:to>
      <xdr:col>8</xdr:col>
      <xdr:colOff>446479</xdr:colOff>
      <xdr:row>15</xdr:row>
      <xdr:rowOff>190499</xdr:rowOff>
    </xdr:to>
    <xdr:pic>
      <xdr:nvPicPr>
        <xdr:cNvPr id="2" name="Picture 1">
          <a:extLst>
            <a:ext uri="{FF2B5EF4-FFF2-40B4-BE49-F238E27FC236}">
              <a16:creationId xmlns:a16="http://schemas.microsoft.com/office/drawing/2014/main" id="{C47FDDB1-150B-4FD3-A63D-33912FD301E1}"/>
            </a:ext>
          </a:extLst>
        </xdr:cNvPr>
        <xdr:cNvPicPr>
          <a:picLocks noChangeAspect="1"/>
        </xdr:cNvPicPr>
      </xdr:nvPicPr>
      <xdr:blipFill>
        <a:blip xmlns:r="http://schemas.openxmlformats.org/officeDocument/2006/relationships" r:embed="rId1"/>
        <a:stretch>
          <a:fillRect/>
        </a:stretch>
      </xdr:blipFill>
      <xdr:spPr>
        <a:xfrm>
          <a:off x="3413124" y="1790699"/>
          <a:ext cx="3148405" cy="1876425"/>
        </a:xfrm>
        <a:prstGeom prst="rect">
          <a:avLst/>
        </a:prstGeom>
        <a:ln>
          <a:solidFill>
            <a:schemeClr val="tx1"/>
          </a:solidFill>
        </a:ln>
      </xdr:spPr>
    </xdr:pic>
    <xdr:clientData/>
  </xdr:twoCellAnchor>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4F89D95E-1788-4B29-A47D-394D9C7C3042}"/>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baseline and scenario utility cost to PV customer cost multiplier. This value is applied to utility investment spending to estimate the PV of lifetime customer rate impacts from the investment. The multiplier considers O&amp;M changes from the investment as well as tax, WACC, and project lifetime. This multiplier aligns the VASH BCA methodology with the DST to allow for consistent evaluation of customer benefits from resiliency investments.</a:t>
          </a:r>
          <a:endParaRPr lang="en-US" sz="1000">
            <a:effectLst/>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858DAB23-C558-4DF8-A296-E4248D87F2A2}"/>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For early retirement projects, the BCA cost is adjusted to account for what would have occurred in the absence of the resiliency investment. The assumption is that the LDC would have replaced the existing assets with standard assets after the RUL period is over. This tab calculates the credit that should be applied to the full upfront cost of the replacement assets (in customer revenue requirement) to account for the avoided future investment at the end of the RUL period.</a:t>
          </a:r>
          <a:endParaRPr lang="en-US" sz="1000">
            <a:effectLst/>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xdr:colOff>
      <xdr:row>0</xdr:row>
      <xdr:rowOff>9525</xdr:rowOff>
    </xdr:from>
    <xdr:ext cx="11553825" cy="647700"/>
    <xdr:sp macro="" textlink="">
      <xdr:nvSpPr>
        <xdr:cNvPr id="4" name="TextBox 3">
          <a:extLst>
            <a:ext uri="{FF2B5EF4-FFF2-40B4-BE49-F238E27FC236}">
              <a16:creationId xmlns:a16="http://schemas.microsoft.com/office/drawing/2014/main" id="{A4FB7175-B128-48B4-9D52-E97C3A05C695}"/>
            </a:ext>
          </a:extLst>
        </xdr:cNvPr>
        <xdr:cNvSpPr txBox="1"/>
      </xdr:nvSpPr>
      <xdr:spPr>
        <a:xfrm>
          <a:off x="9525" y="9525"/>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Climate data</a:t>
          </a:r>
          <a:r>
            <a:rPr lang="en-US" sz="1000" baseline="0">
              <a:effectLst/>
            </a:rPr>
            <a:t> given in 5-year increments in linearly interpolated to provide annual probability of failures at the asset sub-class level. These failure probabilities are calibrated using the calibration multiplier derived on the Calibration tab and then scaled to the asset counts by sub-class for the existing, standard, and replacement cases. These are used to scale VOLL benefits calibrated to annual expected outage counts.</a:t>
          </a:r>
          <a:endParaRPr lang="en-US" sz="1000">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235F4E71-FA30-4F2C-AC78-20B2757C653F}"/>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Expected annual</a:t>
          </a:r>
          <a:r>
            <a:rPr lang="en-US" sz="1000" baseline="0">
              <a:effectLst/>
            </a:rPr>
            <a:t> avoided asset damages cost are the weighted repair and replacement costs from tab '6. Generic BCA Inputs'. This tab calculates the per unit weighted value for a single failure.</a:t>
          </a:r>
          <a:endParaRPr lang="en-US" sz="1000">
            <a:effectLst/>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4CC8D7FD-37A7-4AD7-AEA8-A2C4A8ECAE7C}"/>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Caclulates</a:t>
          </a:r>
          <a:r>
            <a:rPr lang="en-US" sz="1000" baseline="0">
              <a:effectLst/>
            </a:rPr>
            <a:t> the probability weighted annual expected failure costs for repair/replacement of assets from climate peril projections. Scales to baseline scenario assets (existing for pre-RUL and standard for post-RUL) and replacement scenario asset counts by sub-class from tab '7. Project Characteristics'. Avoided repair and replace benefits are adjusted to represent avoided PV revenue requirement to align with BCA costs and the DST perspective.</a:t>
          </a:r>
          <a:endParaRPr lang="en-US" sz="1000">
            <a:effectLst/>
          </a:endParaRP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96B4F6C9-4CFA-43A1-A48B-C3F6BE04AF20}"/>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value of last load (VOLL) to customers from resulting modeled and calibrated frequency of outages in the baseline and replacement scenarios. Annual outage event projections are taken from 'Int BCA Ann Fail Prob' for each scenario and includes dual baseline for the baseline scenario. The replacement scenario VOLL is calculated from remaining outage projections after hardening investments. The criticality VOLL is calculated from the remaining replacement scenario frequency and the updated per outage VOLL from '7. Project Characteristics'.</a:t>
          </a:r>
          <a:endParaRPr lang="en-US" sz="1000">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xdr:row>
      <xdr:rowOff>152398</xdr:rowOff>
    </xdr:from>
    <xdr:ext cx="10698480" cy="2686052"/>
    <xdr:sp macro="" textlink="">
      <xdr:nvSpPr>
        <xdr:cNvPr id="920" name="TextBox 1">
          <a:extLst>
            <a:ext uri="{FF2B5EF4-FFF2-40B4-BE49-F238E27FC236}">
              <a16:creationId xmlns:a16="http://schemas.microsoft.com/office/drawing/2014/main" id="{282EBE82-B434-4F4C-AF1E-75CF3DF9BCA9}"/>
            </a:ext>
          </a:extLst>
        </xdr:cNvPr>
        <xdr:cNvSpPr txBox="1"/>
      </xdr:nvSpPr>
      <xdr:spPr>
        <a:xfrm>
          <a:off x="466725" y="514348"/>
          <a:ext cx="10698480" cy="2686052"/>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The Vulnerability Assessment (VA) and Benefit</a:t>
          </a:r>
          <a:r>
            <a:rPr lang="en-US" sz="1100" baseline="0">
              <a:solidFill>
                <a:schemeClr val="tx1"/>
              </a:solidFill>
              <a:effectLst/>
              <a:latin typeface="+mn-lt"/>
              <a:ea typeface="+mn-ea"/>
              <a:cs typeface="+mn-cs"/>
            </a:rPr>
            <a:t>-Cost Analysis (BCA) Toolkits, together comprising the VASH </a:t>
          </a:r>
          <a:r>
            <a:rPr lang="en-US" sz="1100">
              <a:solidFill>
                <a:schemeClr val="tx1"/>
              </a:solidFill>
              <a:effectLst/>
              <a:latin typeface="+mn-lt"/>
              <a:ea typeface="+mn-ea"/>
              <a:cs typeface="+mn-cs"/>
            </a:rPr>
            <a:t>Toolkit, are designed to support LDCs as an option for streamlining the identification of vulnerable asset classes and locations, as well as evaluating the cost-effectiveness of mitigation activities</a:t>
          </a:r>
          <a:r>
            <a:rPr lang="en-US" sz="1100" baseline="0">
              <a:solidFill>
                <a:schemeClr val="tx1"/>
              </a:solidFill>
              <a:effectLst/>
              <a:latin typeface="+mn-lt"/>
              <a:ea typeface="+mn-ea"/>
              <a:cs typeface="+mn-cs"/>
            </a:rPr>
            <a:t> intended to reduce resiliency risk to existing assets and customers.</a:t>
          </a:r>
          <a:r>
            <a:rPr lang="en-US" sz="1100">
              <a:solidFill>
                <a:schemeClr val="tx1"/>
              </a:solidFill>
              <a:effectLst/>
              <a:latin typeface="+mn-lt"/>
              <a:ea typeface="+mn-ea"/>
              <a:cs typeface="+mn-cs"/>
            </a:rPr>
            <a:t> The toolkit illustrates a generic assessment methodology option compliant with OEB expectations for evaluation of resiliency risk, resulting in a heatmap that supports narrowing assets for further review</a:t>
          </a:r>
          <a:r>
            <a:rPr lang="en-US" sz="1100" baseline="0">
              <a:solidFill>
                <a:schemeClr val="tx1"/>
              </a:solidFill>
              <a:effectLst/>
              <a:latin typeface="+mn-lt"/>
              <a:ea typeface="+mn-ea"/>
              <a:cs typeface="+mn-cs"/>
            </a:rPr>
            <a:t> and a summary of project benefit-cost results</a:t>
          </a:r>
          <a:r>
            <a:rPr lang="en-US" sz="1100">
              <a:solidFill>
                <a:schemeClr val="tx1"/>
              </a:solidFill>
              <a:effectLst/>
              <a:latin typeface="+mn-lt"/>
              <a:ea typeface="+mn-ea"/>
              <a:cs typeface="+mn-cs"/>
            </a:rPr>
            <a:t>.</a:t>
          </a:r>
        </a:p>
        <a:p>
          <a:pPr rtl="0" eaLnBrk="1" latinLnBrk="0" hangingPunct="1"/>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VA Toolkit (tabs 1-5) combines climate data, design standards, and asset location summaries. Inputs may be developed by LDCs using a variety of sources including the LDCs internal data, CSA guidelines, publicly available climate data, and proprietary climate data. The OEB does not specify a data source expectation. LDCs may leverage data commensurate with their planning granularity and needs.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BCA Toolkit (tabs 6-8) allows users</a:t>
          </a:r>
          <a:r>
            <a:rPr lang="en-US" sz="1100" baseline="0">
              <a:solidFill>
                <a:schemeClr val="tx1"/>
              </a:solidFill>
              <a:effectLst/>
              <a:latin typeface="+mn-lt"/>
              <a:ea typeface="+mn-ea"/>
              <a:cs typeface="+mn-cs"/>
            </a:rPr>
            <a:t> to characterize projects aimed at reducing the frequency and/or criticality of asset failures caused by the climate perils analyzed in the VA Toolkit. Inputs are based on the utility's existing asset base, proposed replacement assets, projected costs, and criticality values derived from the DOE ICE calculator.</a:t>
          </a:r>
          <a:endParaRPr lang="en-US" sz="1100">
            <a:effectLst/>
          </a:endParaRPr>
        </a:p>
        <a:p>
          <a:pPr rtl="0" eaLnBrk="1" latinLnBrk="0" hangingPunct="1"/>
          <a:endParaRPr lang="en-US" sz="1100">
            <a:effectLst/>
          </a:endParaRPr>
        </a:p>
        <a:p>
          <a:pPr rtl="0" eaLnBrk="1" latinLnBrk="0" hangingPunct="1"/>
          <a:r>
            <a:rPr lang="en-US" sz="1100">
              <a:solidFill>
                <a:schemeClr val="tx1"/>
              </a:solidFill>
              <a:effectLst/>
              <a:latin typeface="+mn-lt"/>
              <a:ea typeface="+mn-ea"/>
              <a:cs typeface="+mn-cs"/>
            </a:rPr>
            <a:t>While this toolkit is a fully functioning model that may be used by LDCs, the</a:t>
          </a:r>
          <a:r>
            <a:rPr lang="en-US" sz="1100" baseline="0">
              <a:solidFill>
                <a:schemeClr val="tx1"/>
              </a:solidFill>
              <a:effectLst/>
              <a:latin typeface="+mn-lt"/>
              <a:ea typeface="+mn-ea"/>
              <a:cs typeface="+mn-cs"/>
            </a:rPr>
            <a:t> onus remains on the LDCs to ensure accuracy of the data and results. The p</a:t>
          </a:r>
          <a:r>
            <a:rPr lang="en-US" sz="1100">
              <a:solidFill>
                <a:schemeClr val="tx1"/>
              </a:solidFill>
              <a:effectLst/>
              <a:latin typeface="+mn-lt"/>
              <a:ea typeface="+mn-ea"/>
              <a:cs typeface="+mn-cs"/>
            </a:rPr>
            <a:t>repopulated values are illustrative</a:t>
          </a:r>
          <a:r>
            <a:rPr lang="en-US" sz="1100" baseline="0">
              <a:solidFill>
                <a:schemeClr val="tx1"/>
              </a:solidFill>
              <a:effectLst/>
              <a:latin typeface="+mn-lt"/>
              <a:ea typeface="+mn-ea"/>
              <a:cs typeface="+mn-cs"/>
            </a:rPr>
            <a:t> only and should not be used for vulnerability assessments. LDCs must provide their own climate peril probabilities, asset class failure thresholds, asset summaries, project characteristics, outage criticality values to operate the model.</a:t>
          </a:r>
          <a:endParaRPr lang="en-US">
            <a:effectLst/>
          </a:endParaRPr>
        </a:p>
      </xdr:txBody>
    </xdr:sp>
    <xdr:clientData/>
  </xdr:oneCellAnchor>
  <xdr:oneCellAnchor>
    <xdr:from>
      <xdr:col>1</xdr:col>
      <xdr:colOff>0</xdr:colOff>
      <xdr:row>19</xdr:row>
      <xdr:rowOff>0</xdr:rowOff>
    </xdr:from>
    <xdr:ext cx="10698480" cy="754380"/>
    <xdr:sp macro="" textlink="">
      <xdr:nvSpPr>
        <xdr:cNvPr id="3" name="TextBox 2">
          <a:extLst>
            <a:ext uri="{FF2B5EF4-FFF2-40B4-BE49-F238E27FC236}">
              <a16:creationId xmlns:a16="http://schemas.microsoft.com/office/drawing/2014/main" id="{F28779B7-6863-452C-9A7B-1BA1F6FA696B}"/>
            </a:ext>
          </a:extLst>
        </xdr:cNvPr>
        <xdr:cNvSpPr txBox="1"/>
      </xdr:nvSpPr>
      <xdr:spPr>
        <a:xfrm>
          <a:off x="532086" y="2732690"/>
          <a:ext cx="10698480" cy="754380"/>
        </a:xfrm>
        <a:prstGeom prst="rect">
          <a:avLst/>
        </a:prstGeom>
        <a:solidFill>
          <a:schemeClr val="bg1"/>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n-GB" sz="800">
              <a:solidFill>
                <a:schemeClr val="tx1"/>
              </a:solidFill>
              <a:effectLst/>
              <a:latin typeface="+mn-lt"/>
              <a:ea typeface="+mn-ea"/>
              <a:cs typeface="+mn-cs"/>
            </a:rPr>
            <a:t>This deliverable was prepared by Guidehouse Inc. for the use and benefit of, and pursuant to a client relationship exclusively with the OEB ("Client"). The work presented in this deliverable represents Guidehouse’s professional judgement based on the information available at the time this report was prepared. Any third party relying on the information in this deliverable does so entirely at their own risk and shall have no right of recourse against the Vendor. Accordingly, Guidehouse disclaims any contractual or other responsibility to others based on their access to or use of the deliverable.</a:t>
          </a:r>
          <a:endParaRPr lang="en-US" sz="800">
            <a:effectLst/>
          </a:endParaRPr>
        </a:p>
      </xdr:txBody>
    </xdr:sp>
    <xdr:clientData/>
  </xdr:oneCellAnchor>
  <xdr:oneCellAnchor>
    <xdr:from>
      <xdr:col>1</xdr:col>
      <xdr:colOff>0</xdr:colOff>
      <xdr:row>57</xdr:row>
      <xdr:rowOff>0</xdr:rowOff>
    </xdr:from>
    <xdr:ext cx="10698480" cy="428625"/>
    <xdr:sp macro="" textlink="">
      <xdr:nvSpPr>
        <xdr:cNvPr id="1096" name="TextBox 3">
          <a:extLst>
            <a:ext uri="{FF2B5EF4-FFF2-40B4-BE49-F238E27FC236}">
              <a16:creationId xmlns:a16="http://schemas.microsoft.com/office/drawing/2014/main" id="{1115291C-A607-40BF-85DA-8845AF40B075}"/>
            </a:ext>
          </a:extLst>
        </xdr:cNvPr>
        <xdr:cNvSpPr txBox="1"/>
      </xdr:nvSpPr>
      <xdr:spPr>
        <a:xfrm>
          <a:off x="466725" y="12496800"/>
          <a:ext cx="10698480" cy="42862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Users</a:t>
          </a:r>
          <a:r>
            <a:rPr lang="en-US" sz="1100" baseline="0">
              <a:solidFill>
                <a:schemeClr val="tx1"/>
              </a:solidFill>
              <a:effectLst/>
              <a:latin typeface="+mn-lt"/>
              <a:ea typeface="+mn-ea"/>
              <a:cs typeface="+mn-cs"/>
            </a:rPr>
            <a:t> should populate cells marked as 'User Input' based on the scheme shown below. All other cells are calculated by the model or given as fixed values.</a:t>
          </a:r>
          <a:endParaRPr lang="en-US" sz="1100">
            <a:effectLst/>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463585C4-64B3-4E42-A960-1526FCEB79BD}"/>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annual CMI from outages caused by climate perils modeled in the VASH Toolkit for the baseline and replacement scenarios. Modeled outage frequency from 'Int BCA Ann Fail Prob' are scaled to the number of customers and duration from '7. Project Characteristics'.</a:t>
          </a:r>
          <a:endParaRPr lang="en-US" sz="1000">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241300</xdr:colOff>
      <xdr:row>62</xdr:row>
      <xdr:rowOff>50800</xdr:rowOff>
    </xdr:from>
    <xdr:to>
      <xdr:col>21</xdr:col>
      <xdr:colOff>38100</xdr:colOff>
      <xdr:row>71</xdr:row>
      <xdr:rowOff>42032</xdr:rowOff>
    </xdr:to>
    <xdr:pic>
      <xdr:nvPicPr>
        <xdr:cNvPr id="7" name="Picture 6">
          <a:extLst>
            <a:ext uri="{FF2B5EF4-FFF2-40B4-BE49-F238E27FC236}">
              <a16:creationId xmlns:a16="http://schemas.microsoft.com/office/drawing/2014/main" id="{B33BF0A1-F6C9-24DC-8979-14E648175155}"/>
            </a:ext>
          </a:extLst>
        </xdr:cNvPr>
        <xdr:cNvPicPr>
          <a:picLocks noChangeAspect="1"/>
        </xdr:cNvPicPr>
      </xdr:nvPicPr>
      <xdr:blipFill>
        <a:blip xmlns:r="http://schemas.openxmlformats.org/officeDocument/2006/relationships" r:embed="rId1"/>
        <a:stretch>
          <a:fillRect/>
        </a:stretch>
      </xdr:blipFill>
      <xdr:spPr>
        <a:xfrm>
          <a:off x="2908300" y="8994775"/>
          <a:ext cx="8331200" cy="1277107"/>
        </a:xfrm>
        <a:prstGeom prst="rect">
          <a:avLst/>
        </a:prstGeom>
      </xdr:spPr>
    </xdr:pic>
    <xdr:clientData/>
  </xdr:twoCellAnchor>
  <xdr:twoCellAnchor editAs="oneCell">
    <xdr:from>
      <xdr:col>5</xdr:col>
      <xdr:colOff>329829</xdr:colOff>
      <xdr:row>39</xdr:row>
      <xdr:rowOff>59250</xdr:rowOff>
    </xdr:from>
    <xdr:to>
      <xdr:col>20</xdr:col>
      <xdr:colOff>476250</xdr:colOff>
      <xdr:row>49</xdr:row>
      <xdr:rowOff>5328</xdr:rowOff>
    </xdr:to>
    <xdr:pic>
      <xdr:nvPicPr>
        <xdr:cNvPr id="5" name="Picture 4">
          <a:extLst>
            <a:ext uri="{FF2B5EF4-FFF2-40B4-BE49-F238E27FC236}">
              <a16:creationId xmlns:a16="http://schemas.microsoft.com/office/drawing/2014/main" id="{CEBE1E82-4F90-2201-2E22-4671F8849D29}"/>
            </a:ext>
          </a:extLst>
        </xdr:cNvPr>
        <xdr:cNvPicPr>
          <a:picLocks noChangeAspect="1"/>
        </xdr:cNvPicPr>
      </xdr:nvPicPr>
      <xdr:blipFill>
        <a:blip xmlns:r="http://schemas.openxmlformats.org/officeDocument/2006/relationships" r:embed="rId2"/>
        <a:stretch>
          <a:fillRect/>
        </a:stretch>
      </xdr:blipFill>
      <xdr:spPr>
        <a:xfrm>
          <a:off x="2996829" y="5859975"/>
          <a:ext cx="8147421" cy="1374828"/>
        </a:xfrm>
        <a:prstGeom prst="rect">
          <a:avLst/>
        </a:prstGeom>
      </xdr:spPr>
    </xdr:pic>
    <xdr:clientData/>
  </xdr:twoCellAnchor>
  <xdr:twoCellAnchor>
    <xdr:from>
      <xdr:col>0</xdr:col>
      <xdr:colOff>333374</xdr:colOff>
      <xdr:row>61</xdr:row>
      <xdr:rowOff>103333</xdr:rowOff>
    </xdr:from>
    <xdr:to>
      <xdr:col>5</xdr:col>
      <xdr:colOff>70317</xdr:colOff>
      <xdr:row>65</xdr:row>
      <xdr:rowOff>67257</xdr:rowOff>
    </xdr:to>
    <xdr:sp macro="" textlink="">
      <xdr:nvSpPr>
        <xdr:cNvPr id="13" name="TextBox 34">
          <a:extLst>
            <a:ext uri="{FF2B5EF4-FFF2-40B4-BE49-F238E27FC236}">
              <a16:creationId xmlns:a16="http://schemas.microsoft.com/office/drawing/2014/main" id="{58B0611D-163D-E55C-8DCD-045F046D48ED}"/>
            </a:ext>
          </a:extLst>
        </xdr:cNvPr>
        <xdr:cNvSpPr txBox="1"/>
      </xdr:nvSpPr>
      <xdr:spPr>
        <a:xfrm>
          <a:off x="333374" y="7945583"/>
          <a:ext cx="2327743"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3. Climate Peril Probability</a:t>
          </a:r>
        </a:p>
      </xdr:txBody>
    </xdr:sp>
    <xdr:clientData/>
  </xdr:twoCellAnchor>
  <xdr:twoCellAnchor>
    <xdr:from>
      <xdr:col>1</xdr:col>
      <xdr:colOff>38100</xdr:colOff>
      <xdr:row>39</xdr:row>
      <xdr:rowOff>0</xdr:rowOff>
    </xdr:from>
    <xdr:to>
      <xdr:col>5</xdr:col>
      <xdr:colOff>61047</xdr:colOff>
      <xdr:row>42</xdr:row>
      <xdr:rowOff>14724</xdr:rowOff>
    </xdr:to>
    <xdr:sp macro="" textlink="">
      <xdr:nvSpPr>
        <xdr:cNvPr id="14" name="TextBox 35">
          <a:extLst>
            <a:ext uri="{FF2B5EF4-FFF2-40B4-BE49-F238E27FC236}">
              <a16:creationId xmlns:a16="http://schemas.microsoft.com/office/drawing/2014/main" id="{66176CDE-DEFC-E216-2958-8AA07A076BCC}"/>
            </a:ext>
          </a:extLst>
        </xdr:cNvPr>
        <xdr:cNvSpPr txBox="1"/>
      </xdr:nvSpPr>
      <xdr:spPr>
        <a:xfrm>
          <a:off x="571500" y="3343275"/>
          <a:ext cx="2156547"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2. Asset Class Failure</a:t>
          </a:r>
        </a:p>
        <a:p>
          <a:pPr algn="ctr"/>
          <a:r>
            <a:rPr lang="en-US" sz="1600" b="1"/>
            <a:t>Thresholds</a:t>
          </a:r>
        </a:p>
      </xdr:txBody>
    </xdr:sp>
    <xdr:clientData/>
  </xdr:twoCellAnchor>
  <xdr:twoCellAnchor>
    <xdr:from>
      <xdr:col>0</xdr:col>
      <xdr:colOff>400050</xdr:colOff>
      <xdr:row>86</xdr:row>
      <xdr:rowOff>121008</xdr:rowOff>
    </xdr:from>
    <xdr:to>
      <xdr:col>4</xdr:col>
      <xdr:colOff>422495</xdr:colOff>
      <xdr:row>92</xdr:row>
      <xdr:rowOff>66894</xdr:rowOff>
    </xdr:to>
    <xdr:sp macro="" textlink="">
      <xdr:nvSpPr>
        <xdr:cNvPr id="15" name="TextBox 37">
          <a:extLst>
            <a:ext uri="{FF2B5EF4-FFF2-40B4-BE49-F238E27FC236}">
              <a16:creationId xmlns:a16="http://schemas.microsoft.com/office/drawing/2014/main" id="{536AD2D0-F08E-8866-1F3E-308EB7410FC7}"/>
            </a:ext>
          </a:extLst>
        </xdr:cNvPr>
        <xdr:cNvSpPr txBox="1"/>
      </xdr:nvSpPr>
      <xdr:spPr>
        <a:xfrm>
          <a:off x="400050" y="11138258"/>
          <a:ext cx="2105245" cy="707886"/>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5. Vulnerability Assessment Heatmap</a:t>
          </a:r>
        </a:p>
      </xdr:txBody>
    </xdr:sp>
    <xdr:clientData/>
  </xdr:twoCellAnchor>
  <xdr:twoCellAnchor>
    <xdr:from>
      <xdr:col>2</xdr:col>
      <xdr:colOff>265857</xdr:colOff>
      <xdr:row>70</xdr:row>
      <xdr:rowOff>87614</xdr:rowOff>
    </xdr:from>
    <xdr:to>
      <xdr:col>3</xdr:col>
      <xdr:colOff>78361</xdr:colOff>
      <xdr:row>72</xdr:row>
      <xdr:rowOff>111188</xdr:rowOff>
    </xdr:to>
    <xdr:sp macro="" textlink="">
      <xdr:nvSpPr>
        <xdr:cNvPr id="16" name="Arrow: Down 15">
          <a:extLst>
            <a:ext uri="{FF2B5EF4-FFF2-40B4-BE49-F238E27FC236}">
              <a16:creationId xmlns:a16="http://schemas.microsoft.com/office/drawing/2014/main" id="{10937A00-AF5C-926E-D2E3-8A492BEEBDBA}"/>
            </a:ext>
          </a:extLst>
        </xdr:cNvPr>
        <xdr:cNvSpPr/>
      </xdr:nvSpPr>
      <xdr:spPr>
        <a:xfrm>
          <a:off x="1332657" y="6316964"/>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2</xdr:col>
      <xdr:colOff>302293</xdr:colOff>
      <xdr:row>47</xdr:row>
      <xdr:rowOff>94471</xdr:rowOff>
    </xdr:from>
    <xdr:to>
      <xdr:col>3</xdr:col>
      <xdr:colOff>114797</xdr:colOff>
      <xdr:row>49</xdr:row>
      <xdr:rowOff>118045</xdr:rowOff>
    </xdr:to>
    <xdr:sp macro="" textlink="">
      <xdr:nvSpPr>
        <xdr:cNvPr id="17" name="Arrow: Down 16">
          <a:extLst>
            <a:ext uri="{FF2B5EF4-FFF2-40B4-BE49-F238E27FC236}">
              <a16:creationId xmlns:a16="http://schemas.microsoft.com/office/drawing/2014/main" id="{2A22AF35-61B8-5F73-6918-EFC99F861EDA}"/>
            </a:ext>
          </a:extLst>
        </xdr:cNvPr>
        <xdr:cNvSpPr/>
      </xdr:nvSpPr>
      <xdr:spPr>
        <a:xfrm>
          <a:off x="1369093" y="460932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5</xdr:col>
      <xdr:colOff>342899</xdr:colOff>
      <xdr:row>45</xdr:row>
      <xdr:rowOff>85724</xdr:rowOff>
    </xdr:from>
    <xdr:to>
      <xdr:col>17</xdr:col>
      <xdr:colOff>161925</xdr:colOff>
      <xdr:row>47</xdr:row>
      <xdr:rowOff>48071</xdr:rowOff>
    </xdr:to>
    <xdr:sp macro="" textlink="">
      <xdr:nvSpPr>
        <xdr:cNvPr id="18" name="Rectangle 17">
          <a:extLst>
            <a:ext uri="{FF2B5EF4-FFF2-40B4-BE49-F238E27FC236}">
              <a16:creationId xmlns:a16="http://schemas.microsoft.com/office/drawing/2014/main" id="{EBC16FA7-EE23-EB38-5EAF-7DF5D14D4F7D}"/>
            </a:ext>
          </a:extLst>
        </xdr:cNvPr>
        <xdr:cNvSpPr/>
      </xdr:nvSpPr>
      <xdr:spPr>
        <a:xfrm>
          <a:off x="3009899" y="6743699"/>
          <a:ext cx="6219826" cy="248097"/>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12</xdr:col>
      <xdr:colOff>346075</xdr:colOff>
      <xdr:row>67</xdr:row>
      <xdr:rowOff>59165</xdr:rowOff>
    </xdr:from>
    <xdr:to>
      <xdr:col>21</xdr:col>
      <xdr:colOff>28575</xdr:colOff>
      <xdr:row>68</xdr:row>
      <xdr:rowOff>104775</xdr:rowOff>
    </xdr:to>
    <xdr:sp macro="" textlink="">
      <xdr:nvSpPr>
        <xdr:cNvPr id="29" name="Rectangle 18">
          <a:extLst>
            <a:ext uri="{FF2B5EF4-FFF2-40B4-BE49-F238E27FC236}">
              <a16:creationId xmlns:a16="http://schemas.microsoft.com/office/drawing/2014/main" id="{597AB4E6-B58B-2680-452B-ED98C5F76DEF}"/>
            </a:ext>
          </a:extLst>
        </xdr:cNvPr>
        <xdr:cNvSpPr/>
      </xdr:nvSpPr>
      <xdr:spPr>
        <a:xfrm>
          <a:off x="6746875" y="9717515"/>
          <a:ext cx="4483100" cy="188485"/>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oneCellAnchor>
    <xdr:from>
      <xdr:col>1</xdr:col>
      <xdr:colOff>0</xdr:colOff>
      <xdr:row>3</xdr:row>
      <xdr:rowOff>0</xdr:rowOff>
    </xdr:from>
    <xdr:ext cx="9597259" cy="518949"/>
    <xdr:sp macro="" textlink="">
      <xdr:nvSpPr>
        <xdr:cNvPr id="30" name="TextBox 29">
          <a:extLst>
            <a:ext uri="{FF2B5EF4-FFF2-40B4-BE49-F238E27FC236}">
              <a16:creationId xmlns:a16="http://schemas.microsoft.com/office/drawing/2014/main" id="{F1AF5DE3-222F-462E-8C1D-40DE161F42E7}"/>
            </a:ext>
          </a:extLst>
        </xdr:cNvPr>
        <xdr:cNvSpPr txBox="1"/>
      </xdr:nvSpPr>
      <xdr:spPr>
        <a:xfrm>
          <a:off x="533400" y="514350"/>
          <a:ext cx="9597259" cy="51894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a:solidFill>
                <a:schemeClr val="tx1"/>
              </a:solidFill>
              <a:effectLst/>
              <a:latin typeface="+mn-lt"/>
              <a:ea typeface="+mn-ea"/>
              <a:cs typeface="+mn-cs"/>
            </a:rPr>
            <a:t>The</a:t>
          </a:r>
          <a:r>
            <a:rPr lang="en-US" sz="1000" baseline="0">
              <a:solidFill>
                <a:schemeClr val="tx1"/>
              </a:solidFill>
              <a:effectLst/>
              <a:latin typeface="+mn-lt"/>
              <a:ea typeface="+mn-ea"/>
              <a:cs typeface="+mn-cs"/>
            </a:rPr>
            <a:t>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a:t>
          </a:r>
          <a:endParaRPr lang="en-US" sz="1000">
            <a:effectLst/>
          </a:endParaRPr>
        </a:p>
      </xdr:txBody>
    </xdr:sp>
    <xdr:clientData/>
  </xdr:oneCellAnchor>
  <xdr:twoCellAnchor>
    <xdr:from>
      <xdr:col>1</xdr:col>
      <xdr:colOff>95250</xdr:colOff>
      <xdr:row>17</xdr:row>
      <xdr:rowOff>95250</xdr:rowOff>
    </xdr:from>
    <xdr:to>
      <xdr:col>4</xdr:col>
      <xdr:colOff>518748</xdr:colOff>
      <xdr:row>20</xdr:row>
      <xdr:rowOff>138549</xdr:rowOff>
    </xdr:to>
    <xdr:sp macro="" textlink="">
      <xdr:nvSpPr>
        <xdr:cNvPr id="31" name="TextBox 35">
          <a:extLst>
            <a:ext uri="{FF2B5EF4-FFF2-40B4-BE49-F238E27FC236}">
              <a16:creationId xmlns:a16="http://schemas.microsoft.com/office/drawing/2014/main" id="{3E10B41C-7D80-46A3-A375-3BAC5735FA67}"/>
            </a:ext>
          </a:extLst>
        </xdr:cNvPr>
        <xdr:cNvSpPr txBox="1"/>
      </xdr:nvSpPr>
      <xdr:spPr>
        <a:xfrm>
          <a:off x="628650" y="1466850"/>
          <a:ext cx="2023698"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1. LDC Asset</a:t>
          </a:r>
          <a:r>
            <a:rPr lang="en-US" sz="1600" b="1" baseline="0"/>
            <a:t> Summary</a:t>
          </a:r>
          <a:endParaRPr lang="en-US" sz="1600" b="1"/>
        </a:p>
      </xdr:txBody>
    </xdr:sp>
    <xdr:clientData/>
  </xdr:twoCellAnchor>
  <xdr:twoCellAnchor>
    <xdr:from>
      <xdr:col>2</xdr:col>
      <xdr:colOff>321343</xdr:colOff>
      <xdr:row>26</xdr:row>
      <xdr:rowOff>65896</xdr:rowOff>
    </xdr:from>
    <xdr:to>
      <xdr:col>3</xdr:col>
      <xdr:colOff>133847</xdr:colOff>
      <xdr:row>28</xdr:row>
      <xdr:rowOff>89470</xdr:rowOff>
    </xdr:to>
    <xdr:sp macro="" textlink="">
      <xdr:nvSpPr>
        <xdr:cNvPr id="37" name="Arrow: Down 36">
          <a:extLst>
            <a:ext uri="{FF2B5EF4-FFF2-40B4-BE49-F238E27FC236}">
              <a16:creationId xmlns:a16="http://schemas.microsoft.com/office/drawing/2014/main" id="{816EF1B6-D42C-48F2-8AFF-AB46E9687C6D}"/>
            </a:ext>
          </a:extLst>
        </xdr:cNvPr>
        <xdr:cNvSpPr/>
      </xdr:nvSpPr>
      <xdr:spPr>
        <a:xfrm>
          <a:off x="1388143" y="272337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2</xdr:col>
      <xdr:colOff>28575</xdr:colOff>
      <xdr:row>20</xdr:row>
      <xdr:rowOff>133350</xdr:rowOff>
    </xdr:from>
    <xdr:to>
      <xdr:col>3</xdr:col>
      <xdr:colOff>438032</xdr:colOff>
      <xdr:row>26</xdr:row>
      <xdr:rowOff>28481</xdr:rowOff>
    </xdr:to>
    <xdr:pic>
      <xdr:nvPicPr>
        <xdr:cNvPr id="38" name="Picture 37">
          <a:extLst>
            <a:ext uri="{FF2B5EF4-FFF2-40B4-BE49-F238E27FC236}">
              <a16:creationId xmlns:a16="http://schemas.microsoft.com/office/drawing/2014/main" id="{6B6D9409-528F-9569-B140-8FDF473F8543}"/>
            </a:ext>
          </a:extLst>
        </xdr:cNvPr>
        <xdr:cNvPicPr>
          <a:picLocks noChangeAspect="1"/>
        </xdr:cNvPicPr>
      </xdr:nvPicPr>
      <xdr:blipFill>
        <a:blip xmlns:r="http://schemas.openxmlformats.org/officeDocument/2006/relationships" r:embed="rId3"/>
        <a:stretch>
          <a:fillRect/>
        </a:stretch>
      </xdr:blipFill>
      <xdr:spPr>
        <a:xfrm>
          <a:off x="1095375" y="1933575"/>
          <a:ext cx="942857" cy="752381"/>
        </a:xfrm>
        <a:prstGeom prst="rect">
          <a:avLst/>
        </a:prstGeom>
      </xdr:spPr>
    </xdr:pic>
    <xdr:clientData/>
  </xdr:twoCellAnchor>
  <xdr:twoCellAnchor editAs="oneCell">
    <xdr:from>
      <xdr:col>2</xdr:col>
      <xdr:colOff>85725</xdr:colOff>
      <xdr:row>42</xdr:row>
      <xdr:rowOff>123825</xdr:rowOff>
    </xdr:from>
    <xdr:to>
      <xdr:col>3</xdr:col>
      <xdr:colOff>352325</xdr:colOff>
      <xdr:row>48</xdr:row>
      <xdr:rowOff>63402</xdr:rowOff>
    </xdr:to>
    <xdr:pic>
      <xdr:nvPicPr>
        <xdr:cNvPr id="39" name="Picture 38">
          <a:extLst>
            <a:ext uri="{FF2B5EF4-FFF2-40B4-BE49-F238E27FC236}">
              <a16:creationId xmlns:a16="http://schemas.microsoft.com/office/drawing/2014/main" id="{3E91D64F-461B-BCF4-8BDE-6B6E8E4407AA}"/>
            </a:ext>
          </a:extLst>
        </xdr:cNvPr>
        <xdr:cNvPicPr>
          <a:picLocks noChangeAspect="1"/>
        </xdr:cNvPicPr>
      </xdr:nvPicPr>
      <xdr:blipFill>
        <a:blip xmlns:r="http://schemas.openxmlformats.org/officeDocument/2006/relationships" r:embed="rId4"/>
        <a:stretch>
          <a:fillRect/>
        </a:stretch>
      </xdr:blipFill>
      <xdr:spPr>
        <a:xfrm>
          <a:off x="1127125" y="5553075"/>
          <a:ext cx="800000" cy="701577"/>
        </a:xfrm>
        <a:prstGeom prst="rect">
          <a:avLst/>
        </a:prstGeom>
      </xdr:spPr>
    </xdr:pic>
    <xdr:clientData/>
  </xdr:twoCellAnchor>
  <xdr:twoCellAnchor editAs="oneCell">
    <xdr:from>
      <xdr:col>2</xdr:col>
      <xdr:colOff>28575</xdr:colOff>
      <xdr:row>65</xdr:row>
      <xdr:rowOff>92075</xdr:rowOff>
    </xdr:from>
    <xdr:to>
      <xdr:col>3</xdr:col>
      <xdr:colOff>342794</xdr:colOff>
      <xdr:row>71</xdr:row>
      <xdr:rowOff>12605</xdr:rowOff>
    </xdr:to>
    <xdr:pic>
      <xdr:nvPicPr>
        <xdr:cNvPr id="40" name="Picture 39">
          <a:extLst>
            <a:ext uri="{FF2B5EF4-FFF2-40B4-BE49-F238E27FC236}">
              <a16:creationId xmlns:a16="http://schemas.microsoft.com/office/drawing/2014/main" id="{37972561-7D79-F450-A7A2-2927043C6B13}"/>
            </a:ext>
          </a:extLst>
        </xdr:cNvPr>
        <xdr:cNvPicPr>
          <a:picLocks noChangeAspect="1"/>
        </xdr:cNvPicPr>
      </xdr:nvPicPr>
      <xdr:blipFill>
        <a:blip xmlns:r="http://schemas.openxmlformats.org/officeDocument/2006/relationships" r:embed="rId5"/>
        <a:stretch>
          <a:fillRect/>
        </a:stretch>
      </xdr:blipFill>
      <xdr:spPr>
        <a:xfrm>
          <a:off x="1069975" y="8442325"/>
          <a:ext cx="847619" cy="682530"/>
        </a:xfrm>
        <a:prstGeom prst="rect">
          <a:avLst/>
        </a:prstGeom>
      </xdr:spPr>
    </xdr:pic>
    <xdr:clientData/>
  </xdr:twoCellAnchor>
  <xdr:twoCellAnchor editAs="oneCell">
    <xdr:from>
      <xdr:col>2</xdr:col>
      <xdr:colOff>28575</xdr:colOff>
      <xdr:row>90</xdr:row>
      <xdr:rowOff>82550</xdr:rowOff>
    </xdr:from>
    <xdr:to>
      <xdr:col>3</xdr:col>
      <xdr:colOff>276127</xdr:colOff>
      <xdr:row>96</xdr:row>
      <xdr:rowOff>22126</xdr:rowOff>
    </xdr:to>
    <xdr:pic>
      <xdr:nvPicPr>
        <xdr:cNvPr id="74" name="Picture 40">
          <a:extLst>
            <a:ext uri="{FF2B5EF4-FFF2-40B4-BE49-F238E27FC236}">
              <a16:creationId xmlns:a16="http://schemas.microsoft.com/office/drawing/2014/main" id="{EE9A2BB8-BFCA-EE86-1AC9-A438658AC789}"/>
            </a:ext>
          </a:extLst>
        </xdr:cNvPr>
        <xdr:cNvPicPr>
          <a:picLocks noChangeAspect="1"/>
        </xdr:cNvPicPr>
      </xdr:nvPicPr>
      <xdr:blipFill>
        <a:blip xmlns:r="http://schemas.openxmlformats.org/officeDocument/2006/relationships" r:embed="rId6"/>
        <a:stretch>
          <a:fillRect/>
        </a:stretch>
      </xdr:blipFill>
      <xdr:spPr>
        <a:xfrm>
          <a:off x="1095375" y="13027025"/>
          <a:ext cx="780952" cy="701576"/>
        </a:xfrm>
        <a:prstGeom prst="rect">
          <a:avLst/>
        </a:prstGeom>
      </xdr:spPr>
    </xdr:pic>
    <xdr:clientData/>
  </xdr:twoCellAnchor>
  <xdr:oneCellAnchor>
    <xdr:from>
      <xdr:col>0</xdr:col>
      <xdr:colOff>523875</xdr:colOff>
      <xdr:row>8</xdr:row>
      <xdr:rowOff>28575</xdr:rowOff>
    </xdr:from>
    <xdr:ext cx="10687050" cy="1152525"/>
    <xdr:sp macro="" textlink="">
      <xdr:nvSpPr>
        <xdr:cNvPr id="43" name="TextBox 42">
          <a:extLst>
            <a:ext uri="{FF2B5EF4-FFF2-40B4-BE49-F238E27FC236}">
              <a16:creationId xmlns:a16="http://schemas.microsoft.com/office/drawing/2014/main" id="{4632D008-1260-4F7A-B152-68CAC9FD8565}"/>
            </a:ext>
          </a:extLst>
        </xdr:cNvPr>
        <xdr:cNvSpPr txBox="1"/>
      </xdr:nvSpPr>
      <xdr:spPr>
        <a:xfrm>
          <a:off x="523875" y="1257300"/>
          <a:ext cx="10687050" cy="11525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1: </a:t>
          </a:r>
          <a:r>
            <a:rPr lang="en-US" sz="1000" b="0" baseline="0">
              <a:solidFill>
                <a:schemeClr val="tx1"/>
              </a:solidFill>
              <a:effectLst/>
              <a:latin typeface="+mn-lt"/>
              <a:ea typeface="+mn-ea"/>
              <a:cs typeface="+mn-cs"/>
            </a:rPr>
            <a:t>Users should populate the Asset Summary with their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a:t>
          </a:r>
        </a:p>
        <a:p>
          <a:pPr rtl="0" eaLnBrk="1" latinLnBrk="0" hangingPunct="1"/>
          <a:endParaRPr lang="en-US" sz="1000" b="0" baseline="0">
            <a:solidFill>
              <a:schemeClr val="tx1"/>
            </a:solidFill>
            <a:effectLst/>
            <a:latin typeface="+mn-lt"/>
            <a:ea typeface="+mn-ea"/>
            <a:cs typeface="+mn-cs"/>
          </a:endParaRPr>
        </a:p>
        <a:p>
          <a:pPr rtl="0" eaLnBrk="1" latinLnBrk="0" hangingPunct="1"/>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summary of their poles in Location 1 by Class. Based on the counts, the LDC is interested in the vulnerability of their most populous sub class, Class 3 poles, as it may represent greater risk.</a:t>
          </a:r>
          <a:endParaRPr lang="en-US" sz="1000" b="1" i="1">
            <a:effectLst/>
          </a:endParaRPr>
        </a:p>
      </xdr:txBody>
    </xdr:sp>
    <xdr:clientData/>
  </xdr:oneCellAnchor>
  <xdr:oneCellAnchor>
    <xdr:from>
      <xdr:col>1</xdr:col>
      <xdr:colOff>0</xdr:colOff>
      <xdr:row>30</xdr:row>
      <xdr:rowOff>1</xdr:rowOff>
    </xdr:from>
    <xdr:ext cx="10706100" cy="1162049"/>
    <xdr:sp macro="" textlink="">
      <xdr:nvSpPr>
        <xdr:cNvPr id="45" name="TextBox 44">
          <a:extLst>
            <a:ext uri="{FF2B5EF4-FFF2-40B4-BE49-F238E27FC236}">
              <a16:creationId xmlns:a16="http://schemas.microsoft.com/office/drawing/2014/main" id="{A7FA61BF-4013-401B-B311-72C8230E0FDA}"/>
            </a:ext>
          </a:extLst>
        </xdr:cNvPr>
        <xdr:cNvSpPr txBox="1"/>
      </xdr:nvSpPr>
      <xdr:spPr>
        <a:xfrm>
          <a:off x="533400" y="4371976"/>
          <a:ext cx="10706100" cy="116204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2: </a:t>
          </a:r>
          <a:r>
            <a:rPr lang="en-US" sz="1000" b="0" baseline="0">
              <a:solidFill>
                <a:schemeClr val="tx1"/>
              </a:solidFill>
              <a:effectLst/>
              <a:latin typeface="+mn-lt"/>
              <a:ea typeface="+mn-ea"/>
              <a:cs typeface="+mn-cs"/>
            </a:rPr>
            <a:t>Users set up the Asset Class Failure Modes &amp; Thresholds table to include the asset classes and sub classes identified in the Asset Summary process. Leveraging CSA guidelines, OEM design standards, or other engineering resources, asset classes and sub classes are assigned to climate perils, and severity thresholds that pose a threat to the equipment are determined. The unit basis of the climate peril identified should be included and referenced in the development of climate peril probabilities.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asset class and sub classes from Step 1. Wind (1 min gusts measured in kph) is determined to be the primary climate peril applicable to utility poles. Severity thresholds for wind are researched based on manufacturer specifications and populate the remainder of the table. The 150 Class 3 poles in Location 1 are designed to withstand 80 kph gusts.</a:t>
          </a:r>
          <a:endParaRPr lang="en-US" sz="1000">
            <a:effectLst/>
          </a:endParaRPr>
        </a:p>
        <a:p>
          <a:pPr rtl="0" eaLnBrk="1" latinLnBrk="0" hangingPunct="1"/>
          <a:endParaRPr lang="en-US" sz="800">
            <a:effectLst/>
          </a:endParaRPr>
        </a:p>
      </xdr:txBody>
    </xdr:sp>
    <xdr:clientData/>
  </xdr:oneCellAnchor>
  <xdr:oneCellAnchor>
    <xdr:from>
      <xdr:col>1</xdr:col>
      <xdr:colOff>0</xdr:colOff>
      <xdr:row>51</xdr:row>
      <xdr:rowOff>0</xdr:rowOff>
    </xdr:from>
    <xdr:ext cx="10753725" cy="1323975"/>
    <xdr:sp macro="" textlink="">
      <xdr:nvSpPr>
        <xdr:cNvPr id="46" name="TextBox 45">
          <a:extLst>
            <a:ext uri="{FF2B5EF4-FFF2-40B4-BE49-F238E27FC236}">
              <a16:creationId xmlns:a16="http://schemas.microsoft.com/office/drawing/2014/main" id="{D69DE9FF-2FFE-4B95-AC51-4D0D7D679348}"/>
            </a:ext>
          </a:extLst>
        </xdr:cNvPr>
        <xdr:cNvSpPr txBox="1"/>
      </xdr:nvSpPr>
      <xdr:spPr>
        <a:xfrm>
          <a:off x="533400" y="7229475"/>
          <a:ext cx="10753725" cy="13239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3: </a:t>
          </a:r>
          <a:r>
            <a:rPr lang="en-US" sz="1000" b="0" baseline="0">
              <a:solidFill>
                <a:schemeClr val="tx1"/>
              </a:solidFill>
              <a:effectLst/>
              <a:latin typeface="+mn-lt"/>
              <a:ea typeface="+mn-ea"/>
              <a:cs typeface="+mn-cs"/>
            </a:rPr>
            <a:t>Users set up the Climate Peril Probability Model with the climate perils and severity thresholds identified in Step 2 as relevant to the asset summary at locations identified in Step 1. Leveraging Environment Canada data, CSA working documents, proprietary climate data, or other sources, the annual probability of occurrence is developed for a specific climate peril, severity threshold, location, and time period. Data for climate projections is highly variable, therefore, forecast time periods are discretionary and may be adjusted to match best available data. '3. Climate Severity Calculator' is provided to facilitate populating '4. Climate Peril Probability'</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climate perils and thresholds from Step 2 for each location from Step 1. The annual frequency of wind gusts in Location 1 at different thresholds is researched and populated in 5-year increments based on available data. As we know from Step 2, the 150 Class 3 poles in Location 1 are designed to withstand 80 kph gusts; which has a 0.8% annual probability of occurrence in 2025 but increases to a 1.6% annual probability of occurrence by 2050.</a:t>
          </a:r>
          <a:endParaRPr lang="en-US" sz="1000">
            <a:effectLst/>
          </a:endParaRPr>
        </a:p>
      </xdr:txBody>
    </xdr:sp>
    <xdr:clientData/>
  </xdr:oneCellAnchor>
  <xdr:oneCellAnchor>
    <xdr:from>
      <xdr:col>1</xdr:col>
      <xdr:colOff>0</xdr:colOff>
      <xdr:row>73</xdr:row>
      <xdr:rowOff>144517</xdr:rowOff>
    </xdr:from>
    <xdr:ext cx="10782300" cy="1425466"/>
    <xdr:sp macro="" textlink="">
      <xdr:nvSpPr>
        <xdr:cNvPr id="47" name="TextBox 46">
          <a:extLst>
            <a:ext uri="{FF2B5EF4-FFF2-40B4-BE49-F238E27FC236}">
              <a16:creationId xmlns:a16="http://schemas.microsoft.com/office/drawing/2014/main" id="{A34FB68D-5B6F-4E17-96D4-25491760707F}"/>
            </a:ext>
          </a:extLst>
        </xdr:cNvPr>
        <xdr:cNvSpPr txBox="1"/>
      </xdr:nvSpPr>
      <xdr:spPr>
        <a:xfrm>
          <a:off x="532086" y="10773103"/>
          <a:ext cx="10782300" cy="14254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4: </a:t>
          </a:r>
          <a:r>
            <a:rPr lang="en-US" sz="1000" b="0" baseline="0">
              <a:solidFill>
                <a:schemeClr val="tx1"/>
              </a:solidFill>
              <a:effectLst/>
              <a:latin typeface="+mn-lt"/>
              <a:ea typeface="+mn-ea"/>
              <a:cs typeface="+mn-cs"/>
            </a:rPr>
            <a:t>The Vulnerability Assessment Heatmap will automatically populate after Step 3 is complete. Users may toggle the Location field to view each specified location in Step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sets the Location field to Location 1 and the Annual Probability Bins at 1%, 5%, and 10% (representing the risk of a 1/100-, 1/20-, and 1/10-year event respectively). The resulting analysis of Class 3 poles in Location 1 shows Low vulnerability (less than 1% per year in this example) until 2035 when the vulnerability becomes Medium (between 1% and 5% per year in this example). The LDC may choose to focus research effort and investment on hardening other locations or asset classes with greater risk and revisit Class 3 poles in Location 1 when developing a future DSP.</a:t>
          </a:r>
          <a:endParaRPr lang="en-US" sz="1000">
            <a:effectLst/>
          </a:endParaRPr>
        </a:p>
      </xdr:txBody>
    </xdr:sp>
    <xdr:clientData/>
  </xdr:oneCellAnchor>
  <xdr:twoCellAnchor editAs="oneCell">
    <xdr:from>
      <xdr:col>5</xdr:col>
      <xdr:colOff>352425</xdr:colOff>
      <xdr:row>85</xdr:row>
      <xdr:rowOff>28575</xdr:rowOff>
    </xdr:from>
    <xdr:to>
      <xdr:col>20</xdr:col>
      <xdr:colOff>489023</xdr:colOff>
      <xdr:row>98</xdr:row>
      <xdr:rowOff>65172</xdr:rowOff>
    </xdr:to>
    <xdr:pic>
      <xdr:nvPicPr>
        <xdr:cNvPr id="49" name="Picture 48">
          <a:extLst>
            <a:ext uri="{FF2B5EF4-FFF2-40B4-BE49-F238E27FC236}">
              <a16:creationId xmlns:a16="http://schemas.microsoft.com/office/drawing/2014/main" id="{56C250B3-2BB3-853A-E398-379DB5BA887A}"/>
            </a:ext>
          </a:extLst>
        </xdr:cNvPr>
        <xdr:cNvPicPr>
          <a:picLocks noChangeAspect="1"/>
        </xdr:cNvPicPr>
      </xdr:nvPicPr>
      <xdr:blipFill rotWithShape="1">
        <a:blip xmlns:r="http://schemas.openxmlformats.org/officeDocument/2006/relationships" r:embed="rId7"/>
        <a:srcRect b="1537"/>
        <a:stretch/>
      </xdr:blipFill>
      <xdr:spPr>
        <a:xfrm>
          <a:off x="3009399" y="9267825"/>
          <a:ext cx="8107519" cy="1926557"/>
        </a:xfrm>
        <a:prstGeom prst="rect">
          <a:avLst/>
        </a:prstGeom>
      </xdr:spPr>
    </xdr:pic>
    <xdr:clientData/>
  </xdr:twoCellAnchor>
  <xdr:twoCellAnchor>
    <xdr:from>
      <xdr:col>10</xdr:col>
      <xdr:colOff>362363</xdr:colOff>
      <xdr:row>96</xdr:row>
      <xdr:rowOff>7960</xdr:rowOff>
    </xdr:from>
    <xdr:to>
      <xdr:col>20</xdr:col>
      <xdr:colOff>457200</xdr:colOff>
      <xdr:row>97</xdr:row>
      <xdr:rowOff>66675</xdr:rowOff>
    </xdr:to>
    <xdr:sp macro="" textlink="">
      <xdr:nvSpPr>
        <xdr:cNvPr id="20" name="Rectangle 19">
          <a:extLst>
            <a:ext uri="{FF2B5EF4-FFF2-40B4-BE49-F238E27FC236}">
              <a16:creationId xmlns:a16="http://schemas.microsoft.com/office/drawing/2014/main" id="{491C341F-DDFB-2D4B-6559-9A05673EFE44}"/>
            </a:ext>
          </a:extLst>
        </xdr:cNvPr>
        <xdr:cNvSpPr/>
      </xdr:nvSpPr>
      <xdr:spPr>
        <a:xfrm>
          <a:off x="5696363" y="10666435"/>
          <a:ext cx="5428837" cy="20159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5</xdr:col>
      <xdr:colOff>510539</xdr:colOff>
      <xdr:row>18</xdr:row>
      <xdr:rowOff>0</xdr:rowOff>
    </xdr:from>
    <xdr:to>
      <xdr:col>19</xdr:col>
      <xdr:colOff>239806</xdr:colOff>
      <xdr:row>27</xdr:row>
      <xdr:rowOff>60960</xdr:rowOff>
    </xdr:to>
    <xdr:pic>
      <xdr:nvPicPr>
        <xdr:cNvPr id="3" name="Picture 2">
          <a:extLst>
            <a:ext uri="{FF2B5EF4-FFF2-40B4-BE49-F238E27FC236}">
              <a16:creationId xmlns:a16="http://schemas.microsoft.com/office/drawing/2014/main" id="{A1BB53E1-50F4-9F99-182E-C207C5173C80}"/>
            </a:ext>
          </a:extLst>
        </xdr:cNvPr>
        <xdr:cNvPicPr>
          <a:picLocks noChangeAspect="1"/>
        </xdr:cNvPicPr>
      </xdr:nvPicPr>
      <xdr:blipFill>
        <a:blip xmlns:r="http://schemas.openxmlformats.org/officeDocument/2006/relationships" r:embed="rId8"/>
        <a:stretch>
          <a:fillRect/>
        </a:stretch>
      </xdr:blipFill>
      <xdr:spPr>
        <a:xfrm>
          <a:off x="3108959" y="2423160"/>
          <a:ext cx="6876827" cy="1226820"/>
        </a:xfrm>
        <a:prstGeom prst="rect">
          <a:avLst/>
        </a:prstGeom>
      </xdr:spPr>
    </xdr:pic>
    <xdr:clientData/>
  </xdr:twoCellAnchor>
  <xdr:twoCellAnchor>
    <xdr:from>
      <xdr:col>6</xdr:col>
      <xdr:colOff>19050</xdr:colOff>
      <xdr:row>23</xdr:row>
      <xdr:rowOff>57785</xdr:rowOff>
    </xdr:from>
    <xdr:to>
      <xdr:col>19</xdr:col>
      <xdr:colOff>228600</xdr:colOff>
      <xdr:row>25</xdr:row>
      <xdr:rowOff>59055</xdr:rowOff>
    </xdr:to>
    <xdr:sp macro="" textlink="">
      <xdr:nvSpPr>
        <xdr:cNvPr id="28" name="Rectangle 5">
          <a:extLst>
            <a:ext uri="{FF2B5EF4-FFF2-40B4-BE49-F238E27FC236}">
              <a16:creationId xmlns:a16="http://schemas.microsoft.com/office/drawing/2014/main" id="{6F1C00FF-0480-4583-8947-33A390DAA3B3}"/>
            </a:ext>
          </a:extLst>
        </xdr:cNvPr>
        <xdr:cNvSpPr/>
      </xdr:nvSpPr>
      <xdr:spPr>
        <a:xfrm>
          <a:off x="3219450" y="3429635"/>
          <a:ext cx="7143750" cy="28702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2</xdr:row>
      <xdr:rowOff>133349</xdr:rowOff>
    </xdr:from>
    <xdr:ext cx="9597259" cy="1171575"/>
    <xdr:sp macro="" textlink="">
      <xdr:nvSpPr>
        <xdr:cNvPr id="3" name="TextBox 2">
          <a:extLst>
            <a:ext uri="{FF2B5EF4-FFF2-40B4-BE49-F238E27FC236}">
              <a16:creationId xmlns:a16="http://schemas.microsoft.com/office/drawing/2014/main" id="{35A5D4D2-6BC9-4F9C-A5F0-65C404104004}"/>
            </a:ext>
          </a:extLst>
        </xdr:cNvPr>
        <xdr:cNvSpPr txBox="1"/>
      </xdr:nvSpPr>
      <xdr:spPr>
        <a:xfrm>
          <a:off x="533400" y="495299"/>
          <a:ext cx="9597259" cy="11715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1 with the unique list of asset classes and their unit basis to be included in the assessment. Table 2 should be populated with the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 A single unit basis should be defined for each Asset Class (Columns K and L). This list should also contain potential replacement assets associated with projects to be defined in Tabs 6 and 7; for example, to describe a program that involves undergrounding of overhead conductors, an asset class of "Underground Conductor" should be included (e.g., with a count of 0, if none exist yet).</a:t>
          </a:r>
          <a:endParaRPr lang="en-US" sz="800">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3</xdr:row>
      <xdr:rowOff>0</xdr:rowOff>
    </xdr:from>
    <xdr:ext cx="9597259" cy="863600"/>
    <xdr:sp macro="" textlink="">
      <xdr:nvSpPr>
        <xdr:cNvPr id="3" name="TextBox 2">
          <a:extLst>
            <a:ext uri="{FF2B5EF4-FFF2-40B4-BE49-F238E27FC236}">
              <a16:creationId xmlns:a16="http://schemas.microsoft.com/office/drawing/2014/main" id="{8D97E31E-89FD-4A0C-9DCD-6D673744BABC}"/>
            </a:ext>
          </a:extLst>
        </xdr:cNvPr>
        <xdr:cNvSpPr txBox="1"/>
      </xdr:nvSpPr>
      <xdr:spPr>
        <a:xfrm>
          <a:off x="463550" y="476250"/>
          <a:ext cx="9597259" cy="8636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populate Table 3 with the unique list of climate perils being assessed and the unit basis by which the severity of this peril will be considered. Table 4 should include the asset classes and sub classes identified in the Asset Summary tab and - leveraging CSA guidelines, OEM design standards, or other engineering resources - be assigned to climate perils, and severity thresholds that pose a threat to the equipment. The unit basis of the climate peril identified should be included and referenced in the development of climate peril probabilities. A single unit basis should be defined for each climate peril. If an asset class is not vulnerable to a specific climate peril (e.g., underground cable to wind) a Severity Threshold of 999 may be used to indicate no risk.</a:t>
          </a:r>
          <a:endParaRPr lang="en-US" sz="1000">
            <a:effectLst/>
          </a:endParaRPr>
        </a:p>
        <a:p>
          <a:pPr rtl="0" eaLnBrk="1" latinLnBrk="0" hangingPunct="1"/>
          <a:endParaRPr lang="en-US" sz="8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3</xdr:row>
      <xdr:rowOff>0</xdr:rowOff>
    </xdr:from>
    <xdr:ext cx="11963400" cy="581527"/>
    <xdr:sp macro="" textlink="">
      <xdr:nvSpPr>
        <xdr:cNvPr id="2" name="TextBox 1">
          <a:extLst>
            <a:ext uri="{FF2B5EF4-FFF2-40B4-BE49-F238E27FC236}">
              <a16:creationId xmlns:a16="http://schemas.microsoft.com/office/drawing/2014/main" id="{8F2AD1CC-77A0-46E1-8680-15EAC80A4DF1}"/>
            </a:ext>
          </a:extLst>
        </xdr:cNvPr>
        <xdr:cNvSpPr txBox="1"/>
      </xdr:nvSpPr>
      <xdr:spPr>
        <a:xfrm>
          <a:off x="533400" y="514350"/>
          <a:ext cx="11963400"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may leverage climate projections obtained from ECCC to estimate the annual probability of failures that their assets are exposed to. Using the Scenario Selection cells below: each climate peril, severity threshold, and location to be populated in '4. Climate Peril Probability' should be evaluated for its exceedance probability in 5-year increments. The results from the Annual Event Probability Projection cells (B18:U18) may be copied as values directly into columns G:V in '4. Climate Peril Probability' to support input development.</a:t>
          </a:r>
          <a:endParaRPr lang="en-US" sz="1000">
            <a:effectLst/>
          </a:endParaRPr>
        </a:p>
      </xdr:txBody>
    </xdr:sp>
    <xdr:clientData/>
  </xdr:oneCellAnchor>
  <xdr:twoCellAnchor>
    <xdr:from>
      <xdr:col>2</xdr:col>
      <xdr:colOff>9525</xdr:colOff>
      <xdr:row>40</xdr:row>
      <xdr:rowOff>38101</xdr:rowOff>
    </xdr:from>
    <xdr:to>
      <xdr:col>11</xdr:col>
      <xdr:colOff>609600</xdr:colOff>
      <xdr:row>65</xdr:row>
      <xdr:rowOff>104776</xdr:rowOff>
    </xdr:to>
    <xdr:graphicFrame macro="">
      <xdr:nvGraphicFramePr>
        <xdr:cNvPr id="6" name="Chart 5">
          <a:extLst>
            <a:ext uri="{FF2B5EF4-FFF2-40B4-BE49-F238E27FC236}">
              <a16:creationId xmlns:a16="http://schemas.microsoft.com/office/drawing/2014/main" id="{7DD273A5-4C34-AC50-5B05-A9193108A1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1</xdr:col>
      <xdr:colOff>9524</xdr:colOff>
      <xdr:row>3</xdr:row>
      <xdr:rowOff>0</xdr:rowOff>
    </xdr:from>
    <xdr:ext cx="12411075" cy="702469"/>
    <xdr:sp macro="" textlink="">
      <xdr:nvSpPr>
        <xdr:cNvPr id="150" name="TextBox 2">
          <a:extLst>
            <a:ext uri="{FF2B5EF4-FFF2-40B4-BE49-F238E27FC236}">
              <a16:creationId xmlns:a16="http://schemas.microsoft.com/office/drawing/2014/main" id="{8FAA4E87-D4ED-4DA5-A581-5F4BDBB5E513}"/>
            </a:ext>
          </a:extLst>
        </xdr:cNvPr>
        <xdr:cNvSpPr txBox="1"/>
      </xdr:nvSpPr>
      <xdr:spPr>
        <a:xfrm>
          <a:off x="542924" y="514350"/>
          <a:ext cx="12411075" cy="70246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5 with the climate perils and severity thresholds identified in Tab 2 as relevant to the asset summary at locations identified in Tab 1. Leveraging Environment Canada data, CSA working documents, proprietary climate data, or other sources, the annual probability of occurrence is developed for a specific climate peril, severity threshold, location, and time period. Tab '3. Climate Severity Calculator' is available to support generic option input development using ECCC data. </a:t>
          </a:r>
          <a:r>
            <a:rPr lang="en-US" sz="1000" b="1" baseline="0">
              <a:solidFill>
                <a:schemeClr val="tx1"/>
              </a:solidFill>
              <a:effectLst/>
              <a:latin typeface="+mn-lt"/>
              <a:ea typeface="+mn-ea"/>
              <a:cs typeface="+mn-cs"/>
            </a:rPr>
            <a:t>This table should include every unique combination of Climate Peril and severity threshold as defined in Tab 2, for each Location of interest.</a:t>
          </a:r>
          <a:endParaRPr lang="en-US" sz="1000" b="1">
            <a:effectLst/>
          </a:endParaRPr>
        </a:p>
        <a:p>
          <a:pPr rtl="0" eaLnBrk="1" latinLnBrk="0" hangingPunct="1"/>
          <a:endParaRPr lang="en-US" sz="800">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1</xdr:rowOff>
    </xdr:from>
    <xdr:ext cx="9597259" cy="839390"/>
    <xdr:sp macro="" textlink="">
      <xdr:nvSpPr>
        <xdr:cNvPr id="3" name="TextBox 2">
          <a:extLst>
            <a:ext uri="{FF2B5EF4-FFF2-40B4-BE49-F238E27FC236}">
              <a16:creationId xmlns:a16="http://schemas.microsoft.com/office/drawing/2014/main" id="{1EAEF6A1-F52E-422D-946E-B90356474DF6}"/>
            </a:ext>
          </a:extLst>
        </xdr:cNvPr>
        <xdr:cNvSpPr txBox="1"/>
      </xdr:nvSpPr>
      <xdr:spPr>
        <a:xfrm>
          <a:off x="535781" y="517923"/>
          <a:ext cx="9597259" cy="83939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Vulnerability Assessment Heatmap will automatically populate after Tabs 1, 2 and 4 are complete. Users may toggle the Location field to view each user-specified location in Tab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endParaRPr lang="en-US" sz="1000">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2" name="TextBox 1">
          <a:extLst>
            <a:ext uri="{FF2B5EF4-FFF2-40B4-BE49-F238E27FC236}">
              <a16:creationId xmlns:a16="http://schemas.microsoft.com/office/drawing/2014/main" id="{035E4A52-35BE-4707-9190-93FA64FB1071}"/>
            </a:ext>
          </a:extLst>
        </xdr:cNvPr>
        <xdr:cNvSpPr txBox="1"/>
      </xdr:nvSpPr>
      <xdr:spPr>
        <a:xfrm>
          <a:off x="533400"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 BCA inputs used across projects</a:t>
          </a:r>
          <a:endParaRPr lang="en-US" sz="1000">
            <a:effectLst/>
          </a:endParaRPr>
        </a:p>
        <a:p>
          <a:pPr rtl="0" eaLnBrk="1" latinLnBrk="0" hangingPunct="1"/>
          <a:endParaRPr lang="en-US" sz="800">
            <a:effectLst/>
          </a:endParaRPr>
        </a:p>
      </xdr:txBody>
    </xdr:sp>
    <xdr:clientData/>
  </xdr:oneCellAnchor>
  <xdr:oneCellAnchor>
    <xdr:from>
      <xdr:col>1</xdr:col>
      <xdr:colOff>0</xdr:colOff>
      <xdr:row>3</xdr:row>
      <xdr:rowOff>0</xdr:rowOff>
    </xdr:from>
    <xdr:ext cx="11620500" cy="1260230"/>
    <xdr:sp macro="" textlink="">
      <xdr:nvSpPr>
        <xdr:cNvPr id="3" name="TextBox 2">
          <a:extLst>
            <a:ext uri="{FF2B5EF4-FFF2-40B4-BE49-F238E27FC236}">
              <a16:creationId xmlns:a16="http://schemas.microsoft.com/office/drawing/2014/main" id="{22DBB2B9-B35C-4B69-9AD4-B198FC40F780}"/>
            </a:ext>
          </a:extLst>
        </xdr:cNvPr>
        <xdr:cNvSpPr txBox="1"/>
      </xdr:nvSpPr>
      <xdr:spPr>
        <a:xfrm>
          <a:off x="534865" y="520212"/>
          <a:ext cx="11620500" cy="126023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In Table 5 users should input the expected costs to repair and replace equipment for the asset classes and sub-classes populated from the VA. Repair and replace costs should represent all capital cost incurred by the utility when addressing asset failures (i.e., equipment cost, labor, etc.) but should only include costs that scale on a per asset basis. Other costs, such as project administration and O&amp;M, should be included in '7. Project Characteristics'. The repair and replace values may be used across evaluated projects and will derive project budgets and BCA costs.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Additionally, the expected replacement percent should be estimated based on the climate perils and failure thresholds incorporated into the VA. For example, if a specific replacement failure threshold (e.g., from CSA guidelines) was used to analyze vulnerability, this should be set to 100%. If a threshold based on historic asset class outages was used, an estimate of actual repair versus replace expectations may be appropriate. Note that all failures will cause a customer interruption in the model with the replace and repaire percentages aligning the capital costs of those failures to LDC experience.</a:t>
          </a:r>
          <a:endParaRPr lang="en-US" sz="1000">
            <a:effectLst/>
          </a:endParaRPr>
        </a:p>
        <a:p>
          <a:pPr rtl="0" eaLnBrk="1" latinLnBrk="0" hangingPunct="1"/>
          <a:endParaRPr lang="en-US" sz="800">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Peter Steele-Mosey" id="{115A06F4-23CE-4EB4-A6D9-A629341503B3}" userId="S::peter.steele-mosey@guidehouse.com::ab4e7870-fcf9-465b-a48e-3dfa5e28b06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622EB2-B5AC-4CB5-BA3F-9501CAFA5B6C}" name="definitions" displayName="definitions" ref="B5:C11" totalsRowShown="0">
  <autoFilter ref="B5:C11" xr:uid="{92C6E8EF-C5D7-4BAA-9B57-867E7B5FEF9E}"/>
  <tableColumns count="2">
    <tableColumn id="1" xr3:uid="{BAE2A79B-6B82-44E3-B78F-5C620A158E00}" name="Term" dataDxfId="67"/>
    <tableColumn id="2" xr3:uid="{CBEE3E38-E4DF-4A96-90C3-1089B652FBF3}" name="Definition" dataDxfId="66"/>
  </tableColumns>
  <tableStyleInfo name="Guidehous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DBE81F3-44A8-4948-9F8B-2F6B324255D9}" name="asset_summary" displayName="asset_summary" ref="F14:J19" totalsRowShown="0" headerRowDxfId="65" dataDxfId="63" headerRowBorderDxfId="64" tableBorderDxfId="62" totalsRowBorderDxfId="61" headerRowCellStyle="GH_Table1_Header" dataCellStyle="Input">
  <autoFilter ref="F14:J19" xr:uid="{FDBE81F3-44A8-4948-9F8B-2F6B324255D9}"/>
  <tableColumns count="5">
    <tableColumn id="1" xr3:uid="{832EF868-F555-4A13-98A8-CD1E3DEDB41F}" name="Location" dataCellStyle="Input"/>
    <tableColumn id="2" xr3:uid="{6F3F880A-0679-43FA-B607-FF400392AB03}" name="Asset Class" dataDxfId="60" dataCellStyle="Input"/>
    <tableColumn id="3" xr3:uid="{C305819D-75DF-4C53-AF16-9E98551A49A8}" name="Sub Class" dataDxfId="59" dataCellStyle="Input"/>
    <tableColumn id="4" xr3:uid="{98725215-C671-4156-A920-294348B356CA}" name="Count" dataDxfId="58" dataCellStyle="Input"/>
    <tableColumn id="5" xr3:uid="{8BBFECBE-A34A-4083-9249-51A31E958F61}" name="Unit Basis" dataDxfId="57" dataCellStyle="Linked Cell">
      <calculatedColumnFormula>_xlfn.XLOOKUP(asset_summary[[#This Row],[Asset Class]],ac_unit_bases[Asset Class],ac_unit_bases[Unit Basis],"")</calculatedColumnFormula>
    </tableColumn>
  </tableColumns>
  <tableStyleInfo name="Guidehouse_0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5161EA-E55D-4290-8E01-8CB63E547654}" name="ac_unit_bases" displayName="ac_unit_bases" ref="B14:C16" totalsRowShown="0" dataCellStyle="Input">
  <autoFilter ref="B14:C16" xr:uid="{4C5161EA-E55D-4290-8E01-8CB63E547654}"/>
  <tableColumns count="2">
    <tableColumn id="1" xr3:uid="{79149EF8-8B73-4530-BA42-C7EFA06FC341}" name="Asset Class" dataCellStyle="Input"/>
    <tableColumn id="2" xr3:uid="{0887FD37-6915-44D8-A342-7375B9BB265E}" name="Unit Basis" dataCellStyle="Input"/>
  </tableColumns>
  <tableStyleInfo name="Guidehouse_0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058567A-B30B-4197-B749-074AF442F76C}" name="cp_unit_bases" displayName="cp_unit_bases" ref="B12:C14" totalsRowShown="0" dataCellStyle="Input">
  <autoFilter ref="B12:C14" xr:uid="{D058567A-B30B-4197-B749-074AF442F76C}"/>
  <tableColumns count="2">
    <tableColumn id="1" xr3:uid="{E9DB967B-4FE3-42E5-AE90-09724AB38D34}" name="Climate Peril" dataCellStyle="Input"/>
    <tableColumn id="2" xr3:uid="{0230630B-70ED-416B-92E3-397A3D814FDE}" name="Unit Basis" dataCellStyle="Input"/>
  </tableColumns>
  <tableStyleInfo name="Guidehouse_0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CEE3DD-1E56-44C0-B30C-9FF510B8CF94}" name="ac_failure_modes" displayName="ac_failure_modes" ref="E12:I17" totalsRowShown="0" headerRowDxfId="56" headerRowBorderDxfId="55" tableBorderDxfId="54" totalsRowBorderDxfId="53" headerRowCellStyle="GH_Table1_Header" dataCellStyle="Input">
  <autoFilter ref="E12:I17" xr:uid="{01CEE3DD-1E56-44C0-B30C-9FF510B8CF94}"/>
  <tableColumns count="5">
    <tableColumn id="1" xr3:uid="{4D0BA54B-84D5-4F32-B130-4F8666950673}" name="Asset Class" dataDxfId="52" dataCellStyle="Input"/>
    <tableColumn id="2" xr3:uid="{C4547EA5-7286-4AA8-8679-93D51B80E522}" name="Sub Class" dataDxfId="51" dataCellStyle="Input"/>
    <tableColumn id="3" xr3:uid="{B314793A-5F4B-446F-8E62-84F7AA0DF247}" name="Climate Peril" dataDxfId="50" dataCellStyle="Input"/>
    <tableColumn id="4" xr3:uid="{CAC68126-7E70-4528-8CDD-023E8844781B}" name="Severity Threshold" dataDxfId="49" dataCellStyle="Input"/>
    <tableColumn id="5" xr3:uid="{9F7C3533-A731-4DE3-996E-0E74347EBCDC}" name="Unit Basis" dataDxfId="48" dataCellStyle="Linked Cell">
      <calculatedColumnFormula>_xlfn.XLOOKUP(ac_failure_modes[[#This Row],[Climate Peril]],cp_unit_bases[Climate Peril],cp_unit_bases[Unit Basis],"")</calculatedColumnFormula>
    </tableColumn>
  </tableColumns>
  <tableStyleInfo name="Guidehouse_0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19F100F-7336-4F3E-A6AE-0E4D956DBEEC}" name="cp_probability" displayName="cp_probability" ref="C12:W112" totalsRowShown="0" headerRowDxfId="47" dataDxfId="46" tableBorderDxfId="45" headerRowCellStyle="GH_Table1_Header" dataCellStyle="Input">
  <autoFilter ref="C12:W112" xr:uid="{E19F100F-7336-4F3E-A6AE-0E4D956DBEEC}"/>
  <tableColumns count="21">
    <tableColumn id="1" xr3:uid="{88C7DCD2-3679-4140-AFD1-A633F73AE824}" name="Climate Peril" dataCellStyle="Input"/>
    <tableColumn id="2" xr3:uid="{6BA058B5-066A-406B-8A01-01CA0A074D43}" name="Severity Threshold" dataDxfId="44" dataCellStyle="Input"/>
    <tableColumn id="3" xr3:uid="{C20215FC-8A8E-41F6-B1E7-63AE1273E7A3}" name="Unit Basis" dataDxfId="43" dataCellStyle="Input">
      <calculatedColumnFormula>_xlfn.XLOOKUP(C13,cp_unit_bases[Climate Peril],cp_unit_bases[Unit Basis],"")</calculatedColumnFormula>
    </tableColumn>
    <tableColumn id="4" xr3:uid="{EE21B714-72BA-4F69-A3DA-D23906C28B49}" name="Location" dataCellStyle="Input"/>
    <tableColumn id="21" xr3:uid="{B6850BE3-0A37-4D71-B21A-9939FFE23A8A}" name="2023" dataDxfId="42" dataCellStyle="Input"/>
    <tableColumn id="5" xr3:uid="{DD839547-302D-4243-9716-7965D0202146}" name="2025" dataDxfId="41" dataCellStyle="Input"/>
    <tableColumn id="6" xr3:uid="{5C8E870F-C5AC-4D48-8D64-73BA408041DD}" name="2030" dataDxfId="40" dataCellStyle="Input"/>
    <tableColumn id="7" xr3:uid="{842586C9-8ED6-4922-B827-312AA7261FD2}" name="2035" dataDxfId="39" dataCellStyle="Input"/>
    <tableColumn id="8" xr3:uid="{F1A34F47-3BCB-4CCC-8DC3-A1379952ABEC}" name="2040" dataDxfId="38" dataCellStyle="Input"/>
    <tableColumn id="9" xr3:uid="{69C7224D-0F53-4580-8EC3-CEFAAD8D9976}" name="2045" dataDxfId="37" dataCellStyle="Input"/>
    <tableColumn id="10" xr3:uid="{5BC9A10E-41A8-4233-BD98-720FD6B1FE32}" name="2050" dataDxfId="36" dataCellStyle="Input"/>
    <tableColumn id="11" xr3:uid="{4B5F6343-620F-4B42-9077-8BAB4FA5ECB7}" name="2055" dataDxfId="35" dataCellStyle="Input"/>
    <tableColumn id="12" xr3:uid="{EAE505BA-E82F-420E-9466-D178B2503FF9}" name="2060" dataDxfId="34" dataCellStyle="Input"/>
    <tableColumn id="13" xr3:uid="{A6F863D0-BB5A-4F0D-8CE0-6C8901921DCE}" name="2065" dataDxfId="33" dataCellStyle="Input"/>
    <tableColumn id="14" xr3:uid="{836D1037-EF74-4287-ACCD-6AA401AACDD6}" name="2070" dataDxfId="32" dataCellStyle="Input"/>
    <tableColumn id="15" xr3:uid="{C04C34AB-E629-49E9-AF25-89DC790702DD}" name="2075" dataDxfId="31" dataCellStyle="Input"/>
    <tableColumn id="16" xr3:uid="{86BC6A6B-D969-4732-BC2E-633A129BEED9}" name="2080" dataDxfId="30" dataCellStyle="Input"/>
    <tableColumn id="17" xr3:uid="{9E5FBDF9-7FB3-42B1-9918-C61AB1728CDF}" name="2085" dataDxfId="29" dataCellStyle="Input"/>
    <tableColumn id="18" xr3:uid="{F184A5B2-6F78-4598-AB5F-403FF624942A}" name="2090" dataDxfId="28" dataCellStyle="Input"/>
    <tableColumn id="19" xr3:uid="{FA075F34-2EA5-4FBB-881A-60ACD5A0A36C}" name="2095" dataDxfId="27" dataCellStyle="Input"/>
    <tableColumn id="20" xr3:uid="{0F6F2172-A244-45C2-8157-D7C2D03AE9BF}" name="2100" dataDxfId="26" dataCellStyle="Input"/>
  </tableColumns>
  <tableStyleInfo name="Guidehouse_0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7BD57E-0565-46D4-829A-E69FFAF8537E}" name="generic_bca_inputs" displayName="generic_bca_inputs" ref="F10:J15" totalsRowShown="0" headerRowDxfId="25" dataDxfId="23" headerRowBorderDxfId="24" tableBorderDxfId="22" totalsRowBorderDxfId="21" headerRowCellStyle="GH_Table1_Header" dataCellStyle="N_Input">
  <autoFilter ref="F10:J15" xr:uid="{B37BD57E-0565-46D4-829A-E69FFAF8537E}"/>
  <tableColumns count="5">
    <tableColumn id="1" xr3:uid="{316A2C3A-BA32-4449-9A77-99B729ED5AE7}" name="Unit" dataDxfId="20" dataCellStyle="N_Input"/>
    <tableColumn id="2" xr3:uid="{B927EE0E-92B2-469F-987D-C59E71E19E22}" name="Cost Data Year" dataDxfId="19" dataCellStyle="N_Input"/>
    <tableColumn id="3" xr3:uid="{8198DD6A-FF8B-4C43-8FF3-0620DE2603FB}" name="Repair Cost" dataDxfId="18" dataCellStyle="N_Input"/>
    <tableColumn id="5" xr3:uid="{6A818F73-0738-4901-B653-F279D9891F58}" name="Replace Cost" dataDxfId="17" dataCellStyle="N_Input"/>
    <tableColumn id="7" xr3:uid="{C32404E4-F814-49D8-ADCA-9DCC66B0EF74}" name="Replace %" dataDxfId="16" dataCellStyle="N_Input"/>
  </tableColumns>
  <tableStyleInfo name="Guidehouse_0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3CC001C-6D5C-4F72-8A60-150A942BA3D8}" name="repl_assets_proj_budget" displayName="repl_assets_proj_budget" ref="H47:M52" totalsRowShown="0" headerRowDxfId="15" headerRowBorderDxfId="14" tableBorderDxfId="13" totalsRowBorderDxfId="12" headerRowCellStyle="GH_Table1_Header">
  <tableColumns count="6">
    <tableColumn id="5" xr3:uid="{25EE2EBB-8A12-4B40-AE98-2B7C5D5C88C0}" name="Code Asset Class" dataDxfId="11" dataCellStyle="N_Input"/>
    <tableColumn id="6" xr3:uid="{9640E77D-83C2-4B0D-8C2B-BA56418B972E}" name="Code Asset Sub-Class" dataDxfId="10" dataCellStyle="N_Input"/>
    <tableColumn id="13" xr3:uid="{D2A3C239-9B69-40AD-8A5C-6847062CDFC9}" name="Baseline Count" dataDxfId="9" dataCellStyle="N_Input"/>
    <tableColumn id="1" xr3:uid="{DBA41A98-AFDF-489A-A60B-B9586B72EC65}" name="Replacement Asset Class" dataDxfId="8" dataCellStyle="N_Input"/>
    <tableColumn id="2" xr3:uid="{4C8E80A9-6148-4A00-ADF3-935A2998879E}" name="Replacement Asset Sub-Class" dataDxfId="7" dataCellStyle="N_Input"/>
    <tableColumn id="3" xr3:uid="{12539ED0-F301-4EF6-ADB6-0A69D6839E89}" name="Project Count" dataDxfId="6" dataCellStyle="N_Input"/>
  </tableColumns>
  <tableStyleInfo name="Guidehouse_02" showFirstColumn="0" showLastColumn="0" showRowStripes="1" showColumnStripes="0"/>
</table>
</file>

<file path=xl/theme/theme1.xml><?xml version="1.0" encoding="utf-8"?>
<a:theme xmlns:a="http://schemas.openxmlformats.org/drawingml/2006/main" name="Guidehouse Color Palette_Word">
  <a:themeElements>
    <a:clrScheme name="Guidehouse - 3">
      <a:dk1>
        <a:srgbClr val="000000"/>
      </a:dk1>
      <a:lt1>
        <a:srgbClr val="FFFFFF"/>
      </a:lt1>
      <a:dk2>
        <a:srgbClr val="002A33"/>
      </a:dk2>
      <a:lt2>
        <a:srgbClr val="E0E0E0"/>
      </a:lt2>
      <a:accent1>
        <a:srgbClr val="93D500"/>
      </a:accent1>
      <a:accent2>
        <a:srgbClr val="C3EC0C"/>
      </a:accent2>
      <a:accent3>
        <a:srgbClr val="036479"/>
      </a:accent3>
      <a:accent4>
        <a:srgbClr val="60B8CC"/>
      </a:accent4>
      <a:accent5>
        <a:srgbClr val="40840B"/>
      </a:accent5>
      <a:accent6>
        <a:srgbClr val="F9B723"/>
      </a:accent6>
      <a:hlink>
        <a:srgbClr val="68952C"/>
      </a:hlink>
      <a:folHlink>
        <a:srgbClr val="036479"/>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11" dT="2025-03-31T21:34:07.54" personId="{115A06F4-23CE-4EB4-A6D9-A629341503B3}" id="{F616F7C0-E842-4EB9-A763-CED81232438C}">
    <text>This is included only to ensure that the indexing for the nominal payment (which captures the depreciation in each yar) works properly.</text>
  </threadedComment>
  <threadedComment ref="P111" dT="2025-03-31T21:34:07.54" personId="{115A06F4-23CE-4EB4-A6D9-A629341503B3}" id="{298854FA-A4CE-422D-8211-C3BBF9F52FF6}">
    <text>This is included only to ensure that the indexing for the nominal payment (which captures the depreciation in each yar) works properly.</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Zubin.Panchal@oeb.ca" TargetMode="External"/><Relationship Id="rId1" Type="http://schemas.openxmlformats.org/officeDocument/2006/relationships/hyperlink" Target="mailto:Donald.Lau@oeb.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ontario.ca/document/corporations-tax/corporate-income-tax" TargetMode="External"/><Relationship Id="rId7" Type="http://schemas.openxmlformats.org/officeDocument/2006/relationships/comments" Target="../comments1.xml"/><Relationship Id="rId2" Type="http://schemas.openxmlformats.org/officeDocument/2006/relationships/hyperlink" Target="https://www.canada.ca/en/revenue-agency/services/tax/businesses/topics/corporations/corporation-tax-rates.html" TargetMode="External"/><Relationship Id="rId1" Type="http://schemas.openxmlformats.org/officeDocument/2006/relationships/hyperlink" Target="https://www.ieso.ca/Sector-Participants/IESO-News/2023/06/Non-Wires-Alternatives-Guide-Posted-for-Regional-Planning" TargetMode="External"/><Relationship Id="rId6" Type="http://schemas.openxmlformats.org/officeDocument/2006/relationships/vmlDrawing" Target="../drawings/vmlDrawing1.vml"/><Relationship Id="rId5" Type="http://schemas.openxmlformats.org/officeDocument/2006/relationships/drawing" Target="../drawings/drawing14.xml"/><Relationship Id="rId4" Type="http://schemas.openxmlformats.org/officeDocument/2006/relationships/hyperlink" Target="https://www.oeb.ca/regulatory-rules-and-documents/rules-codes-and-requirements/cost-capital-parameter-update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A382C-C12E-4063-AB5B-0E8935278D4F}">
  <dimension ref="A1:J29"/>
  <sheetViews>
    <sheetView workbookViewId="0"/>
  </sheetViews>
  <sheetFormatPr defaultColWidth="0" defaultRowHeight="11.25" zeroHeight="1" x14ac:dyDescent="0.2"/>
  <cols>
    <col min="1" max="2" width="2.83203125" customWidth="1"/>
    <col min="3" max="3" width="9.33203125" customWidth="1"/>
    <col min="4" max="4" width="41.6640625" customWidth="1"/>
    <col min="5" max="5" width="22" customWidth="1"/>
    <col min="6" max="6" width="28" bestFit="1" customWidth="1"/>
    <col min="7" max="7" width="2.5" customWidth="1"/>
    <col min="8" max="9" width="2.83203125" customWidth="1"/>
    <col min="10" max="10" width="9.33203125" hidden="1" customWidth="1"/>
    <col min="11" max="16384" width="9.33203125" hidden="1"/>
  </cols>
  <sheetData>
    <row r="1" spans="1:10" ht="12" customHeight="1" x14ac:dyDescent="0.2">
      <c r="A1" s="42"/>
      <c r="B1" s="42"/>
      <c r="C1" s="42"/>
      <c r="D1" s="42"/>
      <c r="E1" s="42"/>
      <c r="F1" s="42"/>
      <c r="G1" s="42"/>
      <c r="H1" s="42"/>
      <c r="I1" s="42"/>
      <c r="J1" s="42"/>
    </row>
    <row r="2" spans="1:10" ht="12" customHeight="1" thickBot="1" x14ac:dyDescent="0.3">
      <c r="A2" s="1"/>
      <c r="B2" s="1"/>
      <c r="C2" s="1"/>
      <c r="D2" s="1"/>
      <c r="E2" s="1"/>
      <c r="F2" s="1"/>
      <c r="G2" s="1"/>
      <c r="H2" s="1"/>
      <c r="I2" s="1"/>
      <c r="J2" s="1"/>
    </row>
    <row r="3" spans="1:10" ht="12" thickTop="1" x14ac:dyDescent="0.2">
      <c r="A3" s="40"/>
      <c r="B3" s="40"/>
      <c r="C3" s="40"/>
      <c r="D3" s="40"/>
      <c r="E3" s="40"/>
      <c r="F3" s="40"/>
      <c r="G3" s="40"/>
      <c r="H3" s="40"/>
      <c r="I3" s="40"/>
      <c r="J3" s="40"/>
    </row>
    <row r="4" spans="1:10" x14ac:dyDescent="0.2">
      <c r="A4" s="40"/>
      <c r="B4" s="42"/>
      <c r="C4" s="42"/>
      <c r="D4" s="42"/>
      <c r="E4" s="42"/>
      <c r="F4" s="42"/>
      <c r="G4" s="42"/>
      <c r="H4" s="42"/>
      <c r="I4" s="40"/>
      <c r="J4" s="40"/>
    </row>
    <row r="5" spans="1:10" x14ac:dyDescent="0.2">
      <c r="A5" s="40"/>
      <c r="B5" s="42"/>
      <c r="C5" s="40"/>
      <c r="D5" s="40"/>
      <c r="E5" s="40"/>
      <c r="F5" s="40"/>
      <c r="G5" s="40"/>
      <c r="H5" s="42"/>
      <c r="I5" s="40"/>
      <c r="J5" s="40"/>
    </row>
    <row r="6" spans="1:10" ht="16.5" x14ac:dyDescent="0.25">
      <c r="A6" s="40"/>
      <c r="B6" s="42"/>
      <c r="C6" s="40"/>
      <c r="D6" s="43" t="s">
        <v>41</v>
      </c>
      <c r="E6" s="40"/>
      <c r="F6" s="40"/>
      <c r="G6" s="40"/>
      <c r="H6" s="42"/>
      <c r="I6" s="40"/>
      <c r="J6" s="40"/>
    </row>
    <row r="7" spans="1:10" x14ac:dyDescent="0.2">
      <c r="A7" s="40"/>
      <c r="B7" s="42"/>
      <c r="C7" s="40"/>
      <c r="D7" s="44" t="s">
        <v>245</v>
      </c>
      <c r="E7" s="40"/>
      <c r="F7" s="40"/>
      <c r="G7" s="40"/>
      <c r="H7" s="42"/>
      <c r="I7" s="40"/>
      <c r="J7" s="40"/>
    </row>
    <row r="8" spans="1:10" x14ac:dyDescent="0.2">
      <c r="A8" s="40"/>
      <c r="B8" s="42"/>
      <c r="C8" s="40"/>
      <c r="D8" s="40"/>
      <c r="E8" s="40"/>
      <c r="F8" s="40"/>
      <c r="G8" s="40"/>
      <c r="H8" s="42"/>
      <c r="I8" s="40"/>
      <c r="J8" s="40"/>
    </row>
    <row r="9" spans="1:10" x14ac:dyDescent="0.2">
      <c r="A9" s="40"/>
      <c r="B9" s="42"/>
      <c r="C9" s="40"/>
      <c r="D9" s="46">
        <v>45758</v>
      </c>
      <c r="E9" s="40"/>
      <c r="F9" s="40"/>
      <c r="G9" s="40"/>
      <c r="H9" s="42"/>
      <c r="I9" s="40"/>
      <c r="J9" s="40"/>
    </row>
    <row r="10" spans="1:10" x14ac:dyDescent="0.2">
      <c r="A10" s="40"/>
      <c r="B10" s="42"/>
      <c r="C10" s="40"/>
      <c r="D10" s="45"/>
      <c r="E10" s="40"/>
      <c r="F10" s="40"/>
      <c r="G10" s="40"/>
      <c r="H10" s="42"/>
      <c r="I10" s="40"/>
      <c r="J10" s="40"/>
    </row>
    <row r="11" spans="1:10" x14ac:dyDescent="0.2">
      <c r="A11" s="40"/>
      <c r="B11" s="42"/>
      <c r="C11" s="40"/>
      <c r="D11" s="40"/>
      <c r="E11" s="40"/>
      <c r="F11" s="40"/>
      <c r="G11" s="40"/>
      <c r="H11" s="42"/>
      <c r="I11" s="40"/>
      <c r="J11" s="40"/>
    </row>
    <row r="12" spans="1:10" x14ac:dyDescent="0.2">
      <c r="A12" s="40"/>
      <c r="B12" s="42"/>
      <c r="C12" s="40"/>
      <c r="D12" s="44" t="s">
        <v>37</v>
      </c>
      <c r="E12" s="40"/>
      <c r="F12" s="40"/>
      <c r="G12" s="40"/>
      <c r="H12" s="42"/>
      <c r="I12" s="40"/>
      <c r="J12" s="40"/>
    </row>
    <row r="13" spans="1:10" x14ac:dyDescent="0.2">
      <c r="A13" s="40"/>
      <c r="B13" s="42"/>
      <c r="C13" s="40"/>
      <c r="D13" s="40"/>
      <c r="E13" s="40"/>
      <c r="F13" s="40"/>
      <c r="G13" s="40"/>
      <c r="H13" s="42"/>
      <c r="I13" s="40"/>
      <c r="J13" s="40"/>
    </row>
    <row r="14" spans="1:10" ht="12" customHeight="1" x14ac:dyDescent="0.2">
      <c r="A14" s="40"/>
      <c r="B14" s="42"/>
      <c r="C14" s="33"/>
      <c r="D14" s="33" t="s">
        <v>38</v>
      </c>
      <c r="E14" s="33"/>
      <c r="F14" s="33"/>
      <c r="G14" s="33"/>
      <c r="H14" s="42"/>
      <c r="I14" s="40"/>
      <c r="J14" s="40"/>
    </row>
    <row r="15" spans="1:10" x14ac:dyDescent="0.2">
      <c r="A15" s="40"/>
      <c r="B15" s="42"/>
      <c r="C15" s="40"/>
      <c r="D15" s="40"/>
      <c r="E15" s="40"/>
      <c r="F15" s="40"/>
      <c r="G15" s="40"/>
      <c r="H15" s="42"/>
      <c r="I15" s="40"/>
      <c r="J15" s="40"/>
    </row>
    <row r="16" spans="1:10" ht="151.5" customHeight="1" x14ac:dyDescent="0.2">
      <c r="A16" s="40"/>
      <c r="B16" s="42"/>
      <c r="C16" s="40" t="s">
        <v>39</v>
      </c>
      <c r="D16" s="224" t="s">
        <v>198</v>
      </c>
      <c r="E16" s="224"/>
      <c r="F16" s="224"/>
      <c r="G16" s="40"/>
      <c r="H16" s="42"/>
      <c r="I16" s="40"/>
      <c r="J16" s="40"/>
    </row>
    <row r="17" spans="2:8" x14ac:dyDescent="0.2">
      <c r="B17" s="42"/>
      <c r="C17" s="40"/>
      <c r="D17" s="40"/>
      <c r="E17" s="40"/>
      <c r="F17" s="40"/>
      <c r="G17" s="40"/>
      <c r="H17" s="42"/>
    </row>
    <row r="18" spans="2:8" ht="12" customHeight="1" x14ac:dyDescent="0.2">
      <c r="B18" s="42"/>
      <c r="C18" s="33"/>
      <c r="D18" s="33" t="s">
        <v>40</v>
      </c>
      <c r="E18" s="33"/>
      <c r="F18" s="33"/>
      <c r="G18" s="33"/>
      <c r="H18" s="42"/>
    </row>
    <row r="19" spans="2:8" x14ac:dyDescent="0.2">
      <c r="B19" s="42"/>
      <c r="C19" s="40"/>
      <c r="D19" s="40"/>
      <c r="E19" s="40"/>
      <c r="F19" s="40"/>
      <c r="G19" s="40"/>
      <c r="H19" s="42"/>
    </row>
    <row r="20" spans="2:8" x14ac:dyDescent="0.2">
      <c r="B20" s="42"/>
      <c r="C20" s="40"/>
      <c r="D20" s="44" t="s">
        <v>42</v>
      </c>
      <c r="E20" s="44" t="s">
        <v>45</v>
      </c>
      <c r="F20" s="44"/>
      <c r="G20" s="40"/>
      <c r="H20" s="42"/>
    </row>
    <row r="21" spans="2:8" x14ac:dyDescent="0.2">
      <c r="B21" s="42"/>
      <c r="C21" s="40"/>
      <c r="D21" s="45" t="s">
        <v>43</v>
      </c>
      <c r="E21" s="45" t="s">
        <v>46</v>
      </c>
      <c r="F21" s="45"/>
      <c r="G21" s="40"/>
      <c r="H21" s="42"/>
    </row>
    <row r="22" spans="2:8" x14ac:dyDescent="0.2">
      <c r="B22" s="42"/>
      <c r="C22" s="40"/>
      <c r="D22" s="32" t="s">
        <v>44</v>
      </c>
      <c r="E22" s="32" t="s">
        <v>47</v>
      </c>
      <c r="F22" s="41"/>
      <c r="G22" s="40"/>
      <c r="H22" s="42"/>
    </row>
    <row r="23" spans="2:8" x14ac:dyDescent="0.2">
      <c r="B23" s="42"/>
      <c r="C23" s="40"/>
      <c r="D23" s="40"/>
      <c r="E23" s="40"/>
      <c r="F23" s="40"/>
      <c r="G23" s="40"/>
      <c r="H23" s="42"/>
    </row>
    <row r="24" spans="2:8" x14ac:dyDescent="0.2">
      <c r="B24" s="42"/>
      <c r="C24" s="40"/>
      <c r="D24" s="44"/>
      <c r="E24" s="40"/>
      <c r="F24" s="44"/>
      <c r="G24" s="40"/>
      <c r="H24" s="42"/>
    </row>
    <row r="25" spans="2:8" x14ac:dyDescent="0.2">
      <c r="B25" s="42"/>
      <c r="C25" s="40"/>
      <c r="D25" s="45"/>
      <c r="E25" s="40"/>
      <c r="F25" s="45"/>
      <c r="G25" s="40"/>
      <c r="H25" s="42"/>
    </row>
    <row r="26" spans="2:8" x14ac:dyDescent="0.2">
      <c r="B26" s="42"/>
      <c r="C26" s="40"/>
      <c r="D26" s="41"/>
      <c r="E26" s="40"/>
      <c r="F26" s="41"/>
      <c r="G26" s="40"/>
      <c r="H26" s="42"/>
    </row>
    <row r="27" spans="2:8" x14ac:dyDescent="0.2">
      <c r="B27" s="42"/>
      <c r="C27" s="40"/>
      <c r="D27" s="40"/>
      <c r="E27" s="40"/>
      <c r="F27" s="40"/>
      <c r="G27" s="40"/>
      <c r="H27" s="42"/>
    </row>
    <row r="28" spans="2:8" x14ac:dyDescent="0.2">
      <c r="B28" s="42"/>
      <c r="C28" s="42"/>
      <c r="D28" s="42"/>
      <c r="E28" s="42"/>
      <c r="F28" s="42"/>
      <c r="G28" s="42"/>
      <c r="H28" s="42"/>
    </row>
    <row r="29" spans="2:8" x14ac:dyDescent="0.2"/>
  </sheetData>
  <mergeCells count="1">
    <mergeCell ref="D16:F16"/>
  </mergeCells>
  <hyperlinks>
    <hyperlink ref="D22" r:id="rId1" xr:uid="{B76AE50D-0255-4D0D-8B7B-0D4216502EA4}"/>
    <hyperlink ref="E22" r:id="rId2" xr:uid="{2B4A9C40-F867-49F7-A67B-FBEA498BE321}"/>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5352-CEF0-4EE5-9BB4-48E1265F25CE}">
  <sheetPr>
    <tabColor theme="5"/>
  </sheetPr>
  <dimension ref="A1:Y67"/>
  <sheetViews>
    <sheetView showGridLines="0" workbookViewId="0">
      <selection activeCell="M11" sqref="M11"/>
    </sheetView>
  </sheetViews>
  <sheetFormatPr defaultRowHeight="11.25" x14ac:dyDescent="0.2"/>
  <cols>
    <col min="2" max="2" width="9.33203125" hidden="1" customWidth="1"/>
    <col min="3" max="3" width="19.83203125" customWidth="1"/>
    <col min="4" max="4" width="19.5" customWidth="1"/>
    <col min="5" max="5" width="9.1640625" bestFit="1" customWidth="1"/>
    <col min="6" max="7" width="8.5" bestFit="1" customWidth="1"/>
    <col min="8" max="8" width="9.33203125" bestFit="1" customWidth="1"/>
    <col min="9" max="20" width="8.5" bestFit="1" customWidth="1"/>
    <col min="21" max="21" width="7.5" bestFit="1" customWidth="1"/>
    <col min="22" max="22" width="15.83203125" bestFit="1" customWidth="1"/>
    <col min="23" max="23" width="17.1640625" bestFit="1" customWidth="1"/>
    <col min="25" max="25" width="9.33203125" hidden="1" customWidth="1"/>
  </cols>
  <sheetData>
    <row r="1" spans="1:25" x14ac:dyDescent="0.2">
      <c r="A1" s="8" t="s">
        <v>19</v>
      </c>
      <c r="B1" s="8"/>
    </row>
    <row r="2" spans="1:25" ht="17.25" thickBot="1" x14ac:dyDescent="0.3">
      <c r="C2" s="1"/>
      <c r="D2" s="11" t="s">
        <v>62</v>
      </c>
      <c r="E2" s="1"/>
      <c r="F2" s="1"/>
      <c r="G2" s="1"/>
      <c r="H2" s="1"/>
      <c r="I2" s="1"/>
      <c r="J2" s="1"/>
      <c r="K2" s="1"/>
      <c r="L2" s="1"/>
      <c r="M2" s="1"/>
      <c r="N2" s="1"/>
      <c r="O2" s="1"/>
      <c r="P2" s="1"/>
      <c r="Q2" s="1"/>
      <c r="R2" s="1"/>
      <c r="S2" s="1"/>
      <c r="T2" s="1"/>
      <c r="U2" s="1"/>
      <c r="V2" s="1"/>
      <c r="W2" s="1"/>
      <c r="X2" s="1"/>
    </row>
    <row r="3" spans="1:25" ht="12" thickTop="1" x14ac:dyDescent="0.2">
      <c r="C3" s="3"/>
      <c r="D3" s="4"/>
      <c r="E3" s="4"/>
      <c r="F3" s="4"/>
      <c r="G3" s="4"/>
      <c r="H3" s="4"/>
      <c r="I3" s="4"/>
      <c r="J3" s="4"/>
      <c r="K3" s="4"/>
    </row>
    <row r="4" spans="1:25" ht="12" thickBot="1" x14ac:dyDescent="0.25">
      <c r="C4" s="3"/>
      <c r="D4" s="4"/>
      <c r="E4" s="4"/>
      <c r="F4" s="4"/>
      <c r="G4" s="4"/>
      <c r="H4" s="4"/>
      <c r="I4" s="4"/>
      <c r="J4" s="4"/>
      <c r="K4" s="4"/>
      <c r="V4" s="31" t="s">
        <v>54</v>
      </c>
      <c r="Y4" s="31" t="s">
        <v>182</v>
      </c>
    </row>
    <row r="5" spans="1:25" ht="12" thickBot="1" x14ac:dyDescent="0.25">
      <c r="C5" s="3"/>
      <c r="D5" s="4"/>
      <c r="E5" s="4"/>
      <c r="F5" s="4"/>
      <c r="G5" s="4"/>
      <c r="H5" s="4"/>
      <c r="I5" s="4"/>
      <c r="J5" s="4"/>
      <c r="K5" s="4"/>
      <c r="V5" s="36" t="s">
        <v>55</v>
      </c>
      <c r="W5" s="35" t="s">
        <v>56</v>
      </c>
      <c r="Y5" t="str" cm="1">
        <f t="array" ref="Y5">_xlfn.UNIQUE(asset_summary[Location])</f>
        <v>Location 1</v>
      </c>
    </row>
    <row r="6" spans="1:25" x14ac:dyDescent="0.2">
      <c r="C6" s="3"/>
      <c r="D6" s="4"/>
      <c r="E6" s="4"/>
      <c r="F6" s="4"/>
      <c r="G6" s="4"/>
      <c r="H6" s="4"/>
      <c r="I6" s="4"/>
      <c r="J6" s="4"/>
      <c r="K6" s="4"/>
      <c r="V6" s="34">
        <v>0.01</v>
      </c>
      <c r="W6" s="38" t="s">
        <v>59</v>
      </c>
    </row>
    <row r="7" spans="1:25" x14ac:dyDescent="0.2">
      <c r="C7" s="3"/>
      <c r="D7" s="4"/>
      <c r="E7" s="4"/>
      <c r="F7" s="4"/>
      <c r="G7" s="4"/>
      <c r="H7" s="4"/>
      <c r="I7" s="4"/>
      <c r="J7" s="4"/>
      <c r="K7" s="4"/>
      <c r="V7" s="34">
        <v>0.02</v>
      </c>
      <c r="W7" s="38" t="s">
        <v>58</v>
      </c>
    </row>
    <row r="8" spans="1:25" x14ac:dyDescent="0.2">
      <c r="C8" s="3"/>
      <c r="D8" s="4"/>
      <c r="E8" s="4"/>
      <c r="F8" s="4"/>
      <c r="G8" s="4"/>
      <c r="H8" s="4"/>
      <c r="I8" s="4"/>
      <c r="J8" s="4"/>
      <c r="K8" s="4"/>
      <c r="V8" s="34">
        <v>0.05</v>
      </c>
      <c r="W8" s="38" t="s">
        <v>60</v>
      </c>
    </row>
    <row r="9" spans="1:25" x14ac:dyDescent="0.2">
      <c r="C9" s="3"/>
      <c r="D9" s="4"/>
      <c r="E9" s="4"/>
      <c r="F9" s="4"/>
      <c r="G9" s="4"/>
      <c r="H9" s="4"/>
      <c r="I9" s="4"/>
      <c r="J9" s="4"/>
      <c r="K9" s="4"/>
      <c r="V9" s="34">
        <v>0.1</v>
      </c>
      <c r="W9" s="38" t="s">
        <v>57</v>
      </c>
    </row>
    <row r="10" spans="1:25" ht="12" thickBot="1" x14ac:dyDescent="0.25">
      <c r="C10" s="3"/>
      <c r="D10" s="4"/>
      <c r="E10" s="4"/>
      <c r="F10" s="4"/>
      <c r="G10" s="4"/>
      <c r="H10" s="4"/>
      <c r="I10" s="4"/>
      <c r="J10" s="4"/>
      <c r="K10" s="4"/>
      <c r="V10" s="39">
        <v>0.2</v>
      </c>
      <c r="W10" s="37" t="s">
        <v>61</v>
      </c>
    </row>
    <row r="11" spans="1:25" x14ac:dyDescent="0.2">
      <c r="C11" s="240" t="s">
        <v>14</v>
      </c>
      <c r="D11" s="240"/>
      <c r="E11" s="241" t="s">
        <v>288</v>
      </c>
      <c r="F11" s="242"/>
      <c r="G11" s="242"/>
      <c r="H11" s="4"/>
      <c r="I11" s="4"/>
      <c r="J11" s="4"/>
      <c r="K11" s="4"/>
    </row>
    <row r="12" spans="1:25" x14ac:dyDescent="0.2">
      <c r="F12" s="4"/>
      <c r="G12" s="4"/>
      <c r="H12" s="4"/>
      <c r="I12" s="4"/>
      <c r="J12" s="4"/>
      <c r="K12" s="4"/>
    </row>
    <row r="13" spans="1:25" ht="23.25" thickBot="1" x14ac:dyDescent="0.25">
      <c r="E13" s="15" t="s">
        <v>30</v>
      </c>
      <c r="F13" s="15" t="s">
        <v>31</v>
      </c>
      <c r="G13" s="15" t="s">
        <v>32</v>
      </c>
      <c r="H13" s="15" t="s">
        <v>64</v>
      </c>
      <c r="I13" s="22"/>
      <c r="J13" s="4"/>
      <c r="K13" s="4"/>
    </row>
    <row r="14" spans="1:25" x14ac:dyDescent="0.2">
      <c r="C14" s="240" t="s">
        <v>33</v>
      </c>
      <c r="D14" s="240"/>
      <c r="E14" s="26">
        <v>0.01</v>
      </c>
      <c r="F14" s="26">
        <v>0.05</v>
      </c>
      <c r="G14" s="26">
        <v>0.1</v>
      </c>
      <c r="H14" s="47" t="str">
        <f>"&gt;"&amp;G14</f>
        <v>&gt;0.1</v>
      </c>
      <c r="I14" s="4"/>
      <c r="J14" s="4"/>
      <c r="K14" s="4"/>
    </row>
    <row r="15" spans="1:25" x14ac:dyDescent="0.2">
      <c r="C15" s="3"/>
      <c r="D15" s="4"/>
      <c r="E15" s="22"/>
      <c r="F15" s="4"/>
      <c r="G15" s="4"/>
      <c r="H15" s="4"/>
      <c r="I15" s="4"/>
      <c r="J15" s="4"/>
      <c r="K15" s="4"/>
    </row>
    <row r="16" spans="1:25" ht="12" customHeight="1" thickBot="1" x14ac:dyDescent="0.25">
      <c r="E16" s="239" t="s">
        <v>63</v>
      </c>
      <c r="F16" s="239"/>
      <c r="G16" s="239"/>
      <c r="H16" s="239"/>
      <c r="I16" s="239"/>
      <c r="J16" s="239"/>
    </row>
    <row r="17" spans="2:20" ht="12" thickBot="1" x14ac:dyDescent="0.25">
      <c r="C17" s="19" t="s">
        <v>11</v>
      </c>
      <c r="D17" s="19" t="s">
        <v>15</v>
      </c>
      <c r="E17" s="15">
        <v>2025</v>
      </c>
      <c r="F17" s="15">
        <v>2030</v>
      </c>
      <c r="G17" s="15">
        <v>2035</v>
      </c>
      <c r="H17" s="15">
        <v>2040</v>
      </c>
      <c r="I17" s="15">
        <v>2045</v>
      </c>
      <c r="J17" s="15">
        <v>2040</v>
      </c>
      <c r="K17" s="15">
        <v>2055</v>
      </c>
      <c r="L17" s="15">
        <v>2060</v>
      </c>
      <c r="M17" s="15">
        <v>2065</v>
      </c>
      <c r="N17" s="15">
        <v>2070</v>
      </c>
      <c r="O17" s="15">
        <v>2075</v>
      </c>
      <c r="P17" s="15">
        <v>2080</v>
      </c>
      <c r="Q17" s="15">
        <v>2085</v>
      </c>
      <c r="R17" s="15">
        <v>2090</v>
      </c>
      <c r="S17" s="15">
        <v>2095</v>
      </c>
      <c r="T17" s="15">
        <v>2100</v>
      </c>
    </row>
    <row r="18" spans="2:20" x14ac:dyDescent="0.2">
      <c r="B18" s="21" t="str" cm="1">
        <f t="array" ref="B18:B22">$E$11&amp;_xlfn.ANCHORARRAY(C18)&amp;_xlfn.ANCHORARRAY(D18)</f>
        <v>Location 1PoleClass 5</v>
      </c>
      <c r="C18" s="20" t="str" cm="1">
        <f t="array" ref="C18:C22">IF(ISBLANK(_xlfn.ANCHORARRAY('Int VA Calcs'!AV8)),"",_xlfn.ANCHORARRAY('Int VA Calcs'!AV8))</f>
        <v>Pole</v>
      </c>
      <c r="D18" s="20" t="str" cm="1">
        <f t="array" ref="D18:D22">IF(ISBLANK(_xlfn.ANCHORARRAY('Int VA Calcs'!AW8)),"",_xlfn.ANCHORARRAY('Int VA Calcs'!AW8))</f>
        <v>Class 5</v>
      </c>
      <c r="E18" s="25" t="str" cm="1">
        <f t="array" ref="E18:E22">IFERROR(
IF(_xlfn.XLOOKUP(_xlfn.ANCHORARRAY($B18),_xlfn.ANCHORARRAY('1. LDC Asset Summary'!$E$15),asset_summary[Count])=0,"None",
IF(NOT(ISNUMBER(_xlfn.XLOOKUP(_xlfn.ANCHORARRAY($B18),_xlfn.ANCHORARRAY('1. LDC Asset Summary'!$E$15),asset_summary[Count]))),NA(),
IF(_xlfn.ANCHORARRAY('Int VA Calcs'!AC8)&lt;$E$14,"Low",
IF(_xlfn.ANCHORARRAY('Int VA Calcs'!AC8)&lt;$F$14,"Medium",
IF(_xlfn.ANCHORARRAY('Int VA Calcs'!AC8)&lt;$G$14,"High","Very High"))))),"")</f>
        <v>Very High</v>
      </c>
      <c r="F18" s="25" t="str" cm="1">
        <f t="array" ref="F18:F22">IFERROR(
IF(_xlfn.XLOOKUP(_xlfn.ANCHORARRAY($B18),_xlfn.ANCHORARRAY('1. LDC Asset Summary'!$E$15),asset_summary[Count])=0,"None",
IF(NOT(ISNUMBER(_xlfn.XLOOKUP(_xlfn.ANCHORARRAY($B18),_xlfn.ANCHORARRAY('1. LDC Asset Summary'!$E$15),asset_summary[Count]))),NA(),
IF(_xlfn.ANCHORARRAY('Int VA Calcs'!AD8)&lt;$E$14,"Low",
IF(_xlfn.ANCHORARRAY('Int VA Calcs'!AD8)&lt;$F$14,"Medium",
IF(_xlfn.ANCHORARRAY('Int VA Calcs'!AD8)&lt;$G$14,"High","Very High"))))),"")</f>
        <v>Very High</v>
      </c>
      <c r="G18" s="25" t="str" cm="1">
        <f t="array" ref="G18:G22">IFERROR(
IF(_xlfn.XLOOKUP(_xlfn.ANCHORARRAY($B18),_xlfn.ANCHORARRAY('1. LDC Asset Summary'!$E$15),asset_summary[Count])=0,"None",
IF(NOT(ISNUMBER(_xlfn.XLOOKUP(_xlfn.ANCHORARRAY($B18),_xlfn.ANCHORARRAY('1. LDC Asset Summary'!$E$15),asset_summary[Count]))),NA(),
IF(_xlfn.ANCHORARRAY('Int VA Calcs'!AE8)&lt;$E$14,"Low",
IF(_xlfn.ANCHORARRAY('Int VA Calcs'!AE8)&lt;$F$14,"Medium",
IF(_xlfn.ANCHORARRAY('Int VA Calcs'!AE8)&lt;$G$14,"High","Very High"))))),"")</f>
        <v>Very High</v>
      </c>
      <c r="H18" s="25" t="str" cm="1">
        <f t="array" ref="H18:H22">IFERROR(
IF(_xlfn.XLOOKUP(_xlfn.ANCHORARRAY($B18),_xlfn.ANCHORARRAY('1. LDC Asset Summary'!$E$15),asset_summary[Count])=0,"None",
IF(NOT(ISNUMBER(_xlfn.XLOOKUP(_xlfn.ANCHORARRAY($B18),_xlfn.ANCHORARRAY('1. LDC Asset Summary'!$E$15),asset_summary[Count]))),NA(),
IF(_xlfn.ANCHORARRAY('Int VA Calcs'!AF8)&lt;$E$14,"Low",
IF(_xlfn.ANCHORARRAY('Int VA Calcs'!AF8)&lt;$F$14,"Medium",
IF(_xlfn.ANCHORARRAY('Int VA Calcs'!AF8)&lt;$G$14,"High","Very High"))))),"")</f>
        <v>Very High</v>
      </c>
      <c r="I18" s="25" t="str" cm="1">
        <f t="array" ref="I18:I22">IFERROR(
IF(_xlfn.XLOOKUP(_xlfn.ANCHORARRAY($B18),_xlfn.ANCHORARRAY('1. LDC Asset Summary'!$E$15),asset_summary[Count])=0,"None",
IF(NOT(ISNUMBER(_xlfn.XLOOKUP(_xlfn.ANCHORARRAY($B18),_xlfn.ANCHORARRAY('1. LDC Asset Summary'!$E$15),asset_summary[Count]))),NA(),
IF(_xlfn.ANCHORARRAY('Int VA Calcs'!AG8)&lt;$E$14,"Low",
IF(_xlfn.ANCHORARRAY('Int VA Calcs'!AG8)&lt;$F$14,"Medium",
IF(_xlfn.ANCHORARRAY('Int VA Calcs'!AG8)&lt;$G$14,"High","Very High"))))),"")</f>
        <v>Very High</v>
      </c>
      <c r="J18" s="25" t="str" cm="1">
        <f t="array" ref="J18:J22">IFERROR(
IF(_xlfn.XLOOKUP(_xlfn.ANCHORARRAY($B18),_xlfn.ANCHORARRAY('1. LDC Asset Summary'!$E$15),asset_summary[Count])=0,"None",
IF(NOT(ISNUMBER(_xlfn.XLOOKUP(_xlfn.ANCHORARRAY($B18),_xlfn.ANCHORARRAY('1. LDC Asset Summary'!$E$15),asset_summary[Count]))),NA(),
IF(_xlfn.ANCHORARRAY('Int VA Calcs'!AH8)&lt;$E$14,"Low",
IF(_xlfn.ANCHORARRAY('Int VA Calcs'!AH8)&lt;$F$14,"Medium",
IF(_xlfn.ANCHORARRAY('Int VA Calcs'!AH8)&lt;$G$14,"High","Very High"))))),"")</f>
        <v>Very High</v>
      </c>
      <c r="K18" s="25" t="str" cm="1">
        <f t="array" ref="K18:K22">IFERROR(
IF(_xlfn.XLOOKUP(_xlfn.ANCHORARRAY($B18),_xlfn.ANCHORARRAY('1. LDC Asset Summary'!$E$15),asset_summary[Count])=0,"None",
IF(NOT(ISNUMBER(_xlfn.XLOOKUP(_xlfn.ANCHORARRAY($B18),_xlfn.ANCHORARRAY('1. LDC Asset Summary'!$E$15),asset_summary[Count]))),NA(),
IF(_xlfn.ANCHORARRAY('Int VA Calcs'!AI8)&lt;$E$14,"Low",
IF(_xlfn.ANCHORARRAY('Int VA Calcs'!AI8)&lt;$F$14,"Medium",
IF(_xlfn.ANCHORARRAY('Int VA Calcs'!AI8)&lt;$G$14,"High","Very High"))))),"")</f>
        <v>Very High</v>
      </c>
      <c r="L18" s="25" t="str" cm="1">
        <f t="array" ref="L18:L22">IFERROR(
IF(_xlfn.XLOOKUP(_xlfn.ANCHORARRAY($B18),_xlfn.ANCHORARRAY('1. LDC Asset Summary'!$E$15),asset_summary[Count])=0,"None",
IF(NOT(ISNUMBER(_xlfn.XLOOKUP(_xlfn.ANCHORARRAY($B18),_xlfn.ANCHORARRAY('1. LDC Asset Summary'!$E$15),asset_summary[Count]))),NA(),
IF(_xlfn.ANCHORARRAY('Int VA Calcs'!AJ8)&lt;$E$14,"Low",
IF(_xlfn.ANCHORARRAY('Int VA Calcs'!AJ8)&lt;$F$14,"Medium",
IF(_xlfn.ANCHORARRAY('Int VA Calcs'!AJ8)&lt;$G$14,"High","Very High"))))),"")</f>
        <v>Very High</v>
      </c>
      <c r="M18" s="25" t="str" cm="1">
        <f t="array" ref="M18:M22">IFERROR(
IF(_xlfn.XLOOKUP(_xlfn.ANCHORARRAY($B18),_xlfn.ANCHORARRAY('1. LDC Asset Summary'!$E$15),asset_summary[Count])=0,"None",
IF(NOT(ISNUMBER(_xlfn.XLOOKUP(_xlfn.ANCHORARRAY($B18),_xlfn.ANCHORARRAY('1. LDC Asset Summary'!$E$15),asset_summary[Count]))),NA(),
IF(_xlfn.ANCHORARRAY('Int VA Calcs'!AK8)&lt;$E$14,"Low",
IF(_xlfn.ANCHORARRAY('Int VA Calcs'!AK8)&lt;$F$14,"Medium",
IF(_xlfn.ANCHORARRAY('Int VA Calcs'!AK8)&lt;$G$14,"High","Very High"))))),"")</f>
        <v>Very High</v>
      </c>
      <c r="N18" s="25" t="str" cm="1">
        <f t="array" ref="N18:N22">IFERROR(
IF(_xlfn.XLOOKUP(_xlfn.ANCHORARRAY($B18),_xlfn.ANCHORARRAY('1. LDC Asset Summary'!$E$15),asset_summary[Count])=0,"None",
IF(NOT(ISNUMBER(_xlfn.XLOOKUP(_xlfn.ANCHORARRAY($B18),_xlfn.ANCHORARRAY('1. LDC Asset Summary'!$E$15),asset_summary[Count]))),NA(),
IF(_xlfn.ANCHORARRAY('Int VA Calcs'!AL8)&lt;$E$14,"Low",
IF(_xlfn.ANCHORARRAY('Int VA Calcs'!AL8)&lt;$F$14,"Medium",
IF(_xlfn.ANCHORARRAY('Int VA Calcs'!AL8)&lt;$G$14,"High","Very High"))))),"")</f>
        <v>Very High</v>
      </c>
      <c r="O18" s="25" t="str" cm="1">
        <f t="array" ref="O18:O22">IFERROR(
IF(_xlfn.XLOOKUP(_xlfn.ANCHORARRAY($B18),_xlfn.ANCHORARRAY('1. LDC Asset Summary'!$E$15),asset_summary[Count])=0,"None",
IF(NOT(ISNUMBER(_xlfn.XLOOKUP(_xlfn.ANCHORARRAY($B18),_xlfn.ANCHORARRAY('1. LDC Asset Summary'!$E$15),asset_summary[Count]))),NA(),
IF(_xlfn.ANCHORARRAY('Int VA Calcs'!AM8)&lt;$E$14,"Low",
IF(_xlfn.ANCHORARRAY('Int VA Calcs'!AM8)&lt;$F$14,"Medium",
IF(_xlfn.ANCHORARRAY('Int VA Calcs'!AM8)&lt;$G$14,"High","Very High"))))),"")</f>
        <v>Very High</v>
      </c>
      <c r="P18" s="25" t="str" cm="1">
        <f t="array" ref="P18:P22">IFERROR(
IF(_xlfn.XLOOKUP(_xlfn.ANCHORARRAY($B18),_xlfn.ANCHORARRAY('1. LDC Asset Summary'!$E$15),asset_summary[Count])=0,"None",
IF(NOT(ISNUMBER(_xlfn.XLOOKUP(_xlfn.ANCHORARRAY($B18),_xlfn.ANCHORARRAY('1. LDC Asset Summary'!$E$15),asset_summary[Count]))),NA(),
IF(_xlfn.ANCHORARRAY('Int VA Calcs'!AN8)&lt;$E$14,"Low",
IF(_xlfn.ANCHORARRAY('Int VA Calcs'!AN8)&lt;$F$14,"Medium",
IF(_xlfn.ANCHORARRAY('Int VA Calcs'!AN8)&lt;$G$14,"High","Very High"))))),"")</f>
        <v>Very High</v>
      </c>
      <c r="Q18" s="25" t="str" cm="1">
        <f t="array" ref="Q18:Q22">IFERROR(
IF(_xlfn.XLOOKUP(_xlfn.ANCHORARRAY($B18),_xlfn.ANCHORARRAY('1. LDC Asset Summary'!$E$15),asset_summary[Count])=0,"None",
IF(NOT(ISNUMBER(_xlfn.XLOOKUP(_xlfn.ANCHORARRAY($B18),_xlfn.ANCHORARRAY('1. LDC Asset Summary'!$E$15),asset_summary[Count]))),NA(),
IF(_xlfn.ANCHORARRAY('Int VA Calcs'!AO8)&lt;$E$14,"Low",
IF(_xlfn.ANCHORARRAY('Int VA Calcs'!AO8)&lt;$F$14,"Medium",
IF(_xlfn.ANCHORARRAY('Int VA Calcs'!AO8)&lt;$G$14,"High","Very High"))))),"")</f>
        <v>Very High</v>
      </c>
      <c r="R18" s="25" t="str" cm="1">
        <f t="array" ref="R18:R22">IFERROR(
IF(_xlfn.XLOOKUP(_xlfn.ANCHORARRAY($B18),_xlfn.ANCHORARRAY('1. LDC Asset Summary'!$E$15),asset_summary[Count])=0,"None",
IF(NOT(ISNUMBER(_xlfn.XLOOKUP(_xlfn.ANCHORARRAY($B18),_xlfn.ANCHORARRAY('1. LDC Asset Summary'!$E$15),asset_summary[Count]))),NA(),
IF(_xlfn.ANCHORARRAY('Int VA Calcs'!AP8)&lt;$E$14,"Low",
IF(_xlfn.ANCHORARRAY('Int VA Calcs'!AP8)&lt;$F$14,"Medium",
IF(_xlfn.ANCHORARRAY('Int VA Calcs'!AP8)&lt;$G$14,"High","Very High"))))),"")</f>
        <v>Very High</v>
      </c>
      <c r="S18" s="25" t="str" cm="1">
        <f t="array" ref="S18:S22">IFERROR(
IF(_xlfn.XLOOKUP(_xlfn.ANCHORARRAY($B18),_xlfn.ANCHORARRAY('1. LDC Asset Summary'!$E$15),asset_summary[Count])=0,"None",
IF(NOT(ISNUMBER(_xlfn.XLOOKUP(_xlfn.ANCHORARRAY($B18),_xlfn.ANCHORARRAY('1. LDC Asset Summary'!$E$15),asset_summary[Count]))),NA(),
IF(_xlfn.ANCHORARRAY('Int VA Calcs'!AQ8)&lt;$E$14,"Low",
IF(_xlfn.ANCHORARRAY('Int VA Calcs'!AQ8)&lt;$F$14,"Medium",
IF(_xlfn.ANCHORARRAY('Int VA Calcs'!AQ8)&lt;$G$14,"High","Very High"))))),"")</f>
        <v>Very High</v>
      </c>
      <c r="T18" s="25" t="str" cm="1">
        <f t="array" ref="T18:T22">IFERROR(
IF(_xlfn.XLOOKUP(_xlfn.ANCHORARRAY($B18),_xlfn.ANCHORARRAY('1. LDC Asset Summary'!$E$15),asset_summary[Count])=0,"None",
IF(NOT(ISNUMBER(_xlfn.XLOOKUP(_xlfn.ANCHORARRAY($B18),_xlfn.ANCHORARRAY('1. LDC Asset Summary'!$E$15),asset_summary[Count]))),NA(),
IF(_xlfn.ANCHORARRAY('Int VA Calcs'!AR8)&lt;$E$14,"Low",
IF(_xlfn.ANCHORARRAY('Int VA Calcs'!AR8)&lt;$F$14,"Medium",
IF(_xlfn.ANCHORARRAY('Int VA Calcs'!AR8)&lt;$G$14,"High","Very High"))))),"")</f>
        <v>Very High</v>
      </c>
    </row>
    <row r="19" spans="2:20" x14ac:dyDescent="0.2">
      <c r="B19" s="21" t="str">
        <v>Location 1PoleClass 4</v>
      </c>
      <c r="C19" s="20" t="str">
        <v>Pole</v>
      </c>
      <c r="D19" s="20" t="str">
        <v>Class 4</v>
      </c>
      <c r="E19" s="25" t="str">
        <v>High</v>
      </c>
      <c r="F19" s="25" t="str">
        <v>High</v>
      </c>
      <c r="G19" s="25" t="str">
        <v>High</v>
      </c>
      <c r="H19" s="25" t="str">
        <v>High</v>
      </c>
      <c r="I19" s="25" t="str">
        <v>High</v>
      </c>
      <c r="J19" s="25" t="str">
        <v>Very High</v>
      </c>
      <c r="K19" s="25" t="str">
        <v>Very High</v>
      </c>
      <c r="L19" s="25" t="str">
        <v>Very High</v>
      </c>
      <c r="M19" s="25" t="str">
        <v>Very High</v>
      </c>
      <c r="N19" s="25" t="str">
        <v>Very High</v>
      </c>
      <c r="O19" s="25" t="str">
        <v>Very High</v>
      </c>
      <c r="P19" s="25" t="str">
        <v>Very High</v>
      </c>
      <c r="Q19" s="25" t="str">
        <v>Very High</v>
      </c>
      <c r="R19" s="25" t="str">
        <v>Very High</v>
      </c>
      <c r="S19" s="25" t="str">
        <v>Very High</v>
      </c>
      <c r="T19" s="25" t="str">
        <v>Very High</v>
      </c>
    </row>
    <row r="20" spans="2:20" x14ac:dyDescent="0.2">
      <c r="B20" s="21" t="str">
        <v>Location 1PoleClass 3</v>
      </c>
      <c r="C20" s="20" t="str">
        <v>Pole</v>
      </c>
      <c r="D20" s="20" t="str">
        <v>Class 3</v>
      </c>
      <c r="E20" s="25" t="str">
        <v>Medium</v>
      </c>
      <c r="F20" s="25" t="str">
        <v>Medium</v>
      </c>
      <c r="G20" s="25" t="str">
        <v>Medium</v>
      </c>
      <c r="H20" s="25" t="str">
        <v>Medium</v>
      </c>
      <c r="I20" s="25" t="str">
        <v>Medium</v>
      </c>
      <c r="J20" s="25" t="str">
        <v>Medium</v>
      </c>
      <c r="K20" s="25" t="str">
        <v>Medium</v>
      </c>
      <c r="L20" s="25" t="str">
        <v>Medium</v>
      </c>
      <c r="M20" s="25" t="str">
        <v>Medium</v>
      </c>
      <c r="N20" s="25" t="str">
        <v>Medium</v>
      </c>
      <c r="O20" s="25" t="str">
        <v>Medium</v>
      </c>
      <c r="P20" s="25" t="str">
        <v>Medium</v>
      </c>
      <c r="Q20" s="25" t="str">
        <v>Medium</v>
      </c>
      <c r="R20" s="25" t="str">
        <v>Medium</v>
      </c>
      <c r="S20" s="25" t="str">
        <v>Medium</v>
      </c>
      <c r="T20" s="25" t="str">
        <v>Medium</v>
      </c>
    </row>
    <row r="21" spans="2:20" x14ac:dyDescent="0.2">
      <c r="B21" s="21" t="str">
        <v>Location 1PoleClass 2</v>
      </c>
      <c r="C21" s="20" t="str">
        <v>Pole</v>
      </c>
      <c r="D21" s="20" t="str">
        <v>Class 2</v>
      </c>
      <c r="E21" s="25" t="str">
        <v>Low</v>
      </c>
      <c r="F21" s="25" t="str">
        <v>Low</v>
      </c>
      <c r="G21" s="25" t="str">
        <v>Low</v>
      </c>
      <c r="H21" s="25" t="str">
        <v>Low</v>
      </c>
      <c r="I21" s="25" t="str">
        <v>Low</v>
      </c>
      <c r="J21" s="25" t="str">
        <v>Low</v>
      </c>
      <c r="K21" s="25" t="str">
        <v>Low</v>
      </c>
      <c r="L21" s="25" t="str">
        <v>Low</v>
      </c>
      <c r="M21" s="25" t="str">
        <v>Low</v>
      </c>
      <c r="N21" s="25" t="str">
        <v>Low</v>
      </c>
      <c r="O21" s="25" t="str">
        <v>Low</v>
      </c>
      <c r="P21" s="25" t="str">
        <v>Low</v>
      </c>
      <c r="Q21" s="25" t="str">
        <v>Low</v>
      </c>
      <c r="R21" s="25" t="str">
        <v>Low</v>
      </c>
      <c r="S21" s="25" t="str">
        <v>Low</v>
      </c>
      <c r="T21" s="25" t="str">
        <v>Low</v>
      </c>
    </row>
    <row r="22" spans="2:20" x14ac:dyDescent="0.2">
      <c r="B22" s="21" t="str">
        <v>Location 1Underground CableAluminum: XLPE</v>
      </c>
      <c r="C22" s="20" t="str">
        <v>Underground Cable</v>
      </c>
      <c r="D22" s="20" t="str">
        <v>Aluminum: XLPE</v>
      </c>
      <c r="E22" s="25" t="str">
        <v>None</v>
      </c>
      <c r="F22" s="25" t="str">
        <v>None</v>
      </c>
      <c r="G22" s="25" t="str">
        <v>None</v>
      </c>
      <c r="H22" s="25" t="str">
        <v>None</v>
      </c>
      <c r="I22" s="25" t="str">
        <v>None</v>
      </c>
      <c r="J22" s="25" t="str">
        <v>None</v>
      </c>
      <c r="K22" s="25" t="str">
        <v>None</v>
      </c>
      <c r="L22" s="25" t="str">
        <v>None</v>
      </c>
      <c r="M22" s="25" t="str">
        <v>None</v>
      </c>
      <c r="N22" s="25" t="str">
        <v>None</v>
      </c>
      <c r="O22" s="25" t="str">
        <v>None</v>
      </c>
      <c r="P22" s="25" t="str">
        <v>None</v>
      </c>
      <c r="Q22" s="25" t="str">
        <v>None</v>
      </c>
      <c r="R22" s="25" t="str">
        <v>None</v>
      </c>
      <c r="S22" s="25" t="str">
        <v>None</v>
      </c>
      <c r="T22" s="25" t="str">
        <v>None</v>
      </c>
    </row>
    <row r="23" spans="2:20" x14ac:dyDescent="0.2">
      <c r="B23" s="21"/>
      <c r="C23" s="20"/>
      <c r="D23" s="20"/>
      <c r="E23" s="25"/>
      <c r="F23" s="25"/>
      <c r="G23" s="25"/>
      <c r="H23" s="25"/>
      <c r="I23" s="25"/>
      <c r="J23" s="25"/>
      <c r="K23" s="25"/>
      <c r="L23" s="25"/>
      <c r="M23" s="25"/>
      <c r="N23" s="25"/>
      <c r="O23" s="25"/>
      <c r="P23" s="25"/>
      <c r="Q23" s="25"/>
      <c r="R23" s="25"/>
      <c r="S23" s="25"/>
      <c r="T23" s="25"/>
    </row>
    <row r="24" spans="2:20" x14ac:dyDescent="0.2">
      <c r="B24" s="21"/>
      <c r="C24" s="20"/>
      <c r="D24" s="20"/>
      <c r="E24" s="25"/>
      <c r="F24" s="25"/>
      <c r="G24" s="25"/>
      <c r="H24" s="25"/>
      <c r="I24" s="25"/>
      <c r="J24" s="25"/>
      <c r="K24" s="25"/>
      <c r="L24" s="25"/>
      <c r="M24" s="25"/>
      <c r="N24" s="25"/>
      <c r="O24" s="25"/>
      <c r="P24" s="25"/>
      <c r="Q24" s="25"/>
      <c r="R24" s="25"/>
      <c r="S24" s="25"/>
      <c r="T24" s="25"/>
    </row>
    <row r="25" spans="2:20" x14ac:dyDescent="0.2">
      <c r="B25" s="21"/>
      <c r="C25" s="20"/>
      <c r="D25" s="20"/>
      <c r="E25" s="25"/>
      <c r="F25" s="25"/>
      <c r="G25" s="25"/>
      <c r="H25" s="25"/>
      <c r="I25" s="25"/>
      <c r="J25" s="25"/>
      <c r="K25" s="25"/>
      <c r="L25" s="25"/>
      <c r="M25" s="25"/>
      <c r="N25" s="25"/>
      <c r="O25" s="25"/>
      <c r="P25" s="25"/>
      <c r="Q25" s="25"/>
      <c r="R25" s="25"/>
      <c r="S25" s="25"/>
      <c r="T25" s="25"/>
    </row>
    <row r="26" spans="2:20" x14ac:dyDescent="0.2">
      <c r="B26" s="21"/>
      <c r="C26" s="20"/>
      <c r="D26" s="20"/>
      <c r="E26" s="25"/>
      <c r="F26" s="25"/>
      <c r="G26" s="25"/>
      <c r="H26" s="25"/>
      <c r="I26" s="25"/>
      <c r="J26" s="25"/>
      <c r="K26" s="25"/>
      <c r="L26" s="25"/>
      <c r="M26" s="25"/>
      <c r="N26" s="25"/>
      <c r="O26" s="25"/>
      <c r="P26" s="25"/>
      <c r="Q26" s="25"/>
      <c r="R26" s="25"/>
      <c r="S26" s="25"/>
      <c r="T26" s="25"/>
    </row>
    <row r="27" spans="2:20" x14ac:dyDescent="0.2">
      <c r="B27" s="21"/>
      <c r="C27" s="20"/>
      <c r="D27" s="20"/>
      <c r="E27" s="25"/>
      <c r="F27" s="25"/>
      <c r="G27" s="25"/>
      <c r="H27" s="25"/>
      <c r="I27" s="25"/>
      <c r="J27" s="25"/>
      <c r="K27" s="25"/>
      <c r="L27" s="25"/>
      <c r="M27" s="25"/>
      <c r="N27" s="25"/>
      <c r="O27" s="25"/>
      <c r="P27" s="25"/>
      <c r="Q27" s="25"/>
      <c r="R27" s="25"/>
      <c r="S27" s="25"/>
      <c r="T27" s="25"/>
    </row>
    <row r="28" spans="2:20" x14ac:dyDescent="0.2">
      <c r="B28" s="21"/>
      <c r="C28" s="20"/>
      <c r="D28" s="20"/>
      <c r="E28" s="25"/>
      <c r="F28" s="25"/>
      <c r="G28" s="25"/>
      <c r="H28" s="25"/>
      <c r="I28" s="25"/>
      <c r="J28" s="25"/>
      <c r="K28" s="25"/>
      <c r="L28" s="25"/>
      <c r="M28" s="25"/>
      <c r="N28" s="25"/>
      <c r="O28" s="25"/>
      <c r="P28" s="25"/>
      <c r="Q28" s="25"/>
      <c r="R28" s="25"/>
      <c r="S28" s="25"/>
      <c r="T28" s="25"/>
    </row>
    <row r="29" spans="2:20" x14ac:dyDescent="0.2">
      <c r="B29" s="21"/>
      <c r="C29" s="20"/>
      <c r="D29" s="20"/>
      <c r="E29" s="25"/>
      <c r="F29" s="25"/>
      <c r="G29" s="25"/>
      <c r="H29" s="25"/>
      <c r="I29" s="25"/>
      <c r="J29" s="25"/>
      <c r="K29" s="25"/>
      <c r="L29" s="25"/>
      <c r="M29" s="25"/>
      <c r="N29" s="25"/>
      <c r="O29" s="25"/>
      <c r="P29" s="25"/>
      <c r="Q29" s="25"/>
      <c r="R29" s="25"/>
      <c r="S29" s="25"/>
      <c r="T29" s="25"/>
    </row>
    <row r="30" spans="2:20" x14ac:dyDescent="0.2">
      <c r="B30" s="21"/>
      <c r="C30" s="20"/>
      <c r="D30" s="20"/>
      <c r="E30" s="25"/>
      <c r="F30" s="25"/>
      <c r="G30" s="25"/>
      <c r="H30" s="25"/>
      <c r="I30" s="25"/>
      <c r="J30" s="25"/>
      <c r="K30" s="25"/>
      <c r="L30" s="25"/>
      <c r="M30" s="25"/>
      <c r="N30" s="25"/>
      <c r="O30" s="25"/>
      <c r="P30" s="25"/>
      <c r="Q30" s="25"/>
      <c r="R30" s="25"/>
      <c r="S30" s="25"/>
      <c r="T30" s="25"/>
    </row>
    <row r="31" spans="2:20" x14ac:dyDescent="0.2">
      <c r="B31" s="21"/>
      <c r="C31" s="20"/>
      <c r="D31" s="20"/>
      <c r="E31" s="25"/>
      <c r="F31" s="25"/>
      <c r="G31" s="25"/>
      <c r="H31" s="25"/>
      <c r="I31" s="25"/>
      <c r="J31" s="25"/>
      <c r="K31" s="25"/>
      <c r="L31" s="25"/>
      <c r="M31" s="25"/>
      <c r="N31" s="25"/>
      <c r="O31" s="25"/>
      <c r="P31" s="25"/>
      <c r="Q31" s="25"/>
      <c r="R31" s="25"/>
      <c r="S31" s="25"/>
      <c r="T31" s="25"/>
    </row>
    <row r="32" spans="2:20" x14ac:dyDescent="0.2">
      <c r="B32" s="21"/>
      <c r="C32" s="20"/>
      <c r="D32" s="20"/>
      <c r="E32" s="25"/>
      <c r="F32" s="25"/>
      <c r="G32" s="25"/>
      <c r="H32" s="25"/>
      <c r="I32" s="25"/>
      <c r="J32" s="25"/>
      <c r="K32" s="25"/>
      <c r="L32" s="25"/>
      <c r="M32" s="25"/>
      <c r="N32" s="25"/>
      <c r="O32" s="25"/>
      <c r="P32" s="25"/>
      <c r="Q32" s="25"/>
      <c r="R32" s="25"/>
      <c r="S32" s="25"/>
      <c r="T32" s="25"/>
    </row>
    <row r="33" spans="2:20" x14ac:dyDescent="0.2">
      <c r="B33" s="21"/>
      <c r="C33" s="20"/>
      <c r="D33" s="20"/>
      <c r="E33" s="25"/>
      <c r="F33" s="25"/>
      <c r="G33" s="25"/>
      <c r="H33" s="25"/>
      <c r="I33" s="25"/>
      <c r="J33" s="25"/>
      <c r="K33" s="25"/>
      <c r="L33" s="25"/>
      <c r="M33" s="25"/>
      <c r="N33" s="25"/>
      <c r="O33" s="25"/>
      <c r="P33" s="25"/>
      <c r="Q33" s="25"/>
      <c r="R33" s="25"/>
      <c r="S33" s="25"/>
      <c r="T33" s="25"/>
    </row>
    <row r="34" spans="2:20" x14ac:dyDescent="0.2">
      <c r="B34" s="21"/>
      <c r="C34" s="20"/>
      <c r="D34" s="20"/>
      <c r="E34" s="25"/>
      <c r="F34" s="25"/>
      <c r="G34" s="25"/>
      <c r="H34" s="25"/>
      <c r="I34" s="25"/>
      <c r="J34" s="25"/>
      <c r="K34" s="25"/>
      <c r="L34" s="25"/>
      <c r="M34" s="25"/>
      <c r="N34" s="25"/>
      <c r="O34" s="25"/>
      <c r="P34" s="25"/>
      <c r="Q34" s="25"/>
      <c r="R34" s="25"/>
      <c r="S34" s="25"/>
      <c r="T34" s="25"/>
    </row>
    <row r="35" spans="2:20" x14ac:dyDescent="0.2">
      <c r="B35" s="21"/>
      <c r="C35" s="20"/>
      <c r="D35" s="20"/>
      <c r="E35" s="25"/>
      <c r="F35" s="25"/>
      <c r="G35" s="25"/>
      <c r="H35" s="25"/>
      <c r="I35" s="25"/>
      <c r="J35" s="25"/>
      <c r="K35" s="25"/>
      <c r="L35" s="25"/>
      <c r="M35" s="25"/>
      <c r="N35" s="25"/>
      <c r="O35" s="25"/>
      <c r="P35" s="25"/>
      <c r="Q35" s="25"/>
      <c r="R35" s="25"/>
      <c r="S35" s="25"/>
      <c r="T35" s="25"/>
    </row>
    <row r="36" spans="2:20" x14ac:dyDescent="0.2">
      <c r="B36" s="21"/>
      <c r="C36" s="20"/>
      <c r="D36" s="20"/>
      <c r="E36" s="25"/>
      <c r="F36" s="25"/>
      <c r="G36" s="25"/>
      <c r="H36" s="25"/>
      <c r="I36" s="25"/>
      <c r="J36" s="25"/>
      <c r="K36" s="25"/>
      <c r="L36" s="25"/>
      <c r="M36" s="25"/>
      <c r="N36" s="25"/>
      <c r="O36" s="25"/>
      <c r="P36" s="25"/>
      <c r="Q36" s="25"/>
      <c r="R36" s="25"/>
      <c r="S36" s="25"/>
      <c r="T36" s="25"/>
    </row>
    <row r="37" spans="2:20" x14ac:dyDescent="0.2">
      <c r="B37" s="21"/>
      <c r="C37" s="20"/>
      <c r="D37" s="20"/>
      <c r="E37" s="25"/>
      <c r="F37" s="25"/>
      <c r="G37" s="25"/>
      <c r="H37" s="25"/>
      <c r="I37" s="25"/>
      <c r="J37" s="25"/>
      <c r="K37" s="25"/>
      <c r="L37" s="25"/>
      <c r="M37" s="25"/>
      <c r="N37" s="25"/>
      <c r="O37" s="25"/>
      <c r="P37" s="25"/>
      <c r="Q37" s="25"/>
      <c r="R37" s="25"/>
      <c r="S37" s="25"/>
      <c r="T37" s="25"/>
    </row>
    <row r="38" spans="2:20" x14ac:dyDescent="0.2">
      <c r="B38" s="21"/>
      <c r="C38" s="20"/>
      <c r="D38" s="20"/>
      <c r="E38" s="25"/>
      <c r="F38" s="25"/>
      <c r="G38" s="25"/>
      <c r="H38" s="25"/>
      <c r="I38" s="25"/>
      <c r="J38" s="25"/>
      <c r="K38" s="25"/>
      <c r="L38" s="25"/>
      <c r="M38" s="25"/>
      <c r="N38" s="25"/>
      <c r="O38" s="25"/>
      <c r="P38" s="25"/>
      <c r="Q38" s="25"/>
      <c r="R38" s="25"/>
      <c r="S38" s="25"/>
      <c r="T38" s="25"/>
    </row>
    <row r="39" spans="2:20" x14ac:dyDescent="0.2">
      <c r="C39" s="20"/>
      <c r="D39" s="20"/>
      <c r="E39" s="25"/>
      <c r="F39" s="25"/>
      <c r="G39" s="25"/>
      <c r="H39" s="25"/>
      <c r="I39" s="25"/>
      <c r="J39" s="25"/>
      <c r="K39" s="25"/>
      <c r="L39" s="25"/>
      <c r="M39" s="25"/>
      <c r="N39" s="25"/>
      <c r="O39" s="25"/>
      <c r="P39" s="25"/>
      <c r="Q39" s="25"/>
      <c r="R39" s="25"/>
      <c r="S39" s="25"/>
      <c r="T39" s="25"/>
    </row>
    <row r="40" spans="2:20" x14ac:dyDescent="0.2">
      <c r="C40" s="20"/>
      <c r="D40" s="20"/>
      <c r="E40" s="25"/>
      <c r="F40" s="25"/>
      <c r="G40" s="25"/>
      <c r="H40" s="25"/>
      <c r="I40" s="25"/>
      <c r="J40" s="25"/>
      <c r="K40" s="25"/>
      <c r="L40" s="25"/>
      <c r="M40" s="25"/>
      <c r="N40" s="25"/>
      <c r="O40" s="25"/>
      <c r="P40" s="25"/>
      <c r="Q40" s="25"/>
      <c r="R40" s="25"/>
      <c r="S40" s="25"/>
      <c r="T40" s="25"/>
    </row>
    <row r="41" spans="2:20" x14ac:dyDescent="0.2">
      <c r="C41" s="20"/>
      <c r="D41" s="20"/>
      <c r="E41" s="25"/>
      <c r="F41" s="25"/>
      <c r="G41" s="25"/>
      <c r="H41" s="25"/>
      <c r="I41" s="25"/>
      <c r="J41" s="25"/>
      <c r="K41" s="25"/>
      <c r="L41" s="25"/>
      <c r="M41" s="25"/>
      <c r="N41" s="25"/>
      <c r="O41" s="25"/>
      <c r="P41" s="25"/>
      <c r="Q41" s="25"/>
      <c r="R41" s="25"/>
      <c r="S41" s="25"/>
      <c r="T41" s="25"/>
    </row>
    <row r="42" spans="2:20" x14ac:dyDescent="0.2">
      <c r="C42" s="20"/>
      <c r="D42" s="20"/>
      <c r="E42" s="25"/>
      <c r="F42" s="25"/>
      <c r="G42" s="25"/>
      <c r="H42" s="25"/>
      <c r="I42" s="25"/>
      <c r="J42" s="25"/>
      <c r="K42" s="25"/>
      <c r="L42" s="25"/>
      <c r="M42" s="25"/>
      <c r="N42" s="25"/>
      <c r="O42" s="25"/>
      <c r="P42" s="25"/>
      <c r="Q42" s="25"/>
      <c r="R42" s="25"/>
      <c r="S42" s="25"/>
      <c r="T42" s="25"/>
    </row>
    <row r="43" spans="2:20" x14ac:dyDescent="0.2">
      <c r="C43" s="20"/>
      <c r="D43" s="20"/>
      <c r="E43" s="25"/>
      <c r="F43" s="25"/>
      <c r="G43" s="25"/>
      <c r="H43" s="25"/>
      <c r="I43" s="25"/>
      <c r="J43" s="25"/>
      <c r="K43" s="25"/>
      <c r="L43" s="25"/>
      <c r="M43" s="25"/>
      <c r="N43" s="25"/>
      <c r="O43" s="25"/>
      <c r="P43" s="25"/>
      <c r="Q43" s="25"/>
      <c r="R43" s="25"/>
      <c r="S43" s="25"/>
      <c r="T43" s="25"/>
    </row>
    <row r="44" spans="2:20" x14ac:dyDescent="0.2">
      <c r="C44" s="20"/>
      <c r="D44" s="20"/>
      <c r="E44" s="25"/>
      <c r="F44" s="25"/>
      <c r="G44" s="25"/>
      <c r="H44" s="25"/>
      <c r="I44" s="25"/>
      <c r="J44" s="25"/>
      <c r="K44" s="25"/>
      <c r="L44" s="25"/>
      <c r="M44" s="25"/>
      <c r="N44" s="25"/>
      <c r="O44" s="25"/>
      <c r="P44" s="25"/>
      <c r="Q44" s="25"/>
      <c r="R44" s="25"/>
      <c r="S44" s="25"/>
      <c r="T44" s="25"/>
    </row>
    <row r="45" spans="2:20" x14ac:dyDescent="0.2">
      <c r="C45" s="20"/>
      <c r="D45" s="20"/>
      <c r="E45" s="25"/>
      <c r="F45" s="25"/>
      <c r="G45" s="25"/>
      <c r="H45" s="25"/>
      <c r="I45" s="25"/>
      <c r="J45" s="25"/>
      <c r="K45" s="25"/>
      <c r="L45" s="25"/>
      <c r="M45" s="25"/>
      <c r="N45" s="25"/>
      <c r="O45" s="25"/>
      <c r="P45" s="25"/>
      <c r="Q45" s="25"/>
      <c r="R45" s="25"/>
      <c r="S45" s="25"/>
      <c r="T45" s="25"/>
    </row>
    <row r="46" spans="2:20" x14ac:dyDescent="0.2">
      <c r="C46" s="20"/>
      <c r="D46" s="20"/>
      <c r="E46" s="25"/>
      <c r="F46" s="25"/>
      <c r="G46" s="25"/>
      <c r="H46" s="25"/>
      <c r="I46" s="25"/>
      <c r="J46" s="25"/>
      <c r="K46" s="25"/>
      <c r="L46" s="25"/>
      <c r="M46" s="25"/>
      <c r="N46" s="25"/>
      <c r="O46" s="25"/>
      <c r="P46" s="25"/>
      <c r="Q46" s="25"/>
      <c r="R46" s="25"/>
      <c r="S46" s="25"/>
      <c r="T46" s="25"/>
    </row>
    <row r="47" spans="2:20" x14ac:dyDescent="0.2">
      <c r="C47" s="20"/>
      <c r="D47" s="20"/>
      <c r="E47" s="25"/>
      <c r="F47" s="25"/>
      <c r="G47" s="25"/>
      <c r="H47" s="25"/>
      <c r="I47" s="25"/>
      <c r="J47" s="25"/>
      <c r="K47" s="25"/>
      <c r="L47" s="25"/>
      <c r="M47" s="25"/>
      <c r="N47" s="25"/>
      <c r="O47" s="25"/>
      <c r="P47" s="25"/>
      <c r="Q47" s="25"/>
      <c r="R47" s="25"/>
      <c r="S47" s="25"/>
      <c r="T47" s="25"/>
    </row>
    <row r="48" spans="2:20" x14ac:dyDescent="0.2">
      <c r="C48" s="20"/>
      <c r="D48" s="20"/>
      <c r="E48" s="25"/>
      <c r="F48" s="25"/>
      <c r="G48" s="25"/>
      <c r="H48" s="25"/>
      <c r="I48" s="25"/>
      <c r="J48" s="25"/>
      <c r="K48" s="25"/>
      <c r="L48" s="25"/>
      <c r="M48" s="25"/>
      <c r="N48" s="25"/>
      <c r="O48" s="25"/>
      <c r="P48" s="25"/>
      <c r="Q48" s="25"/>
      <c r="R48" s="25"/>
      <c r="S48" s="25"/>
      <c r="T48" s="25"/>
    </row>
    <row r="49" spans="3:20" x14ac:dyDescent="0.2">
      <c r="C49" s="20"/>
      <c r="D49" s="20"/>
      <c r="E49" s="25"/>
      <c r="F49" s="25"/>
      <c r="G49" s="25"/>
      <c r="H49" s="25"/>
      <c r="I49" s="25"/>
      <c r="J49" s="25"/>
      <c r="K49" s="25"/>
      <c r="L49" s="25"/>
      <c r="M49" s="25"/>
      <c r="N49" s="25"/>
      <c r="O49" s="25"/>
      <c r="P49" s="25"/>
      <c r="Q49" s="25"/>
      <c r="R49" s="25"/>
      <c r="S49" s="25"/>
      <c r="T49" s="25"/>
    </row>
    <row r="50" spans="3:20" x14ac:dyDescent="0.2">
      <c r="C50" s="20"/>
      <c r="D50" s="20"/>
      <c r="E50" s="25"/>
      <c r="F50" s="25"/>
      <c r="G50" s="25"/>
      <c r="H50" s="25"/>
      <c r="I50" s="25"/>
      <c r="J50" s="25"/>
      <c r="K50" s="25"/>
      <c r="L50" s="25"/>
      <c r="M50" s="25"/>
      <c r="N50" s="25"/>
      <c r="O50" s="25"/>
      <c r="P50" s="25"/>
      <c r="Q50" s="25"/>
      <c r="R50" s="25"/>
      <c r="S50" s="25"/>
      <c r="T50" s="25"/>
    </row>
    <row r="51" spans="3:20" x14ac:dyDescent="0.2">
      <c r="C51" s="20"/>
      <c r="D51" s="20"/>
      <c r="E51" s="25"/>
      <c r="F51" s="25"/>
      <c r="G51" s="25"/>
      <c r="H51" s="25"/>
      <c r="I51" s="25"/>
      <c r="J51" s="25"/>
      <c r="K51" s="25"/>
      <c r="L51" s="25"/>
      <c r="M51" s="25"/>
      <c r="N51" s="25"/>
      <c r="O51" s="25"/>
      <c r="P51" s="25"/>
      <c r="Q51" s="25"/>
      <c r="R51" s="25"/>
      <c r="S51" s="25"/>
      <c r="T51" s="25"/>
    </row>
    <row r="52" spans="3:20" x14ac:dyDescent="0.2">
      <c r="C52" s="20"/>
      <c r="D52" s="20"/>
      <c r="E52" s="25"/>
      <c r="F52" s="25"/>
      <c r="G52" s="25"/>
      <c r="H52" s="25"/>
      <c r="I52" s="25"/>
      <c r="J52" s="25"/>
      <c r="K52" s="25"/>
      <c r="L52" s="25"/>
      <c r="M52" s="25"/>
      <c r="N52" s="25"/>
      <c r="O52" s="25"/>
      <c r="P52" s="25"/>
      <c r="Q52" s="25"/>
      <c r="R52" s="25"/>
      <c r="S52" s="25"/>
      <c r="T52" s="25"/>
    </row>
    <row r="53" spans="3:20" x14ac:dyDescent="0.2">
      <c r="C53" s="20"/>
      <c r="D53" s="20"/>
      <c r="E53" s="25"/>
      <c r="F53" s="25"/>
      <c r="G53" s="25"/>
      <c r="H53" s="25"/>
      <c r="I53" s="25"/>
      <c r="J53" s="25"/>
      <c r="K53" s="25"/>
      <c r="L53" s="25"/>
      <c r="M53" s="25"/>
      <c r="N53" s="25"/>
      <c r="O53" s="25"/>
      <c r="P53" s="25"/>
      <c r="Q53" s="25"/>
      <c r="R53" s="25"/>
      <c r="S53" s="25"/>
      <c r="T53" s="25"/>
    </row>
    <row r="54" spans="3:20" x14ac:dyDescent="0.2">
      <c r="C54" s="20"/>
      <c r="D54" s="20"/>
      <c r="E54" s="25"/>
      <c r="F54" s="25"/>
      <c r="G54" s="25"/>
      <c r="H54" s="25"/>
      <c r="I54" s="25"/>
      <c r="J54" s="25"/>
      <c r="K54" s="25"/>
      <c r="L54" s="25"/>
      <c r="M54" s="25"/>
      <c r="N54" s="25"/>
      <c r="O54" s="25"/>
      <c r="P54" s="25"/>
      <c r="Q54" s="25"/>
      <c r="R54" s="25"/>
      <c r="S54" s="25"/>
      <c r="T54" s="25"/>
    </row>
    <row r="55" spans="3:20" x14ac:dyDescent="0.2">
      <c r="C55" s="20"/>
      <c r="D55" s="20"/>
      <c r="E55" s="25"/>
      <c r="F55" s="25"/>
      <c r="G55" s="25"/>
      <c r="H55" s="25"/>
      <c r="I55" s="25"/>
      <c r="J55" s="25"/>
      <c r="K55" s="25"/>
      <c r="L55" s="25"/>
      <c r="M55" s="25"/>
      <c r="N55" s="25"/>
      <c r="O55" s="25"/>
      <c r="P55" s="25"/>
      <c r="Q55" s="25"/>
      <c r="R55" s="25"/>
      <c r="S55" s="25"/>
      <c r="T55" s="25"/>
    </row>
    <row r="56" spans="3:20" x14ac:dyDescent="0.2">
      <c r="C56" s="20"/>
      <c r="D56" s="20"/>
      <c r="E56" s="25"/>
      <c r="F56" s="25"/>
      <c r="G56" s="25"/>
      <c r="H56" s="25"/>
      <c r="I56" s="25"/>
      <c r="J56" s="25"/>
      <c r="K56" s="25"/>
      <c r="L56" s="25"/>
      <c r="M56" s="25"/>
      <c r="N56" s="25"/>
      <c r="O56" s="25"/>
      <c r="P56" s="25"/>
      <c r="Q56" s="25"/>
      <c r="R56" s="25"/>
      <c r="S56" s="25"/>
      <c r="T56" s="25"/>
    </row>
    <row r="57" spans="3:20" x14ac:dyDescent="0.2">
      <c r="C57" s="20"/>
      <c r="D57" s="20"/>
      <c r="E57" s="25"/>
      <c r="F57" s="25"/>
      <c r="G57" s="25"/>
      <c r="H57" s="25"/>
      <c r="I57" s="25"/>
      <c r="J57" s="25"/>
      <c r="K57" s="25"/>
      <c r="L57" s="25"/>
      <c r="M57" s="25"/>
      <c r="N57" s="25"/>
      <c r="O57" s="25"/>
      <c r="P57" s="25"/>
      <c r="Q57" s="25"/>
      <c r="R57" s="25"/>
      <c r="S57" s="25"/>
      <c r="T57" s="25"/>
    </row>
    <row r="58" spans="3:20" x14ac:dyDescent="0.2">
      <c r="C58" s="20"/>
      <c r="D58" s="20"/>
      <c r="E58" s="25"/>
      <c r="F58" s="25"/>
      <c r="G58" s="25"/>
      <c r="H58" s="25"/>
      <c r="I58" s="25"/>
      <c r="J58" s="25"/>
      <c r="K58" s="25"/>
      <c r="L58" s="25"/>
      <c r="M58" s="25"/>
      <c r="N58" s="25"/>
      <c r="O58" s="25"/>
      <c r="P58" s="25"/>
      <c r="Q58" s="25"/>
      <c r="R58" s="25"/>
      <c r="S58" s="25"/>
      <c r="T58" s="25"/>
    </row>
    <row r="59" spans="3:20" x14ac:dyDescent="0.2">
      <c r="C59" s="20"/>
      <c r="D59" s="20"/>
      <c r="E59" s="25"/>
      <c r="F59" s="25"/>
      <c r="G59" s="25"/>
      <c r="H59" s="25"/>
      <c r="I59" s="25"/>
      <c r="J59" s="25"/>
      <c r="K59" s="25"/>
      <c r="L59" s="25"/>
      <c r="M59" s="25"/>
      <c r="N59" s="25"/>
      <c r="O59" s="25"/>
      <c r="P59" s="25"/>
      <c r="Q59" s="25"/>
      <c r="R59" s="25"/>
      <c r="S59" s="25"/>
      <c r="T59" s="25"/>
    </row>
    <row r="60" spans="3:20" x14ac:dyDescent="0.2">
      <c r="C60" s="20"/>
      <c r="D60" s="20"/>
      <c r="E60" s="25"/>
      <c r="F60" s="25"/>
      <c r="G60" s="25"/>
      <c r="H60" s="25"/>
      <c r="I60" s="25"/>
      <c r="J60" s="25"/>
      <c r="K60" s="25"/>
      <c r="L60" s="25"/>
      <c r="M60" s="25"/>
      <c r="N60" s="25"/>
      <c r="O60" s="25"/>
      <c r="P60" s="25"/>
      <c r="Q60" s="25"/>
      <c r="R60" s="25"/>
      <c r="S60" s="25"/>
      <c r="T60" s="25"/>
    </row>
    <row r="61" spans="3:20" x14ac:dyDescent="0.2">
      <c r="C61" s="20"/>
      <c r="D61" s="20"/>
      <c r="E61" s="25"/>
      <c r="F61" s="25"/>
      <c r="G61" s="25"/>
      <c r="H61" s="25"/>
      <c r="I61" s="25"/>
      <c r="J61" s="25"/>
      <c r="K61" s="25"/>
      <c r="L61" s="25"/>
      <c r="M61" s="25"/>
      <c r="N61" s="25"/>
      <c r="O61" s="25"/>
      <c r="P61" s="25"/>
      <c r="Q61" s="25"/>
      <c r="R61" s="25"/>
      <c r="S61" s="25"/>
      <c r="T61" s="25"/>
    </row>
    <row r="62" spans="3:20" x14ac:dyDescent="0.2">
      <c r="C62" s="20"/>
      <c r="D62" s="20"/>
      <c r="E62" s="25"/>
      <c r="F62" s="25"/>
      <c r="G62" s="25"/>
      <c r="H62" s="25"/>
      <c r="I62" s="25"/>
      <c r="J62" s="25"/>
      <c r="K62" s="25"/>
      <c r="L62" s="25"/>
      <c r="M62" s="25"/>
      <c r="N62" s="25"/>
      <c r="O62" s="25"/>
      <c r="P62" s="25"/>
      <c r="Q62" s="25"/>
      <c r="R62" s="25"/>
      <c r="S62" s="25"/>
      <c r="T62" s="25"/>
    </row>
    <row r="63" spans="3:20" x14ac:dyDescent="0.2">
      <c r="C63" s="20"/>
      <c r="D63" s="20"/>
      <c r="E63" s="25"/>
      <c r="F63" s="25"/>
      <c r="G63" s="25"/>
      <c r="H63" s="25"/>
      <c r="I63" s="25"/>
      <c r="J63" s="25"/>
      <c r="K63" s="25"/>
      <c r="L63" s="25"/>
      <c r="M63" s="25"/>
      <c r="N63" s="25"/>
      <c r="O63" s="25"/>
      <c r="P63" s="25"/>
      <c r="Q63" s="25"/>
      <c r="R63" s="25"/>
      <c r="S63" s="25"/>
      <c r="T63" s="25"/>
    </row>
    <row r="64" spans="3:20" x14ac:dyDescent="0.2">
      <c r="C64" s="20"/>
      <c r="D64" s="20"/>
      <c r="E64" s="25"/>
      <c r="F64" s="25"/>
      <c r="G64" s="25"/>
      <c r="H64" s="25"/>
      <c r="I64" s="25"/>
      <c r="J64" s="25"/>
      <c r="K64" s="25"/>
      <c r="L64" s="25"/>
      <c r="M64" s="25"/>
      <c r="N64" s="25"/>
      <c r="O64" s="25"/>
      <c r="P64" s="25"/>
      <c r="Q64" s="25"/>
      <c r="R64" s="25"/>
      <c r="S64" s="25"/>
      <c r="T64" s="25"/>
    </row>
    <row r="65" spans="3:20" x14ac:dyDescent="0.2">
      <c r="C65" s="20"/>
      <c r="D65" s="20"/>
      <c r="E65" s="25"/>
      <c r="F65" s="25"/>
      <c r="G65" s="25"/>
      <c r="H65" s="25"/>
      <c r="I65" s="25"/>
      <c r="J65" s="25"/>
      <c r="K65" s="25"/>
      <c r="L65" s="25"/>
      <c r="M65" s="25"/>
      <c r="N65" s="25"/>
      <c r="O65" s="25"/>
      <c r="P65" s="25"/>
      <c r="Q65" s="25"/>
      <c r="R65" s="25"/>
      <c r="S65" s="25"/>
      <c r="T65" s="25"/>
    </row>
    <row r="66" spans="3:20" x14ac:dyDescent="0.2">
      <c r="C66" s="20"/>
      <c r="D66" s="20"/>
      <c r="E66" s="25"/>
      <c r="F66" s="25"/>
      <c r="G66" s="25"/>
      <c r="H66" s="25"/>
      <c r="I66" s="25"/>
      <c r="J66" s="25"/>
      <c r="K66" s="25"/>
      <c r="L66" s="25"/>
      <c r="M66" s="25"/>
      <c r="N66" s="25"/>
      <c r="O66" s="25"/>
      <c r="P66" s="25"/>
      <c r="Q66" s="25"/>
      <c r="R66" s="25"/>
      <c r="S66" s="25"/>
      <c r="T66" s="25"/>
    </row>
    <row r="67" spans="3:20" x14ac:dyDescent="0.2">
      <c r="C67" s="20"/>
      <c r="D67" s="20"/>
      <c r="E67" s="25"/>
      <c r="F67" s="25"/>
      <c r="G67" s="25"/>
      <c r="H67" s="25"/>
      <c r="I67" s="25"/>
      <c r="J67" s="25"/>
      <c r="K67" s="25"/>
      <c r="L67" s="25"/>
      <c r="M67" s="25"/>
      <c r="N67" s="25"/>
      <c r="O67" s="25"/>
      <c r="P67" s="25"/>
      <c r="Q67" s="25"/>
      <c r="R67" s="25"/>
      <c r="S67" s="25"/>
      <c r="T67" s="25"/>
    </row>
  </sheetData>
  <mergeCells count="4">
    <mergeCell ref="E16:J16"/>
    <mergeCell ref="C11:D11"/>
    <mergeCell ref="C14:D14"/>
    <mergeCell ref="E11:G11"/>
  </mergeCells>
  <conditionalFormatting sqref="E18:T67">
    <cfRule type="cellIs" dxfId="5" priority="1" operator="equal">
      <formula>"Very High"</formula>
    </cfRule>
    <cfRule type="cellIs" dxfId="4" priority="2" operator="equal">
      <formula>"High"</formula>
    </cfRule>
    <cfRule type="cellIs" dxfId="3" priority="3" operator="equal">
      <formula>"Medium"</formula>
    </cfRule>
    <cfRule type="cellIs" dxfId="2" priority="4" operator="equal">
      <formula>"Low"</formula>
    </cfRule>
  </conditionalFormatting>
  <dataValidations count="2">
    <dataValidation type="list" allowBlank="1" showInputMessage="1" showErrorMessage="1" sqref="E11" xr:uid="{96B0B6F6-3D9F-4441-BCB4-B1DB8E835DB5}">
      <formula1>_xlfn.ANCHORARRAY($Y$5)</formula1>
    </dataValidation>
    <dataValidation type="list" allowBlank="1" showInputMessage="1" showErrorMessage="1" sqref="E14:G14" xr:uid="{D3CDA16C-CE56-4DDF-970C-AEA1D6F9A2A9}">
      <formula1>$V$6:$V$10</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7FDA6-9C39-42A0-ADB5-BD45C04A9257}">
  <dimension ref="O23"/>
  <sheetViews>
    <sheetView workbookViewId="0"/>
  </sheetViews>
  <sheetFormatPr defaultRowHeight="11.25" x14ac:dyDescent="0.2"/>
  <sheetData>
    <row r="23" spans="15:15" x14ac:dyDescent="0.2">
      <c r="O23" s="13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0A32A-4374-4522-BC05-ADFE47F365D5}">
  <sheetPr>
    <tabColor rgb="FF0070C0"/>
  </sheetPr>
  <dimension ref="A1:P50"/>
  <sheetViews>
    <sheetView showGridLines="0" zoomScale="115" zoomScaleNormal="115" workbookViewId="0">
      <selection activeCell="I16" sqref="I16"/>
    </sheetView>
  </sheetViews>
  <sheetFormatPr defaultRowHeight="11.25" x14ac:dyDescent="0.2"/>
  <cols>
    <col min="2" max="2" width="5.83203125" hidden="1" customWidth="1"/>
    <col min="3" max="3" width="16.5" customWidth="1"/>
    <col min="4" max="4" width="17.33203125" customWidth="1"/>
    <col min="5" max="5" width="10.1640625" bestFit="1" customWidth="1"/>
    <col min="7" max="7" width="16.83203125" customWidth="1"/>
    <col min="8" max="8" width="17.1640625" bestFit="1" customWidth="1"/>
    <col min="9" max="9" width="18.6640625" bestFit="1" customWidth="1"/>
    <col min="10" max="10" width="15.6640625" customWidth="1"/>
    <col min="11" max="11" width="5.83203125" customWidth="1"/>
    <col min="12" max="12" width="41.83203125" bestFit="1" customWidth="1"/>
  </cols>
  <sheetData>
    <row r="1" spans="1:16" x14ac:dyDescent="0.2">
      <c r="A1" s="8" t="s">
        <v>19</v>
      </c>
      <c r="B1" s="8"/>
    </row>
    <row r="2" spans="1:16" ht="17.25" thickBot="1" x14ac:dyDescent="0.3">
      <c r="C2" s="1"/>
      <c r="D2" s="11" t="s">
        <v>90</v>
      </c>
      <c r="E2" s="11"/>
      <c r="F2" s="1"/>
      <c r="G2" s="1"/>
      <c r="H2" s="1"/>
      <c r="I2" s="1"/>
      <c r="J2" s="1"/>
      <c r="K2" s="1"/>
      <c r="L2" s="1"/>
      <c r="M2" s="1"/>
      <c r="N2" s="1"/>
      <c r="O2" s="1"/>
      <c r="P2" s="1"/>
    </row>
    <row r="3" spans="1:16" ht="12" thickTop="1" x14ac:dyDescent="0.2">
      <c r="C3" s="3"/>
      <c r="D3" s="4"/>
      <c r="E3" s="4"/>
      <c r="F3" s="4"/>
      <c r="G3" s="4"/>
      <c r="H3" s="4"/>
      <c r="I3" s="4"/>
      <c r="J3" s="4"/>
      <c r="K3" s="4"/>
    </row>
    <row r="4" spans="1:16" x14ac:dyDescent="0.2">
      <c r="C4" s="3"/>
      <c r="D4" s="4"/>
      <c r="E4" s="4"/>
      <c r="F4" s="4"/>
      <c r="G4" s="4"/>
      <c r="H4" s="4"/>
      <c r="I4" s="4"/>
      <c r="J4" s="4"/>
      <c r="K4" s="4"/>
    </row>
    <row r="5" spans="1:16" x14ac:dyDescent="0.2">
      <c r="C5" s="3"/>
      <c r="D5" s="4"/>
      <c r="E5" s="4"/>
      <c r="F5" s="4"/>
      <c r="G5" s="4"/>
      <c r="H5" s="4"/>
      <c r="I5" s="4"/>
      <c r="J5" s="4"/>
      <c r="K5" s="4"/>
    </row>
    <row r="6" spans="1:16" ht="62.25" customHeight="1" x14ac:dyDescent="0.2">
      <c r="C6" s="3"/>
      <c r="D6" s="4"/>
      <c r="E6" s="4"/>
      <c r="F6" s="4"/>
      <c r="G6" s="4"/>
      <c r="H6" s="4"/>
      <c r="I6" s="4"/>
      <c r="J6" s="4"/>
      <c r="K6" s="4"/>
    </row>
    <row r="7" spans="1:16" x14ac:dyDescent="0.2">
      <c r="C7" s="3"/>
      <c r="D7" s="4"/>
      <c r="E7" s="4"/>
      <c r="F7" s="4"/>
      <c r="G7" s="4"/>
      <c r="H7" s="4"/>
      <c r="I7" s="4"/>
      <c r="J7" s="4"/>
      <c r="K7" s="4"/>
    </row>
    <row r="8" spans="1:16" x14ac:dyDescent="0.2">
      <c r="C8" s="3"/>
      <c r="D8" s="3"/>
      <c r="E8" s="3"/>
      <c r="F8" s="4"/>
      <c r="G8" s="4"/>
      <c r="H8" s="4"/>
      <c r="I8" s="4"/>
      <c r="J8" s="4"/>
      <c r="K8" s="4"/>
    </row>
    <row r="9" spans="1:16" ht="11.25" customHeight="1" x14ac:dyDescent="0.2">
      <c r="C9" s="63" t="s">
        <v>254</v>
      </c>
      <c r="D9" s="63"/>
      <c r="E9" s="63"/>
      <c r="F9" s="63"/>
      <c r="G9" s="63"/>
      <c r="H9" s="63"/>
      <c r="I9" s="63"/>
      <c r="J9" s="63"/>
      <c r="K9" s="63"/>
    </row>
    <row r="10" spans="1:16" ht="12" thickBot="1" x14ac:dyDescent="0.25">
      <c r="C10" s="16" t="s">
        <v>11</v>
      </c>
      <c r="D10" s="16" t="s">
        <v>85</v>
      </c>
      <c r="E10" s="16" t="s">
        <v>20</v>
      </c>
      <c r="F10" s="16" t="s">
        <v>81</v>
      </c>
      <c r="G10" s="15" t="s">
        <v>107</v>
      </c>
      <c r="H10" s="15" t="s">
        <v>150</v>
      </c>
      <c r="I10" s="15" t="s">
        <v>151</v>
      </c>
      <c r="J10" s="15" t="s">
        <v>146</v>
      </c>
    </row>
    <row r="11" spans="1:16" x14ac:dyDescent="0.2">
      <c r="B11" s="21" t="str" cm="1">
        <f t="array" ref="B11:B15">_xlfn.ANCHORARRAY(C11)&amp;_xlfn.ANCHORARRAY(D11)</f>
        <v>PoleClass 5</v>
      </c>
      <c r="C11" s="66" t="str" cm="1">
        <f t="array" ref="C11:C15">_xlfn.ANCHORARRAY('Int VA Calcs'!AV8)</f>
        <v>Pole</v>
      </c>
      <c r="D11" s="66" t="str" cm="1">
        <f t="array" ref="D11:D15">_xlfn.ANCHORARRAY('Int VA Calcs'!AW8)</f>
        <v>Class 5</v>
      </c>
      <c r="E11" s="66" t="str" cm="1">
        <f t="array" ref="E11:E15">_xlfn.XLOOKUP(_xlfn.ANCHORARRAY(C11),ac_unit_bases[Asset Class],ac_unit_bases[Unit Basis])</f>
        <v>pole</v>
      </c>
      <c r="F11" s="144" t="s">
        <v>88</v>
      </c>
      <c r="G11" s="64">
        <v>2025</v>
      </c>
      <c r="H11" s="65">
        <v>500</v>
      </c>
      <c r="I11" s="65">
        <v>4000</v>
      </c>
      <c r="J11" s="112">
        <v>0.5</v>
      </c>
    </row>
    <row r="12" spans="1:16" x14ac:dyDescent="0.2">
      <c r="B12" s="21" t="str">
        <v>PoleClass 4</v>
      </c>
      <c r="C12" s="66" t="str">
        <v>Pole</v>
      </c>
      <c r="D12" s="66" t="str">
        <v>Class 4</v>
      </c>
      <c r="E12" s="66" t="str">
        <v>pole</v>
      </c>
      <c r="F12" s="144" t="s">
        <v>88</v>
      </c>
      <c r="G12" s="64">
        <v>2025</v>
      </c>
      <c r="H12" s="65">
        <v>500</v>
      </c>
      <c r="I12" s="65">
        <v>4400</v>
      </c>
      <c r="J12" s="112">
        <v>0.5</v>
      </c>
    </row>
    <row r="13" spans="1:16" x14ac:dyDescent="0.2">
      <c r="B13" s="21" t="str">
        <v>PoleClass 3</v>
      </c>
      <c r="C13" s="66" t="str">
        <v>Pole</v>
      </c>
      <c r="D13" s="66" t="str">
        <v>Class 3</v>
      </c>
      <c r="E13" s="66" t="str">
        <v>pole</v>
      </c>
      <c r="F13" s="144" t="s">
        <v>88</v>
      </c>
      <c r="G13" s="64">
        <v>2025</v>
      </c>
      <c r="H13" s="65">
        <v>500</v>
      </c>
      <c r="I13" s="65">
        <v>4840</v>
      </c>
      <c r="J13" s="112">
        <v>0.5</v>
      </c>
      <c r="L13" s="107"/>
    </row>
    <row r="14" spans="1:16" x14ac:dyDescent="0.2">
      <c r="B14" s="21" t="str">
        <v>PoleClass 2</v>
      </c>
      <c r="C14" s="66" t="str">
        <v>Pole</v>
      </c>
      <c r="D14" s="66" t="str">
        <v>Class 2</v>
      </c>
      <c r="E14" s="66" t="str">
        <v>pole</v>
      </c>
      <c r="F14" s="144" t="s">
        <v>88</v>
      </c>
      <c r="G14" s="64">
        <v>2025</v>
      </c>
      <c r="H14" s="65">
        <v>500</v>
      </c>
      <c r="I14" s="65">
        <v>5324</v>
      </c>
      <c r="J14" s="112">
        <v>0.5</v>
      </c>
      <c r="L14" s="107"/>
    </row>
    <row r="15" spans="1:16" x14ac:dyDescent="0.2">
      <c r="B15" s="21" t="str">
        <v>Underground CableAluminum: XLPE</v>
      </c>
      <c r="C15" s="66" t="str">
        <v>Underground Cable</v>
      </c>
      <c r="D15" s="66" t="str">
        <v>Aluminum: XLPE</v>
      </c>
      <c r="E15" s="66" t="str">
        <v>km</v>
      </c>
      <c r="F15" s="160" t="s">
        <v>88</v>
      </c>
      <c r="G15" s="111">
        <v>2025</v>
      </c>
      <c r="H15" s="102">
        <v>20000</v>
      </c>
      <c r="I15" s="102">
        <v>175000</v>
      </c>
      <c r="J15" s="102">
        <v>0</v>
      </c>
    </row>
    <row r="16" spans="1:16" x14ac:dyDescent="0.2">
      <c r="B16" s="21"/>
      <c r="C16" s="66"/>
      <c r="D16" s="66"/>
      <c r="E16" s="66"/>
      <c r="F16" s="160"/>
      <c r="G16" s="111"/>
      <c r="H16" s="102"/>
      <c r="I16" s="102"/>
      <c r="J16" s="161"/>
    </row>
    <row r="17" spans="2:10" x14ac:dyDescent="0.2">
      <c r="B17" s="21"/>
      <c r="C17" s="66"/>
      <c r="D17" s="66"/>
      <c r="E17" s="66"/>
      <c r="F17" s="160"/>
      <c r="G17" s="111"/>
      <c r="H17" s="102"/>
      <c r="I17" s="102"/>
      <c r="J17" s="161"/>
    </row>
    <row r="18" spans="2:10" x14ac:dyDescent="0.2">
      <c r="B18" s="21"/>
      <c r="C18" s="66"/>
      <c r="D18" s="66"/>
      <c r="E18" s="66"/>
      <c r="F18" s="160"/>
      <c r="G18" s="111"/>
      <c r="H18" s="102"/>
      <c r="I18" s="102"/>
      <c r="J18" s="161"/>
    </row>
    <row r="19" spans="2:10" x14ac:dyDescent="0.2">
      <c r="B19" s="21"/>
      <c r="C19" s="66"/>
      <c r="D19" s="66"/>
      <c r="E19" s="66"/>
      <c r="F19" s="160"/>
      <c r="G19" s="111"/>
      <c r="H19" s="102"/>
      <c r="I19" s="102"/>
      <c r="J19" s="161"/>
    </row>
    <row r="20" spans="2:10" x14ac:dyDescent="0.2">
      <c r="B20" s="21"/>
      <c r="C20" s="66"/>
      <c r="D20" s="66"/>
      <c r="E20" s="66"/>
      <c r="F20" s="160"/>
      <c r="G20" s="111"/>
      <c r="H20" s="102"/>
      <c r="I20" s="102"/>
      <c r="J20" s="161"/>
    </row>
    <row r="21" spans="2:10" x14ac:dyDescent="0.2">
      <c r="B21" s="21"/>
      <c r="C21" s="66"/>
      <c r="D21" s="66"/>
      <c r="E21" s="66"/>
      <c r="F21" s="160"/>
      <c r="G21" s="111"/>
      <c r="H21" s="102"/>
      <c r="I21" s="102"/>
      <c r="J21" s="161"/>
    </row>
    <row r="22" spans="2:10" x14ac:dyDescent="0.2">
      <c r="B22" s="21"/>
      <c r="C22" s="66"/>
      <c r="D22" s="66"/>
      <c r="E22" s="66"/>
      <c r="F22" s="160"/>
      <c r="G22" s="111"/>
      <c r="H22" s="102"/>
      <c r="I22" s="102"/>
      <c r="J22" s="161"/>
    </row>
    <row r="23" spans="2:10" x14ac:dyDescent="0.2">
      <c r="B23" s="21"/>
      <c r="C23" s="66"/>
      <c r="D23" s="66"/>
      <c r="E23" s="66"/>
      <c r="F23" s="160"/>
      <c r="G23" s="111"/>
      <c r="H23" s="102"/>
      <c r="I23" s="102"/>
      <c r="J23" s="161"/>
    </row>
    <row r="24" spans="2:10" x14ac:dyDescent="0.2">
      <c r="B24" s="21"/>
      <c r="C24" s="66"/>
      <c r="D24" s="66"/>
      <c r="E24" s="66"/>
      <c r="F24" s="160"/>
      <c r="G24" s="111"/>
      <c r="H24" s="102"/>
      <c r="I24" s="102"/>
      <c r="J24" s="161"/>
    </row>
    <row r="25" spans="2:10" x14ac:dyDescent="0.2">
      <c r="B25" s="21"/>
      <c r="C25" s="66"/>
      <c r="D25" s="66"/>
      <c r="E25" s="66"/>
      <c r="F25" s="160"/>
      <c r="G25" s="111"/>
      <c r="H25" s="102"/>
      <c r="I25" s="102"/>
      <c r="J25" s="161"/>
    </row>
    <row r="26" spans="2:10" x14ac:dyDescent="0.2">
      <c r="B26" s="21"/>
      <c r="C26" s="66"/>
      <c r="D26" s="66"/>
      <c r="E26" s="66"/>
      <c r="F26" s="160"/>
      <c r="G26" s="111"/>
      <c r="H26" s="102"/>
      <c r="I26" s="102"/>
      <c r="J26" s="161"/>
    </row>
    <row r="27" spans="2:10" x14ac:dyDescent="0.2">
      <c r="B27" s="21"/>
      <c r="C27" s="66"/>
      <c r="D27" s="66"/>
      <c r="E27" s="66"/>
      <c r="F27" s="160"/>
      <c r="G27" s="111"/>
      <c r="H27" s="102"/>
      <c r="I27" s="102"/>
      <c r="J27" s="161"/>
    </row>
    <row r="28" spans="2:10" x14ac:dyDescent="0.2">
      <c r="C28" s="66"/>
      <c r="D28" s="66"/>
      <c r="E28" s="66"/>
      <c r="F28" s="160"/>
      <c r="G28" s="111"/>
      <c r="H28" s="102"/>
      <c r="I28" s="102"/>
      <c r="J28" s="161"/>
    </row>
    <row r="29" spans="2:10" x14ac:dyDescent="0.2">
      <c r="C29" s="66"/>
      <c r="D29" s="66"/>
      <c r="E29" s="66"/>
      <c r="F29" s="160"/>
      <c r="G29" s="111"/>
      <c r="H29" s="102"/>
      <c r="I29" s="102"/>
      <c r="J29" s="161"/>
    </row>
    <row r="30" spans="2:10" x14ac:dyDescent="0.2">
      <c r="C30" s="66"/>
      <c r="D30" s="66"/>
      <c r="E30" s="66"/>
      <c r="F30" s="160"/>
      <c r="G30" s="111"/>
      <c r="H30" s="102"/>
      <c r="I30" s="102"/>
      <c r="J30" s="161"/>
    </row>
    <row r="31" spans="2:10" x14ac:dyDescent="0.2">
      <c r="C31" s="66"/>
      <c r="D31" s="66"/>
      <c r="E31" s="66"/>
      <c r="F31" s="160"/>
      <c r="G31" s="111"/>
      <c r="H31" s="102"/>
      <c r="I31" s="102"/>
      <c r="J31" s="161"/>
    </row>
    <row r="32" spans="2:10" x14ac:dyDescent="0.2">
      <c r="C32" s="66"/>
      <c r="D32" s="66"/>
      <c r="E32" s="66"/>
      <c r="F32" s="160"/>
      <c r="G32" s="111"/>
      <c r="H32" s="102"/>
      <c r="I32" s="102"/>
      <c r="J32" s="161"/>
    </row>
    <row r="33" spans="3:10" x14ac:dyDescent="0.2">
      <c r="C33" s="66"/>
      <c r="D33" s="66"/>
      <c r="E33" s="66"/>
      <c r="F33" s="160"/>
      <c r="G33" s="111"/>
      <c r="H33" s="102"/>
      <c r="I33" s="102"/>
      <c r="J33" s="161"/>
    </row>
    <row r="34" spans="3:10" x14ac:dyDescent="0.2">
      <c r="C34" s="66"/>
      <c r="D34" s="66"/>
      <c r="E34" s="66"/>
      <c r="F34" s="160"/>
      <c r="G34" s="111"/>
      <c r="H34" s="102"/>
      <c r="I34" s="102"/>
      <c r="J34" s="161"/>
    </row>
    <row r="35" spans="3:10" x14ac:dyDescent="0.2">
      <c r="C35" s="66"/>
      <c r="D35" s="66"/>
      <c r="E35" s="66"/>
      <c r="F35" s="160"/>
      <c r="G35" s="111"/>
      <c r="H35" s="102"/>
      <c r="I35" s="102"/>
      <c r="J35" s="161"/>
    </row>
    <row r="36" spans="3:10" x14ac:dyDescent="0.2">
      <c r="C36" s="66"/>
      <c r="D36" s="66"/>
      <c r="E36" s="66"/>
      <c r="F36" s="160"/>
      <c r="G36" s="111"/>
      <c r="H36" s="102"/>
      <c r="I36" s="102"/>
      <c r="J36" s="161"/>
    </row>
    <row r="37" spans="3:10" x14ac:dyDescent="0.2">
      <c r="C37" s="66"/>
      <c r="D37" s="66"/>
      <c r="E37" s="66"/>
      <c r="F37" s="160"/>
      <c r="G37" s="111"/>
      <c r="H37" s="102"/>
      <c r="I37" s="102"/>
      <c r="J37" s="161"/>
    </row>
    <row r="38" spans="3:10" x14ac:dyDescent="0.2">
      <c r="C38" s="66"/>
      <c r="D38" s="66"/>
      <c r="E38" s="66"/>
      <c r="F38" s="160"/>
      <c r="G38" s="111"/>
      <c r="H38" s="102"/>
      <c r="I38" s="102"/>
      <c r="J38" s="161"/>
    </row>
    <row r="39" spans="3:10" x14ac:dyDescent="0.2">
      <c r="C39" s="66"/>
      <c r="D39" s="66"/>
      <c r="E39" s="66"/>
      <c r="F39" s="160"/>
      <c r="G39" s="111"/>
      <c r="H39" s="102"/>
      <c r="I39" s="102"/>
      <c r="J39" s="161"/>
    </row>
    <row r="40" spans="3:10" x14ac:dyDescent="0.2">
      <c r="C40" s="66"/>
      <c r="D40" s="66"/>
      <c r="E40" s="66"/>
      <c r="F40" s="160"/>
      <c r="G40" s="111"/>
      <c r="H40" s="102"/>
      <c r="I40" s="102"/>
      <c r="J40" s="161"/>
    </row>
    <row r="41" spans="3:10" x14ac:dyDescent="0.2">
      <c r="C41" s="66"/>
      <c r="D41" s="66"/>
      <c r="E41" s="66"/>
      <c r="F41" s="160"/>
      <c r="G41" s="111"/>
      <c r="H41" s="102"/>
      <c r="I41" s="102"/>
      <c r="J41" s="161"/>
    </row>
    <row r="42" spans="3:10" x14ac:dyDescent="0.2">
      <c r="C42" s="66"/>
      <c r="D42" s="66"/>
      <c r="E42" s="66"/>
      <c r="F42" s="160"/>
      <c r="G42" s="111"/>
      <c r="H42" s="102"/>
      <c r="I42" s="102"/>
      <c r="J42" s="161"/>
    </row>
    <row r="43" spans="3:10" x14ac:dyDescent="0.2">
      <c r="C43" s="66"/>
      <c r="D43" s="66"/>
      <c r="E43" s="66"/>
      <c r="F43" s="160"/>
      <c r="G43" s="111"/>
      <c r="H43" s="102"/>
      <c r="I43" s="102"/>
      <c r="J43" s="161"/>
    </row>
    <row r="44" spans="3:10" x14ac:dyDescent="0.2">
      <c r="C44" s="66"/>
      <c r="D44" s="66"/>
      <c r="E44" s="66"/>
      <c r="F44" s="160"/>
      <c r="G44" s="111"/>
      <c r="H44" s="102"/>
      <c r="I44" s="102"/>
      <c r="J44" s="161"/>
    </row>
    <row r="45" spans="3:10" x14ac:dyDescent="0.2">
      <c r="C45" s="66"/>
      <c r="D45" s="66"/>
      <c r="E45" s="66"/>
      <c r="F45" s="160"/>
      <c r="G45" s="111"/>
      <c r="H45" s="102"/>
      <c r="I45" s="102"/>
      <c r="J45" s="161"/>
    </row>
    <row r="46" spans="3:10" x14ac:dyDescent="0.2">
      <c r="C46" s="66"/>
      <c r="D46" s="66"/>
      <c r="E46" s="66"/>
      <c r="F46" s="160"/>
      <c r="G46" s="111"/>
      <c r="H46" s="102"/>
      <c r="I46" s="102"/>
      <c r="J46" s="161"/>
    </row>
    <row r="47" spans="3:10" x14ac:dyDescent="0.2">
      <c r="C47" s="66"/>
      <c r="D47" s="66"/>
      <c r="E47" s="66"/>
      <c r="F47" s="160"/>
      <c r="G47" s="111"/>
      <c r="H47" s="102"/>
      <c r="I47" s="102"/>
      <c r="J47" s="161"/>
    </row>
    <row r="48" spans="3:10" x14ac:dyDescent="0.2">
      <c r="C48" s="66"/>
      <c r="D48" s="66"/>
      <c r="E48" s="66"/>
      <c r="F48" s="160"/>
      <c r="G48" s="111"/>
      <c r="H48" s="102"/>
      <c r="I48" s="102"/>
      <c r="J48" s="161"/>
    </row>
    <row r="49" spans="3:10" x14ac:dyDescent="0.2">
      <c r="C49" s="66"/>
      <c r="D49" s="66"/>
      <c r="E49" s="66"/>
      <c r="F49" s="160"/>
      <c r="G49" s="111"/>
      <c r="H49" s="102"/>
      <c r="I49" s="102"/>
      <c r="J49" s="161"/>
    </row>
    <row r="50" spans="3:10" x14ac:dyDescent="0.2">
      <c r="C50" s="66"/>
      <c r="D50" s="66"/>
      <c r="E50" s="66"/>
      <c r="F50" s="160"/>
      <c r="G50" s="111"/>
      <c r="H50" s="102"/>
      <c r="I50" s="102"/>
      <c r="J50" s="161"/>
    </row>
  </sheetData>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6B614-4194-486C-AD00-306852E012AF}">
  <sheetPr>
    <tabColor rgb="FFFFFF00"/>
  </sheetPr>
  <dimension ref="A1:V88"/>
  <sheetViews>
    <sheetView showGridLines="0" topLeftCell="A27" zoomScaleNormal="100" workbookViewId="0">
      <selection activeCell="M42" sqref="M42"/>
    </sheetView>
  </sheetViews>
  <sheetFormatPr defaultRowHeight="11.25" x14ac:dyDescent="0.2"/>
  <cols>
    <col min="2" max="4" width="9.33203125" hidden="1" customWidth="1"/>
    <col min="5" max="5" width="41.33203125" bestFit="1" customWidth="1"/>
    <col min="6" max="6" width="15.33203125" customWidth="1"/>
    <col min="7" max="7" width="14.83203125" bestFit="1" customWidth="1"/>
    <col min="8" max="8" width="13.6640625" customWidth="1"/>
    <col min="9" max="10" width="17.5" customWidth="1"/>
    <col min="11" max="11" width="16.83203125" bestFit="1" customWidth="1"/>
    <col min="12" max="12" width="18" customWidth="1"/>
    <col min="13" max="14" width="17.83203125" customWidth="1"/>
    <col min="15" max="15" width="18.1640625" customWidth="1"/>
    <col min="16" max="16" width="15.1640625" customWidth="1"/>
    <col min="17" max="17" width="19.83203125" customWidth="1"/>
    <col min="18" max="20" width="16.5" customWidth="1"/>
    <col min="21" max="21" width="19.5" customWidth="1"/>
    <col min="22" max="22" width="18" customWidth="1"/>
  </cols>
  <sheetData>
    <row r="1" spans="1:22" x14ac:dyDescent="0.2">
      <c r="A1" s="8" t="s">
        <v>19</v>
      </c>
      <c r="D1" s="8"/>
    </row>
    <row r="2" spans="1:22" ht="17.25" thickBot="1" x14ac:dyDescent="0.3">
      <c r="E2" s="1"/>
      <c r="F2" s="11" t="s">
        <v>91</v>
      </c>
      <c r="G2" s="11"/>
      <c r="H2" s="1"/>
      <c r="I2" s="1"/>
      <c r="J2" s="1"/>
      <c r="K2" s="1"/>
      <c r="L2" s="1"/>
      <c r="M2" s="1"/>
      <c r="N2" s="1"/>
      <c r="O2" s="1"/>
      <c r="P2" s="1"/>
      <c r="Q2" s="1"/>
      <c r="R2" s="1"/>
      <c r="S2" s="1"/>
      <c r="T2" s="1"/>
      <c r="U2" s="1"/>
      <c r="V2" s="1"/>
    </row>
    <row r="3" spans="1:22" ht="12" thickTop="1" x14ac:dyDescent="0.2">
      <c r="E3" s="3"/>
      <c r="F3" s="4"/>
      <c r="G3" s="4"/>
      <c r="H3" s="4"/>
      <c r="I3" s="4"/>
      <c r="J3" s="4"/>
      <c r="K3" s="4"/>
      <c r="L3" s="4"/>
      <c r="M3" s="4"/>
      <c r="N3" s="4"/>
      <c r="O3" s="4"/>
      <c r="P3" s="4"/>
      <c r="Q3" s="4"/>
      <c r="R3" s="4"/>
      <c r="S3" s="4"/>
      <c r="T3" s="4"/>
      <c r="U3" s="4"/>
      <c r="V3" s="4"/>
    </row>
    <row r="4" spans="1:22" x14ac:dyDescent="0.2">
      <c r="E4" s="3"/>
      <c r="F4" s="4"/>
      <c r="G4" s="4"/>
      <c r="H4" s="4"/>
      <c r="I4" s="4"/>
      <c r="J4" s="4"/>
      <c r="K4" s="4"/>
      <c r="L4" s="4"/>
      <c r="M4" s="4"/>
      <c r="N4" s="4"/>
      <c r="O4" s="4"/>
      <c r="P4" s="4"/>
      <c r="Q4" s="4"/>
      <c r="R4" s="4"/>
      <c r="S4" s="4"/>
      <c r="T4" s="4"/>
      <c r="U4" s="4"/>
      <c r="V4" s="4"/>
    </row>
    <row r="5" spans="1:22" ht="36" customHeight="1" x14ac:dyDescent="0.2">
      <c r="E5" s="3"/>
      <c r="F5" s="4"/>
      <c r="G5" s="4"/>
      <c r="H5" s="4"/>
      <c r="I5" s="4"/>
      <c r="J5" s="4"/>
      <c r="K5" s="4"/>
      <c r="L5" s="4"/>
      <c r="M5" s="4"/>
      <c r="N5" s="4"/>
      <c r="O5" s="4"/>
      <c r="P5" s="4"/>
      <c r="Q5" s="4"/>
      <c r="R5" s="4"/>
      <c r="S5" s="4"/>
      <c r="T5" s="4"/>
      <c r="U5" s="4"/>
      <c r="V5" s="4"/>
    </row>
    <row r="6" spans="1:22" ht="409.5" customHeight="1" x14ac:dyDescent="0.2">
      <c r="E6" s="3"/>
      <c r="F6" s="4"/>
      <c r="G6" s="4"/>
      <c r="H6" s="4"/>
      <c r="I6" s="4"/>
      <c r="J6" s="4"/>
      <c r="K6" s="4"/>
      <c r="L6" s="4"/>
      <c r="M6" s="4"/>
      <c r="N6" s="4"/>
      <c r="O6" s="4"/>
      <c r="P6" s="4"/>
      <c r="Q6" s="4"/>
      <c r="R6" s="4"/>
      <c r="S6" s="4"/>
      <c r="T6" s="4"/>
      <c r="U6" s="4"/>
      <c r="V6" s="4"/>
    </row>
    <row r="7" spans="1:22" x14ac:dyDescent="0.2">
      <c r="E7" s="3"/>
      <c r="F7" s="4"/>
      <c r="G7" s="4"/>
      <c r="H7" s="4"/>
      <c r="I7" s="4"/>
      <c r="J7" s="4"/>
      <c r="K7" s="4"/>
      <c r="L7" s="4"/>
      <c r="M7" s="4"/>
      <c r="N7" s="4"/>
      <c r="O7" s="4"/>
      <c r="P7" s="4"/>
      <c r="Q7" s="4"/>
      <c r="R7" s="4"/>
      <c r="S7" s="4"/>
      <c r="T7" s="4"/>
      <c r="U7" s="4"/>
      <c r="V7" s="4"/>
    </row>
    <row r="8" spans="1:22" x14ac:dyDescent="0.2">
      <c r="E8" s="3"/>
      <c r="F8" s="4"/>
      <c r="G8" s="4"/>
      <c r="H8" s="4"/>
      <c r="I8" s="4"/>
      <c r="J8" s="4"/>
      <c r="K8" s="4"/>
      <c r="L8" s="4"/>
      <c r="M8" s="4"/>
      <c r="N8" s="4"/>
      <c r="O8" s="4"/>
      <c r="P8" s="4"/>
      <c r="Q8" s="4"/>
      <c r="R8" s="4"/>
      <c r="S8" s="4"/>
      <c r="T8" s="4"/>
      <c r="U8" s="4"/>
      <c r="V8" s="4"/>
    </row>
    <row r="9" spans="1:22" x14ac:dyDescent="0.2">
      <c r="E9" s="63" t="s">
        <v>255</v>
      </c>
      <c r="F9" s="4"/>
      <c r="G9" s="4"/>
      <c r="H9" s="4"/>
      <c r="I9" s="4"/>
      <c r="J9" s="4"/>
      <c r="K9" s="4"/>
      <c r="L9" s="4"/>
      <c r="M9" s="4"/>
      <c r="N9" s="4"/>
      <c r="O9" s="4"/>
      <c r="P9" s="4"/>
      <c r="Q9" s="4"/>
      <c r="R9" s="4"/>
      <c r="S9" s="4"/>
      <c r="T9" s="4"/>
      <c r="U9" s="4"/>
      <c r="V9" s="4"/>
    </row>
    <row r="10" spans="1:22" ht="12" thickBot="1" x14ac:dyDescent="0.25">
      <c r="E10" s="16" t="s">
        <v>134</v>
      </c>
      <c r="F10" s="16"/>
      <c r="G10" s="16"/>
      <c r="H10" s="115"/>
      <c r="I10" s="115"/>
      <c r="J10" s="115"/>
      <c r="K10" s="115"/>
      <c r="L10" s="115"/>
      <c r="M10" s="115"/>
      <c r="N10" s="115"/>
      <c r="O10" s="4"/>
      <c r="P10" s="4"/>
      <c r="Q10" s="4"/>
      <c r="R10" s="4"/>
      <c r="S10" s="4"/>
      <c r="T10" s="4"/>
      <c r="U10" s="4"/>
      <c r="V10" s="4"/>
    </row>
    <row r="11" spans="1:22" x14ac:dyDescent="0.2">
      <c r="E11" s="245" t="s">
        <v>14</v>
      </c>
      <c r="F11" s="245"/>
      <c r="G11" s="58" t="str">
        <f>'5. VA Heatmap'!E11</f>
        <v>Location 1</v>
      </c>
      <c r="H11" s="114"/>
      <c r="I11" s="114"/>
      <c r="J11" s="114"/>
      <c r="K11" s="114"/>
      <c r="L11" s="114"/>
      <c r="M11" s="114"/>
      <c r="N11" s="114"/>
      <c r="O11" s="4"/>
      <c r="P11" s="4"/>
      <c r="Q11" s="4"/>
      <c r="R11" s="4"/>
      <c r="S11" s="4"/>
      <c r="T11" s="4"/>
      <c r="U11" s="4"/>
      <c r="V11" s="4"/>
    </row>
    <row r="12" spans="1:22" x14ac:dyDescent="0.2">
      <c r="E12" s="245" t="s">
        <v>132</v>
      </c>
      <c r="F12" s="245"/>
      <c r="G12" s="18" t="s">
        <v>273</v>
      </c>
      <c r="H12" s="114"/>
      <c r="I12" s="114"/>
      <c r="J12" s="114"/>
      <c r="K12" s="114"/>
      <c r="L12" s="114"/>
      <c r="M12" s="114"/>
      <c r="N12" s="114"/>
      <c r="O12" s="4"/>
      <c r="P12" s="4"/>
      <c r="Q12" s="4"/>
      <c r="R12" s="4"/>
      <c r="S12" s="4"/>
      <c r="T12" s="4"/>
      <c r="U12" s="4"/>
      <c r="V12" s="4"/>
    </row>
    <row r="13" spans="1:22" x14ac:dyDescent="0.2">
      <c r="E13" s="245" t="s">
        <v>133</v>
      </c>
      <c r="F13" s="245"/>
      <c r="G13" s="18" t="s">
        <v>284</v>
      </c>
      <c r="H13" s="114"/>
      <c r="I13" s="114"/>
      <c r="J13" s="114"/>
      <c r="K13" s="114"/>
      <c r="L13" s="114"/>
      <c r="M13" s="114"/>
      <c r="N13" s="114"/>
      <c r="O13" s="4"/>
      <c r="P13" s="4"/>
      <c r="Q13" s="4"/>
      <c r="R13" s="4"/>
      <c r="S13" s="4"/>
      <c r="T13" s="4"/>
      <c r="U13" s="4"/>
      <c r="V13" s="4"/>
    </row>
    <row r="14" spans="1:22" x14ac:dyDescent="0.2">
      <c r="L14" s="4"/>
      <c r="M14" s="4"/>
      <c r="N14" s="4"/>
      <c r="O14" s="4"/>
      <c r="P14" s="4"/>
      <c r="Q14" s="4"/>
      <c r="R14" s="4"/>
      <c r="S14" s="4"/>
      <c r="T14" s="4"/>
      <c r="U14" s="4"/>
      <c r="V14" s="4"/>
    </row>
    <row r="15" spans="1:22" x14ac:dyDescent="0.2">
      <c r="E15" s="63" t="s">
        <v>256</v>
      </c>
      <c r="H15" s="4"/>
      <c r="I15" s="4"/>
      <c r="J15" s="4"/>
      <c r="K15" s="4"/>
      <c r="L15" s="4"/>
      <c r="M15" s="4"/>
      <c r="N15" s="4"/>
      <c r="O15" s="4"/>
      <c r="P15" s="4"/>
      <c r="Q15" s="4"/>
      <c r="R15" s="4"/>
      <c r="S15" s="4"/>
      <c r="T15" s="4"/>
      <c r="U15" s="4"/>
      <c r="V15" s="4"/>
    </row>
    <row r="16" spans="1:22" ht="12" thickBot="1" x14ac:dyDescent="0.25">
      <c r="E16" s="16" t="s">
        <v>80</v>
      </c>
      <c r="F16" s="16" t="s">
        <v>81</v>
      </c>
      <c r="G16" s="15" t="s">
        <v>84</v>
      </c>
      <c r="H16" s="115"/>
      <c r="I16" s="115"/>
      <c r="J16" s="115"/>
      <c r="K16" s="115"/>
      <c r="L16" s="115"/>
      <c r="M16" s="115"/>
      <c r="N16" s="115"/>
      <c r="O16" s="4"/>
      <c r="P16" s="4"/>
      <c r="Q16" s="4"/>
      <c r="R16" s="4"/>
      <c r="S16" s="4"/>
      <c r="T16" s="4"/>
      <c r="U16" s="4"/>
      <c r="V16" s="4"/>
    </row>
    <row r="17" spans="5:22" x14ac:dyDescent="0.2">
      <c r="E17" s="62" t="s">
        <v>102</v>
      </c>
      <c r="F17" s="62" t="s">
        <v>103</v>
      </c>
      <c r="G17" s="70">
        <v>0.02</v>
      </c>
      <c r="H17" s="114"/>
      <c r="I17" s="114"/>
      <c r="J17" s="114"/>
      <c r="K17" s="114"/>
      <c r="L17" s="114"/>
      <c r="M17" s="114"/>
      <c r="N17" s="114"/>
      <c r="O17" s="4"/>
      <c r="P17" s="4"/>
      <c r="Q17" s="4"/>
      <c r="R17" s="4"/>
      <c r="S17" s="4"/>
      <c r="T17" s="4"/>
      <c r="U17" s="4"/>
      <c r="V17" s="4"/>
    </row>
    <row r="18" spans="5:22" x14ac:dyDescent="0.2">
      <c r="E18" s="62" t="s">
        <v>264</v>
      </c>
      <c r="F18" s="62" t="s">
        <v>103</v>
      </c>
      <c r="G18" s="70">
        <v>7.0000000000000007E-2</v>
      </c>
      <c r="H18" s="4"/>
      <c r="I18" s="4"/>
      <c r="J18" s="4"/>
      <c r="K18" s="4"/>
      <c r="L18" s="4"/>
      <c r="M18" s="4"/>
      <c r="N18" s="4"/>
      <c r="O18" s="4"/>
      <c r="P18" s="4"/>
      <c r="Q18" s="4"/>
      <c r="R18" s="4"/>
      <c r="S18" s="4"/>
      <c r="T18" s="4"/>
      <c r="U18" s="4"/>
      <c r="V18" s="4"/>
    </row>
    <row r="19" spans="5:22" x14ac:dyDescent="0.2">
      <c r="E19" s="62" t="s">
        <v>230</v>
      </c>
      <c r="F19" s="62" t="s">
        <v>103</v>
      </c>
      <c r="G19" s="70">
        <v>0.04</v>
      </c>
      <c r="H19" s="4"/>
      <c r="I19" s="4"/>
      <c r="J19" s="4"/>
      <c r="K19" s="4"/>
      <c r="L19" s="4"/>
      <c r="M19" s="4"/>
      <c r="N19" s="4"/>
      <c r="O19" s="4"/>
      <c r="P19" s="4"/>
      <c r="Q19" s="4"/>
      <c r="R19" s="4"/>
      <c r="S19" s="4"/>
      <c r="T19" s="4"/>
      <c r="U19" s="4"/>
      <c r="V19" s="4"/>
    </row>
    <row r="20" spans="5:22" x14ac:dyDescent="0.2">
      <c r="E20" s="62" t="s">
        <v>243</v>
      </c>
      <c r="F20" s="62" t="s">
        <v>103</v>
      </c>
      <c r="G20" s="70">
        <v>1.4999999999999999E-2</v>
      </c>
      <c r="H20" s="4"/>
      <c r="I20" s="4"/>
      <c r="J20" s="4"/>
      <c r="K20" s="4"/>
      <c r="L20" s="4"/>
      <c r="M20" s="4"/>
      <c r="N20" s="4"/>
      <c r="O20" s="4"/>
      <c r="P20" s="4"/>
      <c r="Q20" s="4"/>
      <c r="R20" s="4"/>
      <c r="S20" s="4"/>
      <c r="T20" s="4"/>
      <c r="U20" s="4"/>
      <c r="V20" s="4"/>
    </row>
    <row r="21" spans="5:22" x14ac:dyDescent="0.2">
      <c r="E21" s="62" t="s">
        <v>244</v>
      </c>
      <c r="F21" s="62" t="s">
        <v>103</v>
      </c>
      <c r="G21" s="70">
        <v>0.01</v>
      </c>
      <c r="H21" s="4"/>
      <c r="I21" s="4"/>
      <c r="J21" s="4"/>
      <c r="K21" s="4"/>
      <c r="L21" s="4"/>
      <c r="M21" s="4"/>
      <c r="N21" s="4"/>
      <c r="O21" s="4"/>
      <c r="P21" s="4"/>
      <c r="Q21" s="4"/>
      <c r="R21" s="4"/>
      <c r="S21" s="4"/>
      <c r="T21" s="4"/>
      <c r="U21" s="4"/>
      <c r="V21" s="4"/>
    </row>
    <row r="22" spans="5:22" x14ac:dyDescent="0.2">
      <c r="E22" s="62" t="s">
        <v>234</v>
      </c>
      <c r="F22" s="62" t="s">
        <v>103</v>
      </c>
      <c r="G22" s="70">
        <v>0.26500000000000001</v>
      </c>
      <c r="H22" s="4"/>
      <c r="I22" s="4"/>
      <c r="J22" s="4"/>
      <c r="K22" s="4"/>
      <c r="L22" s="4"/>
      <c r="M22" s="4"/>
      <c r="N22" s="4"/>
      <c r="O22" s="4"/>
      <c r="P22" s="4"/>
      <c r="Q22" s="4"/>
      <c r="R22" s="4"/>
      <c r="S22" s="4"/>
      <c r="T22" s="4"/>
      <c r="U22" s="4"/>
      <c r="V22" s="4"/>
    </row>
    <row r="23" spans="5:22" x14ac:dyDescent="0.2">
      <c r="E23" s="62" t="s">
        <v>268</v>
      </c>
      <c r="F23" s="62" t="s">
        <v>136</v>
      </c>
      <c r="G23" s="65">
        <v>100000</v>
      </c>
      <c r="H23" s="4"/>
      <c r="I23" s="22"/>
      <c r="J23" s="22"/>
      <c r="K23" s="4"/>
    </row>
    <row r="24" spans="5:22" x14ac:dyDescent="0.2">
      <c r="E24" s="202"/>
      <c r="F24" s="202"/>
      <c r="G24" s="203"/>
      <c r="H24" s="4"/>
      <c r="I24" s="4"/>
      <c r="J24" s="4"/>
      <c r="K24" s="4"/>
      <c r="L24" s="4"/>
      <c r="M24" s="4"/>
      <c r="N24" s="4"/>
      <c r="O24" s="4"/>
      <c r="P24" s="4"/>
      <c r="Q24" s="4"/>
      <c r="R24" s="4"/>
      <c r="S24" s="4"/>
      <c r="T24" s="4"/>
      <c r="U24" s="4"/>
      <c r="V24" s="4"/>
    </row>
    <row r="25" spans="5:22" x14ac:dyDescent="0.2">
      <c r="E25" s="63" t="s">
        <v>257</v>
      </c>
      <c r="H25" s="4"/>
      <c r="I25" s="4"/>
      <c r="J25" s="4"/>
      <c r="K25" s="4"/>
      <c r="L25" s="4"/>
      <c r="M25" s="4"/>
      <c r="N25" s="4"/>
      <c r="O25" s="4"/>
      <c r="P25" s="4"/>
      <c r="Q25" s="4"/>
      <c r="R25" s="4"/>
      <c r="S25" s="4"/>
      <c r="T25" s="4"/>
      <c r="U25" s="4"/>
      <c r="V25" s="4"/>
    </row>
    <row r="26" spans="5:22" ht="12" thickBot="1" x14ac:dyDescent="0.25">
      <c r="E26" s="16" t="s">
        <v>80</v>
      </c>
      <c r="F26" s="16" t="s">
        <v>81</v>
      </c>
      <c r="G26" s="15" t="s">
        <v>84</v>
      </c>
      <c r="H26" s="4"/>
      <c r="I26" s="4"/>
      <c r="J26" s="4"/>
      <c r="K26" s="4"/>
      <c r="L26" s="4"/>
      <c r="M26" s="4"/>
      <c r="N26" s="4"/>
      <c r="O26" s="4"/>
      <c r="P26" s="4"/>
      <c r="Q26" s="4"/>
      <c r="R26" s="4"/>
      <c r="S26" s="4"/>
      <c r="T26" s="4"/>
      <c r="U26" s="4"/>
      <c r="V26" s="4"/>
    </row>
    <row r="27" spans="5:22" x14ac:dyDescent="0.2">
      <c r="E27" s="62" t="s">
        <v>99</v>
      </c>
      <c r="F27" s="62" t="s">
        <v>100</v>
      </c>
      <c r="G27" s="64">
        <v>2026</v>
      </c>
      <c r="H27" s="115"/>
      <c r="I27" s="115"/>
      <c r="J27" s="115"/>
      <c r="K27" s="115"/>
      <c r="L27" s="115"/>
      <c r="M27" s="115"/>
      <c r="N27" s="115"/>
      <c r="O27" s="4"/>
      <c r="P27" s="4"/>
      <c r="Q27" s="4"/>
      <c r="R27" s="4"/>
      <c r="S27" s="4"/>
      <c r="T27" s="4"/>
      <c r="U27" s="4"/>
      <c r="V27" s="4"/>
    </row>
    <row r="28" spans="5:22" x14ac:dyDescent="0.2">
      <c r="E28" s="62" t="s">
        <v>265</v>
      </c>
      <c r="F28" s="62" t="s">
        <v>98</v>
      </c>
      <c r="G28" s="64">
        <v>40</v>
      </c>
      <c r="H28" s="114"/>
      <c r="I28" s="114"/>
      <c r="J28" s="114"/>
      <c r="K28" s="114"/>
      <c r="L28" s="114"/>
      <c r="M28" s="114"/>
      <c r="N28" s="114"/>
      <c r="O28" s="4"/>
      <c r="P28" s="4"/>
      <c r="Q28" s="4"/>
      <c r="R28" s="4"/>
      <c r="S28" s="4"/>
      <c r="T28" s="4"/>
      <c r="U28" s="4"/>
      <c r="V28" s="4"/>
    </row>
    <row r="29" spans="5:22" x14ac:dyDescent="0.2">
      <c r="E29" s="62" t="s">
        <v>266</v>
      </c>
      <c r="F29" s="62" t="s">
        <v>98</v>
      </c>
      <c r="G29" s="64">
        <v>10</v>
      </c>
      <c r="H29" s="114"/>
      <c r="I29" s="114"/>
      <c r="J29" s="114"/>
      <c r="K29" s="114"/>
      <c r="L29" s="114"/>
      <c r="M29" s="114"/>
      <c r="N29" s="114"/>
      <c r="O29" s="4"/>
      <c r="P29" s="4"/>
      <c r="Q29" s="4"/>
      <c r="R29" s="4"/>
      <c r="S29" s="4"/>
      <c r="T29" s="4"/>
      <c r="U29" s="4"/>
      <c r="V29" s="4"/>
    </row>
    <row r="30" spans="5:22" x14ac:dyDescent="0.2">
      <c r="E30" s="101" t="str">
        <f>"1EUL should not exceed "&amp;(2100-G27+1)</f>
        <v>1EUL should not exceed 75</v>
      </c>
      <c r="L30" s="4"/>
      <c r="M30" s="4"/>
      <c r="N30" s="4"/>
      <c r="O30" s="4"/>
      <c r="P30" s="4"/>
      <c r="Q30" s="4"/>
      <c r="R30" s="4"/>
      <c r="S30" s="4"/>
      <c r="T30" s="4"/>
      <c r="U30" s="4"/>
      <c r="V30" s="4"/>
    </row>
    <row r="31" spans="5:22" x14ac:dyDescent="0.2">
      <c r="E31" s="101" t="s">
        <v>267</v>
      </c>
      <c r="L31" s="4"/>
      <c r="M31" s="4"/>
      <c r="N31" s="4"/>
      <c r="O31" s="4"/>
      <c r="P31" s="4"/>
      <c r="Q31" s="4"/>
      <c r="R31" s="4"/>
      <c r="S31" s="4"/>
      <c r="T31" s="4"/>
      <c r="U31" s="4"/>
      <c r="V31" s="4"/>
    </row>
    <row r="32" spans="5:22" x14ac:dyDescent="0.2">
      <c r="L32" s="4"/>
      <c r="M32" s="4"/>
      <c r="N32" s="4"/>
      <c r="O32" s="4"/>
      <c r="P32" s="4"/>
      <c r="Q32" s="4"/>
      <c r="R32" s="4"/>
      <c r="S32" s="4"/>
      <c r="T32" s="4"/>
      <c r="U32" s="4"/>
      <c r="V32" s="4"/>
    </row>
    <row r="33" spans="2:22" x14ac:dyDescent="0.2">
      <c r="E33" s="63" t="s">
        <v>258</v>
      </c>
      <c r="G33" s="4"/>
      <c r="I33" s="4"/>
      <c r="J33" s="4"/>
      <c r="K33" s="4"/>
      <c r="L33" s="4"/>
      <c r="M33" s="4"/>
      <c r="N33" s="4"/>
      <c r="O33" s="4"/>
      <c r="P33" s="4"/>
      <c r="Q33" s="4"/>
      <c r="R33" s="4"/>
      <c r="S33" s="4"/>
      <c r="T33" s="4"/>
      <c r="U33" s="4"/>
      <c r="V33" s="4"/>
    </row>
    <row r="34" spans="2:22" ht="12" thickBot="1" x14ac:dyDescent="0.25">
      <c r="E34" s="16" t="s">
        <v>80</v>
      </c>
      <c r="F34" s="16" t="s">
        <v>81</v>
      </c>
      <c r="G34" s="15" t="s">
        <v>110</v>
      </c>
      <c r="H34" s="15" t="s">
        <v>111</v>
      </c>
      <c r="I34" s="115"/>
      <c r="J34" s="115"/>
      <c r="K34" s="115"/>
      <c r="L34" s="115"/>
      <c r="M34" s="115"/>
      <c r="N34" s="115"/>
      <c r="O34" s="115"/>
      <c r="P34" s="4"/>
      <c r="Q34" s="4"/>
      <c r="R34" s="4"/>
      <c r="S34" s="4"/>
      <c r="T34" s="4"/>
      <c r="U34" s="4"/>
      <c r="V34" s="4"/>
    </row>
    <row r="35" spans="2:22" ht="9.6" customHeight="1" x14ac:dyDescent="0.2">
      <c r="E35" s="62" t="s">
        <v>86</v>
      </c>
      <c r="F35" s="62" t="s">
        <v>82</v>
      </c>
      <c r="G35" s="64">
        <v>120</v>
      </c>
      <c r="H35" s="64">
        <v>150</v>
      </c>
      <c r="I35" s="22"/>
      <c r="J35" s="22"/>
      <c r="K35" s="4"/>
      <c r="L35" s="4"/>
      <c r="M35" s="4"/>
      <c r="N35" s="4"/>
      <c r="O35" s="4"/>
      <c r="P35" s="4"/>
      <c r="Q35" s="4"/>
      <c r="R35" s="4"/>
      <c r="S35" s="4"/>
      <c r="T35" s="4"/>
      <c r="U35" s="4"/>
      <c r="V35" s="4"/>
    </row>
    <row r="36" spans="2:22" x14ac:dyDescent="0.2">
      <c r="E36" s="62" t="s">
        <v>87</v>
      </c>
      <c r="F36" s="62" t="s">
        <v>83</v>
      </c>
      <c r="G36" s="64">
        <v>100</v>
      </c>
      <c r="H36" s="64">
        <v>100</v>
      </c>
      <c r="I36" s="148"/>
      <c r="J36" s="148"/>
      <c r="K36" s="115"/>
      <c r="L36" s="115"/>
      <c r="M36" s="115"/>
      <c r="N36" s="115"/>
      <c r="O36" s="115"/>
      <c r="P36" s="4"/>
      <c r="Q36" s="4"/>
      <c r="R36" s="4"/>
      <c r="S36" s="4"/>
      <c r="T36" s="4"/>
      <c r="U36" s="4"/>
      <c r="V36" s="4"/>
    </row>
    <row r="37" spans="2:22" x14ac:dyDescent="0.2">
      <c r="E37" s="62" t="s">
        <v>209</v>
      </c>
      <c r="F37" s="62" t="s">
        <v>83</v>
      </c>
      <c r="G37" s="64">
        <v>5</v>
      </c>
      <c r="H37" s="64">
        <v>0</v>
      </c>
      <c r="I37" s="114"/>
      <c r="J37" s="114"/>
      <c r="K37" s="114"/>
      <c r="L37" s="114"/>
      <c r="M37" s="114"/>
      <c r="N37" s="114"/>
      <c r="O37" s="114"/>
      <c r="P37" s="4"/>
      <c r="T37" s="4"/>
      <c r="U37" s="4"/>
      <c r="V37" s="4"/>
    </row>
    <row r="38" spans="2:22" x14ac:dyDescent="0.2">
      <c r="E38" s="62" t="s">
        <v>208</v>
      </c>
      <c r="F38" s="62" t="s">
        <v>83</v>
      </c>
      <c r="G38" s="64">
        <v>1</v>
      </c>
      <c r="H38" s="64">
        <v>0</v>
      </c>
      <c r="I38" s="114"/>
      <c r="J38" s="114"/>
      <c r="K38" s="114"/>
      <c r="L38" s="114"/>
      <c r="M38" s="114"/>
      <c r="N38" s="114"/>
      <c r="O38" s="114"/>
      <c r="P38" s="4"/>
      <c r="S38" s="40"/>
      <c r="T38" s="4"/>
      <c r="U38" s="4"/>
      <c r="V38" s="4"/>
    </row>
    <row r="39" spans="2:22" x14ac:dyDescent="0.2">
      <c r="E39" s="62" t="s">
        <v>147</v>
      </c>
      <c r="F39" s="62" t="s">
        <v>148</v>
      </c>
      <c r="G39" s="65">
        <v>17961</v>
      </c>
      <c r="H39" s="65">
        <v>706.8</v>
      </c>
      <c r="I39" s="114"/>
      <c r="J39" s="114"/>
      <c r="K39" s="114"/>
      <c r="L39" s="114"/>
      <c r="M39" s="114"/>
      <c r="N39" s="114"/>
      <c r="O39" s="114"/>
      <c r="P39" s="4"/>
      <c r="S39" s="40"/>
      <c r="T39" s="4"/>
      <c r="U39" s="4"/>
      <c r="V39" s="4"/>
    </row>
    <row r="40" spans="2:22" x14ac:dyDescent="0.2">
      <c r="E40" s="62" t="s">
        <v>149</v>
      </c>
      <c r="F40" s="62" t="s">
        <v>100</v>
      </c>
      <c r="G40" s="116">
        <v>2025</v>
      </c>
      <c r="H40" s="61" t="s">
        <v>22</v>
      </c>
      <c r="I40" s="114"/>
      <c r="J40" s="114"/>
      <c r="K40" s="114"/>
      <c r="L40" s="114"/>
      <c r="M40" s="114"/>
      <c r="N40" s="114"/>
      <c r="O40" s="114"/>
      <c r="P40" s="4"/>
      <c r="Q40" s="76"/>
      <c r="S40" s="40"/>
      <c r="T40" s="4"/>
      <c r="U40" s="4"/>
      <c r="V40" s="4"/>
    </row>
    <row r="41" spans="2:22" x14ac:dyDescent="0.2">
      <c r="E41" s="62" t="s">
        <v>211</v>
      </c>
      <c r="F41" s="62" t="s">
        <v>23</v>
      </c>
      <c r="G41" s="64">
        <v>2.2000000000000002</v>
      </c>
      <c r="H41" s="61" t="s">
        <v>22</v>
      </c>
      <c r="M41" s="4"/>
      <c r="N41" s="4"/>
      <c r="O41" s="4"/>
      <c r="P41" s="4"/>
      <c r="Q41" s="113"/>
      <c r="S41" s="40"/>
      <c r="T41" s="4"/>
      <c r="U41" s="4"/>
      <c r="V41" s="4"/>
    </row>
    <row r="42" spans="2:22" x14ac:dyDescent="0.2">
      <c r="E42" s="246" t="s">
        <v>135</v>
      </c>
      <c r="F42" s="246"/>
      <c r="G42" s="246"/>
      <c r="H42" s="246"/>
      <c r="I42" s="246"/>
      <c r="J42" s="212"/>
      <c r="L42" s="4"/>
      <c r="M42" s="4"/>
      <c r="N42" s="4"/>
      <c r="O42" s="4"/>
      <c r="P42" s="4"/>
      <c r="Q42" s="113"/>
      <c r="S42" s="40"/>
      <c r="T42" s="4"/>
      <c r="U42" s="4"/>
      <c r="V42" s="4"/>
    </row>
    <row r="43" spans="2:22" x14ac:dyDescent="0.2">
      <c r="E43" s="246"/>
      <c r="F43" s="246"/>
      <c r="G43" s="246"/>
      <c r="H43" s="246"/>
      <c r="I43" s="246"/>
      <c r="J43" s="212"/>
      <c r="L43" s="4"/>
      <c r="O43" s="4"/>
      <c r="P43" s="4"/>
      <c r="Q43" s="113"/>
      <c r="S43" s="40"/>
      <c r="T43" s="4"/>
      <c r="U43" s="4"/>
      <c r="V43" s="4"/>
    </row>
    <row r="44" spans="2:22" x14ac:dyDescent="0.2">
      <c r="E44" s="4"/>
      <c r="F44" s="4"/>
      <c r="G44" s="4"/>
      <c r="H44" s="4"/>
      <c r="I44" s="4"/>
      <c r="J44" s="4"/>
      <c r="K44" s="4"/>
      <c r="L44" s="4"/>
      <c r="M44" s="4"/>
      <c r="N44" s="4"/>
      <c r="O44" s="4"/>
      <c r="P44" s="4"/>
      <c r="Q44" s="113"/>
      <c r="S44" s="40"/>
    </row>
    <row r="45" spans="2:22" x14ac:dyDescent="0.2">
      <c r="E45" s="63" t="s">
        <v>259</v>
      </c>
      <c r="F45" s="63"/>
      <c r="H45" s="52"/>
      <c r="M45" s="4"/>
      <c r="N45" s="4"/>
      <c r="Q45" s="113"/>
    </row>
    <row r="46" spans="2:22" ht="12" customHeight="1" thickBot="1" x14ac:dyDescent="0.25">
      <c r="E46" s="239" t="s">
        <v>260</v>
      </c>
      <c r="F46" s="239"/>
      <c r="G46" s="244"/>
      <c r="H46" s="247" t="s">
        <v>261</v>
      </c>
      <c r="I46" s="238"/>
      <c r="J46" s="248"/>
      <c r="K46" s="243" t="s">
        <v>94</v>
      </c>
      <c r="L46" s="239"/>
      <c r="M46" s="239"/>
      <c r="N46" s="244"/>
      <c r="O46" s="119" t="s">
        <v>137</v>
      </c>
      <c r="P46" s="15" t="s">
        <v>138</v>
      </c>
      <c r="Q46" s="113"/>
    </row>
    <row r="47" spans="2:22" ht="23.25" thickBot="1" x14ac:dyDescent="0.25">
      <c r="B47" s="162" t="s">
        <v>262</v>
      </c>
      <c r="C47" s="162" t="s">
        <v>263</v>
      </c>
      <c r="D47" s="162" t="s">
        <v>212</v>
      </c>
      <c r="E47" s="16" t="s">
        <v>11</v>
      </c>
      <c r="F47" s="16" t="s">
        <v>85</v>
      </c>
      <c r="G47" s="69" t="s">
        <v>20</v>
      </c>
      <c r="H47" s="15" t="s">
        <v>218</v>
      </c>
      <c r="I47" s="15" t="s">
        <v>219</v>
      </c>
      <c r="J47" s="103" t="s">
        <v>285</v>
      </c>
      <c r="K47" s="15" t="s">
        <v>216</v>
      </c>
      <c r="L47" s="15" t="s">
        <v>217</v>
      </c>
      <c r="M47" s="217" t="s">
        <v>93</v>
      </c>
      <c r="N47" s="69" t="s">
        <v>20</v>
      </c>
      <c r="O47" s="119" t="s">
        <v>155</v>
      </c>
      <c r="P47" s="15" t="s">
        <v>154</v>
      </c>
      <c r="Q47" s="113"/>
    </row>
    <row r="48" spans="2:22" x14ac:dyDescent="0.2">
      <c r="B48" s="21" t="str" cm="1">
        <f t="array" ref="B48:B52">_xlfn.ANCHORARRAY(E48)&amp;_xlfn.ANCHORARRAY(F48)</f>
        <v>PoleClass 5</v>
      </c>
      <c r="C48" s="21" t="str" cm="1">
        <f t="array" ref="C48:C52">repl_assets_proj_budget[Code Asset Class]&amp;repl_assets_proj_budget[Code Asset Sub-Class]</f>
        <v/>
      </c>
      <c r="D48" s="21" t="str" cm="1">
        <f t="array" ref="D48:D52">repl_assets_proj_budget[Replacement Asset Class]&amp;repl_assets_proj_budget[Replacement Asset Sub-Class]</f>
        <v/>
      </c>
      <c r="E48" s="66" t="str" cm="1">
        <f t="array" ref="E48:E52">_xlfn.ANCHORARRAY('Int VA Calcs'!AV8)</f>
        <v>Pole</v>
      </c>
      <c r="F48" s="66" t="str" cm="1">
        <f t="array" ref="F48:F52">_xlfn.ANCHORARRAY('Int VA Calcs'!AW8)</f>
        <v>Class 5</v>
      </c>
      <c r="G48" s="68" t="str" cm="1">
        <f t="array" ref="G48:G52">_xlfn.XLOOKUP(_xlfn.ANCHORARRAY(E48),ac_unit_bases[Asset Class],ac_unit_bases[Unit Basis])</f>
        <v>pole</v>
      </c>
      <c r="H48" s="64"/>
      <c r="I48" s="64"/>
      <c r="J48" s="216"/>
      <c r="K48" s="67"/>
      <c r="L48" s="64"/>
      <c r="M48" s="215"/>
      <c r="N48" s="68" t="str" cm="1">
        <f t="array" ref="N48:N52">IFERROR(_xlfn.XLOOKUP(repl_assets_proj_budget[Replacement Asset Class],ac_unit_bases[Asset Class],ac_unit_bases[Unit Basis]),"")</f>
        <v/>
      </c>
      <c r="O48" s="118" t="str" cm="1">
        <f t="array" ref="O48">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48" s="120" t="str" cm="1">
        <f t="array" ref="P48:P52">IF(ISBLANK(repl_assets_proj_budget[Project Count]),"",
IF($G$12="End-of-Life",
((_xlfn.XLOOKUP(repl_assets_proj_budget[Replacement Asset Class]&amp;repl_assets_proj_budget[Replacement Asset Sub-Class],_xlfn.ANCHORARRAY( '6. Generic BCA Inputs'!$B$11), generic_bca_inputs[Replace Cost])*'Revenue Requirement Calculation'!$S$8)-(_xlfn.XLOOKUP(repl_assets_proj_budget[Code Asset Class]&amp;repl_assets_proj_budget[Code Asset Sub-Class],_xlfn.ANCHORARRAY('6. Generic BCA Inputs'!$B$11),generic_bca_inputs[Replace Cost])*'Revenue Requirement Calculation'!$N$8))
*repl_assets_proj_budget[Project Count],
IF($G$12="Retrofit",
0,
(_xlfn.XLOOKUP(repl_assets_proj_budget[Replacement Asset Class]&amp;repl_assets_proj_budget[Replacement Asset Sub-Class],_xlfn.ANCHORARRAY('6. Generic BCA Inputs'!$B$11),generic_bca_inputs[Replace Cost])*'Revenue Requirement Calculation'!$S$8)*repl_assets_proj_budget[Project Count]+_xlfn.ANCHORARRAY('Int BCA Costs'!E8))))</f>
        <v/>
      </c>
      <c r="Q48" s="113"/>
    </row>
    <row r="49" spans="2:17" x14ac:dyDescent="0.2">
      <c r="B49" s="21" t="str">
        <v>PoleClass 4</v>
      </c>
      <c r="C49" s="21" t="str">
        <v>PoleClass 3</v>
      </c>
      <c r="D49" s="21" t="str">
        <v>Underground CableAluminum: XLPE</v>
      </c>
      <c r="E49" s="66" t="str">
        <v>Pole</v>
      </c>
      <c r="F49" s="66" t="str">
        <v>Class 4</v>
      </c>
      <c r="G49" s="68" t="str">
        <v>pole</v>
      </c>
      <c r="H49" s="64" t="s">
        <v>12</v>
      </c>
      <c r="I49" s="64" t="s">
        <v>17</v>
      </c>
      <c r="J49" s="104">
        <v>100</v>
      </c>
      <c r="K49" s="67" t="s">
        <v>286</v>
      </c>
      <c r="L49" s="64" t="s">
        <v>289</v>
      </c>
      <c r="M49" s="215">
        <v>5</v>
      </c>
      <c r="N49" s="68" t="str">
        <v>km</v>
      </c>
      <c r="O49" s="118" cm="1">
        <f t="array" ref="O49">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875000</v>
      </c>
      <c r="P49" s="120">
        <v>1249316.5614449647</v>
      </c>
      <c r="Q49" s="205"/>
    </row>
    <row r="50" spans="2:17" x14ac:dyDescent="0.2">
      <c r="B50" s="21" t="str">
        <v>PoleClass 3</v>
      </c>
      <c r="C50" s="21" t="str">
        <v/>
      </c>
      <c r="D50" s="21" t="str">
        <v/>
      </c>
      <c r="E50" s="66" t="str">
        <v>Pole</v>
      </c>
      <c r="F50" s="66" t="str">
        <v>Class 3</v>
      </c>
      <c r="G50" s="68" t="str">
        <v>pole</v>
      </c>
      <c r="H50" s="64"/>
      <c r="I50" s="64"/>
      <c r="J50" s="104"/>
      <c r="K50" s="67"/>
      <c r="L50" s="64"/>
      <c r="M50" s="215"/>
      <c r="N50" s="68" t="str">
        <v/>
      </c>
      <c r="O50" s="118" t="str" cm="1">
        <f t="array" ref="O50">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0" s="120" t="str">
        <v/>
      </c>
      <c r="Q50" s="113"/>
    </row>
    <row r="51" spans="2:17" x14ac:dyDescent="0.2">
      <c r="B51" s="21" t="str">
        <v>PoleClass 2</v>
      </c>
      <c r="C51" s="21" t="str">
        <v/>
      </c>
      <c r="D51" s="21" t="str">
        <v/>
      </c>
      <c r="E51" s="66" t="str">
        <v>Pole</v>
      </c>
      <c r="F51" s="66" t="str">
        <v>Class 2</v>
      </c>
      <c r="G51" s="68" t="str">
        <v>pole</v>
      </c>
      <c r="H51" s="64"/>
      <c r="I51" s="64"/>
      <c r="J51" s="104"/>
      <c r="K51" s="67"/>
      <c r="L51" s="64"/>
      <c r="M51" s="215"/>
      <c r="N51" s="68" t="str">
        <v/>
      </c>
      <c r="O51" s="118" t="str" cm="1">
        <f t="array" ref="O51">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1" s="120" t="str">
        <v/>
      </c>
      <c r="Q51" s="113"/>
    </row>
    <row r="52" spans="2:17" x14ac:dyDescent="0.2">
      <c r="B52" s="21" t="str">
        <v>Underground CableAluminum: XLPE</v>
      </c>
      <c r="C52" s="21" t="str">
        <v/>
      </c>
      <c r="D52" s="21" t="str">
        <v/>
      </c>
      <c r="E52" s="66" t="str">
        <v>Underground Cable</v>
      </c>
      <c r="F52" s="66" t="str">
        <v>Aluminum: XLPE</v>
      </c>
      <c r="G52" s="68" t="str">
        <v>km</v>
      </c>
      <c r="H52" s="111"/>
      <c r="I52" s="111"/>
      <c r="J52" s="223"/>
      <c r="K52" s="110"/>
      <c r="L52" s="111"/>
      <c r="M52" s="166"/>
      <c r="N52" s="68" t="str">
        <v/>
      </c>
      <c r="O52" s="118"/>
      <c r="P52" s="120" t="str">
        <v/>
      </c>
      <c r="Q52" s="113"/>
    </row>
    <row r="53" spans="2:17" x14ac:dyDescent="0.2">
      <c r="B53" s="21"/>
      <c r="C53" s="21"/>
      <c r="D53" s="21"/>
      <c r="E53" s="66"/>
      <c r="F53" s="66"/>
      <c r="G53" s="68"/>
      <c r="H53" s="64"/>
      <c r="I53" s="64"/>
      <c r="J53" s="104"/>
      <c r="K53" s="67"/>
      <c r="L53" s="64"/>
      <c r="M53" s="215"/>
      <c r="N53" s="68"/>
      <c r="O53" s="118"/>
      <c r="P53" s="120"/>
      <c r="Q53" s="113"/>
    </row>
    <row r="54" spans="2:17" x14ac:dyDescent="0.2">
      <c r="B54" s="21"/>
      <c r="C54" s="21"/>
      <c r="D54" s="21"/>
      <c r="E54" s="66"/>
      <c r="F54" s="66"/>
      <c r="G54" s="68"/>
      <c r="H54" s="64"/>
      <c r="I54" s="64"/>
      <c r="J54" s="104"/>
      <c r="K54" s="67"/>
      <c r="L54" s="64"/>
      <c r="M54" s="215"/>
      <c r="N54" s="68"/>
      <c r="O54" s="118"/>
      <c r="P54" s="120"/>
      <c r="Q54" s="113"/>
    </row>
    <row r="55" spans="2:17" x14ac:dyDescent="0.2">
      <c r="B55" s="21"/>
      <c r="C55" s="21"/>
      <c r="D55" s="21"/>
      <c r="E55" s="66"/>
      <c r="F55" s="66"/>
      <c r="G55" s="68"/>
      <c r="H55" s="64"/>
      <c r="I55" s="64"/>
      <c r="J55" s="104"/>
      <c r="K55" s="67"/>
      <c r="L55" s="64"/>
      <c r="M55" s="215"/>
      <c r="N55" s="68"/>
      <c r="O55" s="118"/>
      <c r="P55" s="120"/>
      <c r="Q55" s="113"/>
    </row>
    <row r="56" spans="2:17" x14ac:dyDescent="0.2">
      <c r="B56" s="21"/>
      <c r="C56" s="21"/>
      <c r="D56" s="21"/>
      <c r="E56" s="66"/>
      <c r="F56" s="66"/>
      <c r="G56" s="68"/>
      <c r="H56" s="64"/>
      <c r="I56" s="64"/>
      <c r="J56" s="104"/>
      <c r="K56" s="67"/>
      <c r="L56" s="64"/>
      <c r="M56" s="215"/>
      <c r="N56" s="68"/>
      <c r="O56" s="118"/>
      <c r="P56" s="120"/>
      <c r="Q56" s="113"/>
    </row>
    <row r="57" spans="2:17" x14ac:dyDescent="0.2">
      <c r="B57" s="21"/>
      <c r="C57" s="21"/>
      <c r="D57" s="21"/>
      <c r="E57" s="66"/>
      <c r="F57" s="66"/>
      <c r="G57" s="68"/>
      <c r="H57" s="64"/>
      <c r="I57" s="64"/>
      <c r="J57" s="104"/>
      <c r="K57" s="110"/>
      <c r="L57" s="111"/>
      <c r="M57" s="166"/>
      <c r="N57" s="68"/>
      <c r="O57" s="118"/>
      <c r="P57" s="120"/>
      <c r="Q57" s="113"/>
    </row>
    <row r="58" spans="2:17" x14ac:dyDescent="0.2">
      <c r="B58" s="21"/>
      <c r="C58" s="21"/>
      <c r="D58" s="21"/>
      <c r="E58" s="66"/>
      <c r="F58" s="66"/>
      <c r="G58" s="68"/>
      <c r="H58" s="64"/>
      <c r="I58" s="64"/>
      <c r="J58" s="104"/>
      <c r="K58" s="110"/>
      <c r="L58" s="111"/>
      <c r="M58" s="166"/>
      <c r="N58" s="68"/>
      <c r="O58" s="118"/>
      <c r="P58" s="120"/>
      <c r="Q58" s="113"/>
    </row>
    <row r="59" spans="2:17" x14ac:dyDescent="0.2">
      <c r="B59" s="21"/>
      <c r="C59" s="21"/>
      <c r="D59" s="21"/>
      <c r="E59" s="66"/>
      <c r="F59" s="66"/>
      <c r="G59" s="68"/>
      <c r="H59" s="64"/>
      <c r="I59" s="64"/>
      <c r="J59" s="104"/>
      <c r="K59" s="110"/>
      <c r="L59" s="111"/>
      <c r="M59" s="166"/>
      <c r="N59" s="68"/>
      <c r="O59" s="118"/>
      <c r="P59" s="120"/>
      <c r="Q59" s="113"/>
    </row>
    <row r="60" spans="2:17" x14ac:dyDescent="0.2">
      <c r="B60" s="21"/>
      <c r="C60" s="21"/>
      <c r="D60" s="21"/>
      <c r="E60" s="66"/>
      <c r="F60" s="66"/>
      <c r="G60" s="68"/>
      <c r="H60" s="64"/>
      <c r="I60" s="64"/>
      <c r="J60" s="104"/>
      <c r="K60" s="110"/>
      <c r="L60" s="111"/>
      <c r="M60" s="166"/>
      <c r="N60" s="68"/>
      <c r="O60" s="118"/>
      <c r="P60" s="120"/>
      <c r="Q60" s="113"/>
    </row>
    <row r="61" spans="2:17" x14ac:dyDescent="0.2">
      <c r="B61" s="21"/>
      <c r="C61" s="21"/>
      <c r="D61" s="21"/>
      <c r="E61" s="66"/>
      <c r="F61" s="66"/>
      <c r="G61" s="68"/>
      <c r="H61" s="64"/>
      <c r="I61" s="64"/>
      <c r="J61" s="104"/>
      <c r="K61" s="110"/>
      <c r="L61" s="111"/>
      <c r="M61" s="166"/>
      <c r="N61" s="68"/>
      <c r="O61" s="118"/>
      <c r="P61" s="120"/>
    </row>
    <row r="62" spans="2:17" x14ac:dyDescent="0.2">
      <c r="B62" s="21"/>
      <c r="C62" s="21"/>
      <c r="D62" s="21"/>
      <c r="E62" s="66"/>
      <c r="F62" s="66"/>
      <c r="G62" s="68"/>
      <c r="H62" s="64"/>
      <c r="I62" s="64"/>
      <c r="J62" s="104"/>
      <c r="K62" s="110"/>
      <c r="L62" s="111"/>
      <c r="M62" s="166"/>
      <c r="N62" s="68"/>
      <c r="O62" s="118"/>
      <c r="P62" s="120"/>
    </row>
    <row r="63" spans="2:17" x14ac:dyDescent="0.2">
      <c r="B63" s="21"/>
      <c r="C63" s="21"/>
      <c r="D63" s="21"/>
      <c r="E63" s="66"/>
      <c r="F63" s="66"/>
      <c r="G63" s="68"/>
      <c r="H63" s="64"/>
      <c r="I63" s="64"/>
      <c r="J63" s="104"/>
      <c r="K63" s="110"/>
      <c r="L63" s="111"/>
      <c r="M63" s="166"/>
      <c r="N63" s="68"/>
      <c r="O63" s="118"/>
      <c r="P63" s="120"/>
    </row>
    <row r="64" spans="2:17" x14ac:dyDescent="0.2">
      <c r="B64" s="21"/>
      <c r="C64" s="21"/>
      <c r="D64" s="21"/>
      <c r="E64" s="66"/>
      <c r="F64" s="66"/>
      <c r="G64" s="68"/>
      <c r="H64" s="64"/>
      <c r="I64" s="64"/>
      <c r="J64" s="104"/>
      <c r="K64" s="110"/>
      <c r="L64" s="111"/>
      <c r="M64" s="166"/>
      <c r="N64" s="68"/>
      <c r="O64" s="118"/>
      <c r="P64" s="120"/>
    </row>
    <row r="65" spans="2:16" x14ac:dyDescent="0.2">
      <c r="B65" s="21"/>
      <c r="C65" s="21"/>
      <c r="D65" s="21"/>
      <c r="E65" s="66"/>
      <c r="F65" s="66"/>
      <c r="G65" s="68"/>
      <c r="H65" s="64"/>
      <c r="I65" s="64"/>
      <c r="J65" s="104"/>
      <c r="K65" s="110"/>
      <c r="L65" s="111"/>
      <c r="M65" s="166"/>
      <c r="N65" s="68"/>
      <c r="O65" s="118"/>
      <c r="P65" s="120"/>
    </row>
    <row r="66" spans="2:16" x14ac:dyDescent="0.2">
      <c r="B66" s="21"/>
      <c r="C66" s="21"/>
      <c r="D66" s="21"/>
      <c r="E66" s="66"/>
      <c r="F66" s="66"/>
      <c r="G66" s="68"/>
      <c r="H66" s="64"/>
      <c r="I66" s="64"/>
      <c r="J66" s="104"/>
      <c r="K66" s="110"/>
      <c r="L66" s="111"/>
      <c r="M66" s="166"/>
      <c r="N66" s="68"/>
      <c r="O66" s="118"/>
      <c r="P66" s="120"/>
    </row>
    <row r="67" spans="2:16" x14ac:dyDescent="0.2">
      <c r="B67" s="21"/>
      <c r="C67" s="21"/>
      <c r="D67" s="21"/>
      <c r="E67" s="66"/>
      <c r="F67" s="66"/>
      <c r="G67" s="68"/>
      <c r="H67" s="64"/>
      <c r="I67" s="64"/>
      <c r="J67" s="104"/>
      <c r="K67" s="110"/>
      <c r="L67" s="111"/>
      <c r="M67" s="166"/>
      <c r="N67" s="68"/>
      <c r="O67" s="118"/>
      <c r="P67" s="120"/>
    </row>
    <row r="68" spans="2:16" x14ac:dyDescent="0.2">
      <c r="B68" s="21"/>
      <c r="C68" s="21"/>
      <c r="E68" s="66"/>
      <c r="F68" s="66"/>
      <c r="G68" s="68"/>
      <c r="H68" s="64"/>
      <c r="I68" s="64"/>
      <c r="J68" s="104"/>
      <c r="K68" s="110"/>
      <c r="L68" s="111"/>
      <c r="M68" s="166"/>
      <c r="N68" s="68"/>
      <c r="O68" s="118"/>
      <c r="P68" s="120"/>
    </row>
    <row r="69" spans="2:16" x14ac:dyDescent="0.2">
      <c r="E69" s="66"/>
      <c r="F69" s="66"/>
      <c r="G69" s="68"/>
      <c r="H69" s="64"/>
      <c r="I69" s="64"/>
      <c r="J69" s="104"/>
      <c r="K69" s="110"/>
      <c r="L69" s="111"/>
      <c r="M69" s="166"/>
      <c r="N69" s="68"/>
      <c r="O69" s="118"/>
      <c r="P69" s="120"/>
    </row>
    <row r="70" spans="2:16" x14ac:dyDescent="0.2">
      <c r="E70" s="66"/>
      <c r="F70" s="66"/>
      <c r="G70" s="68"/>
      <c r="H70" s="64"/>
      <c r="I70" s="64"/>
      <c r="J70" s="104"/>
      <c r="K70" s="110"/>
      <c r="L70" s="111"/>
      <c r="M70" s="166"/>
      <c r="N70" s="68"/>
      <c r="O70" s="118"/>
      <c r="P70" s="120"/>
    </row>
    <row r="71" spans="2:16" x14ac:dyDescent="0.2">
      <c r="E71" s="66"/>
      <c r="F71" s="66"/>
      <c r="G71" s="68"/>
      <c r="H71" s="64"/>
      <c r="I71" s="64"/>
      <c r="J71" s="104"/>
      <c r="K71" s="110"/>
      <c r="L71" s="111"/>
      <c r="M71" s="166"/>
      <c r="N71" s="68"/>
      <c r="O71" s="118"/>
      <c r="P71" s="120"/>
    </row>
    <row r="72" spans="2:16" x14ac:dyDescent="0.2">
      <c r="E72" s="66"/>
      <c r="F72" s="66"/>
      <c r="G72" s="68"/>
      <c r="H72" s="64"/>
      <c r="I72" s="64"/>
      <c r="J72" s="104"/>
      <c r="K72" s="110"/>
      <c r="L72" s="111"/>
      <c r="M72" s="166"/>
      <c r="N72" s="68"/>
      <c r="O72" s="118"/>
      <c r="P72" s="120"/>
    </row>
    <row r="73" spans="2:16" x14ac:dyDescent="0.2">
      <c r="E73" s="66"/>
      <c r="F73" s="66"/>
      <c r="G73" s="68"/>
      <c r="H73" s="64"/>
      <c r="I73" s="64"/>
      <c r="J73" s="104"/>
      <c r="K73" s="110"/>
      <c r="L73" s="111"/>
      <c r="M73" s="166"/>
      <c r="N73" s="68"/>
      <c r="O73" s="118"/>
      <c r="P73" s="120"/>
    </row>
    <row r="74" spans="2:16" x14ac:dyDescent="0.2">
      <c r="E74" s="66"/>
      <c r="F74" s="66"/>
      <c r="G74" s="68"/>
      <c r="H74" s="64"/>
      <c r="I74" s="64"/>
      <c r="J74" s="104"/>
      <c r="K74" s="110"/>
      <c r="L74" s="111"/>
      <c r="M74" s="166"/>
      <c r="N74" s="68"/>
      <c r="O74" s="118"/>
      <c r="P74" s="120"/>
    </row>
    <row r="75" spans="2:16" x14ac:dyDescent="0.2">
      <c r="E75" s="66"/>
      <c r="F75" s="66"/>
      <c r="G75" s="68"/>
      <c r="H75" s="64"/>
      <c r="I75" s="64"/>
      <c r="J75" s="104"/>
      <c r="K75" s="110"/>
      <c r="L75" s="111"/>
      <c r="M75" s="166"/>
      <c r="N75" s="68"/>
      <c r="O75" s="118"/>
      <c r="P75" s="120"/>
    </row>
    <row r="76" spans="2:16" x14ac:dyDescent="0.2">
      <c r="E76" s="66"/>
      <c r="F76" s="66"/>
      <c r="G76" s="68"/>
      <c r="H76" s="64"/>
      <c r="I76" s="64"/>
      <c r="J76" s="104"/>
      <c r="K76" s="110"/>
      <c r="L76" s="111"/>
      <c r="M76" s="166"/>
      <c r="N76" s="68"/>
      <c r="O76" s="118"/>
      <c r="P76" s="120"/>
    </row>
    <row r="77" spans="2:16" x14ac:dyDescent="0.2">
      <c r="E77" s="66"/>
      <c r="F77" s="66"/>
      <c r="G77" s="68"/>
      <c r="H77" s="64"/>
      <c r="I77" s="64"/>
      <c r="J77" s="104"/>
      <c r="K77" s="110"/>
      <c r="L77" s="111"/>
      <c r="M77" s="166"/>
      <c r="N77" s="68"/>
      <c r="O77" s="118"/>
      <c r="P77" s="120"/>
    </row>
    <row r="78" spans="2:16" x14ac:dyDescent="0.2">
      <c r="E78" s="66"/>
      <c r="F78" s="66"/>
      <c r="G78" s="68"/>
      <c r="H78" s="64"/>
      <c r="I78" s="64"/>
      <c r="J78" s="104"/>
      <c r="K78" s="110"/>
      <c r="L78" s="111"/>
      <c r="M78" s="166"/>
      <c r="N78" s="68"/>
      <c r="O78" s="118"/>
      <c r="P78" s="120"/>
    </row>
    <row r="79" spans="2:16" x14ac:dyDescent="0.2">
      <c r="E79" s="66"/>
      <c r="F79" s="66"/>
      <c r="G79" s="68"/>
      <c r="H79" s="64"/>
      <c r="I79" s="64"/>
      <c r="J79" s="104"/>
      <c r="K79" s="110"/>
      <c r="L79" s="111"/>
      <c r="M79" s="166"/>
      <c r="N79" s="68"/>
      <c r="O79" s="118"/>
      <c r="P79" s="120"/>
    </row>
    <row r="80" spans="2:16" x14ac:dyDescent="0.2">
      <c r="E80" s="66"/>
      <c r="F80" s="66"/>
      <c r="G80" s="68"/>
      <c r="H80" s="64"/>
      <c r="I80" s="64"/>
      <c r="J80" s="104"/>
      <c r="K80" s="110"/>
      <c r="L80" s="111"/>
      <c r="M80" s="166"/>
      <c r="N80" s="68"/>
      <c r="O80" s="118"/>
      <c r="P80" s="120"/>
    </row>
    <row r="81" spans="5:16" x14ac:dyDescent="0.2">
      <c r="E81" s="66"/>
      <c r="F81" s="66"/>
      <c r="G81" s="68"/>
      <c r="H81" s="64"/>
      <c r="I81" s="64"/>
      <c r="J81" s="104"/>
      <c r="K81" s="110"/>
      <c r="L81" s="111"/>
      <c r="M81" s="166"/>
      <c r="N81" s="68"/>
      <c r="O81" s="118"/>
      <c r="P81" s="120"/>
    </row>
    <row r="82" spans="5:16" x14ac:dyDescent="0.2">
      <c r="E82" s="66"/>
      <c r="F82" s="66"/>
      <c r="G82" s="68"/>
      <c r="H82" s="64"/>
      <c r="I82" s="64"/>
      <c r="J82" s="104"/>
      <c r="K82" s="110"/>
      <c r="L82" s="111"/>
      <c r="M82" s="166"/>
      <c r="N82" s="68"/>
      <c r="O82" s="118"/>
      <c r="P82" s="120"/>
    </row>
    <row r="83" spans="5:16" x14ac:dyDescent="0.2">
      <c r="E83" s="66"/>
      <c r="F83" s="66"/>
      <c r="G83" s="68"/>
      <c r="H83" s="64"/>
      <c r="I83" s="64"/>
      <c r="J83" s="104"/>
      <c r="K83" s="110"/>
      <c r="L83" s="111"/>
      <c r="M83" s="166"/>
      <c r="N83" s="68"/>
      <c r="O83" s="118"/>
      <c r="P83" s="120"/>
    </row>
    <row r="84" spans="5:16" x14ac:dyDescent="0.2">
      <c r="E84" s="66"/>
      <c r="F84" s="66"/>
      <c r="G84" s="68"/>
      <c r="H84" s="64"/>
      <c r="I84" s="64"/>
      <c r="J84" s="104"/>
      <c r="K84" s="110"/>
      <c r="L84" s="111"/>
      <c r="M84" s="166"/>
      <c r="N84" s="68"/>
      <c r="O84" s="118"/>
      <c r="P84" s="120"/>
    </row>
    <row r="85" spans="5:16" x14ac:dyDescent="0.2">
      <c r="E85" s="66"/>
      <c r="F85" s="66"/>
      <c r="G85" s="68"/>
      <c r="H85" s="64"/>
      <c r="I85" s="64"/>
      <c r="J85" s="104"/>
      <c r="K85" s="110"/>
      <c r="L85" s="111"/>
      <c r="M85" s="166"/>
      <c r="N85" s="68"/>
      <c r="O85" s="118"/>
      <c r="P85" s="120"/>
    </row>
    <row r="86" spans="5:16" x14ac:dyDescent="0.2">
      <c r="E86" s="66"/>
      <c r="F86" s="66"/>
      <c r="G86" s="68"/>
      <c r="H86" s="64"/>
      <c r="I86" s="64"/>
      <c r="J86" s="104"/>
      <c r="K86" s="110"/>
      <c r="L86" s="111"/>
      <c r="M86" s="166"/>
      <c r="N86" s="68"/>
      <c r="O86" s="118"/>
      <c r="P86" s="120"/>
    </row>
    <row r="87" spans="5:16" x14ac:dyDescent="0.2">
      <c r="E87" s="66"/>
      <c r="F87" s="66"/>
      <c r="G87" s="68"/>
      <c r="H87" s="64"/>
      <c r="I87" s="64"/>
      <c r="J87" s="104"/>
      <c r="K87" s="110"/>
      <c r="L87" s="111"/>
      <c r="M87" s="166"/>
      <c r="N87" s="68"/>
      <c r="O87" s="118"/>
      <c r="P87" s="120"/>
    </row>
    <row r="88" spans="5:16" x14ac:dyDescent="0.2">
      <c r="E88" s="66"/>
      <c r="F88" s="66"/>
      <c r="G88" s="68"/>
      <c r="H88" s="64"/>
      <c r="I88" s="64"/>
      <c r="J88" s="104"/>
      <c r="K88" s="110"/>
      <c r="L88" s="111"/>
      <c r="M88" s="166"/>
      <c r="N88" s="68"/>
      <c r="O88" s="118"/>
      <c r="P88" s="120"/>
    </row>
  </sheetData>
  <mergeCells count="7">
    <mergeCell ref="K46:N46"/>
    <mergeCell ref="E46:G46"/>
    <mergeCell ref="E11:F11"/>
    <mergeCell ref="E42:I43"/>
    <mergeCell ref="E12:F12"/>
    <mergeCell ref="E13:F13"/>
    <mergeCell ref="H46:J46"/>
  </mergeCells>
  <phoneticPr fontId="0" type="noConversion"/>
  <conditionalFormatting sqref="E29:G29">
    <cfRule type="expression" dxfId="1" priority="3">
      <formula>$G$12&lt;&gt;"Early Retirement"</formula>
    </cfRule>
  </conditionalFormatting>
  <conditionalFormatting sqref="H35:H41">
    <cfRule type="expression" dxfId="0" priority="1">
      <formula>$G$13="Frequency"</formula>
    </cfRule>
  </conditionalFormatting>
  <dataValidations count="2">
    <dataValidation type="list" allowBlank="1" showInputMessage="1" showErrorMessage="1" sqref="G12" xr:uid="{80A68F3F-785C-4477-ADF3-D01DF3C58BD6}">
      <formula1>"End-of-Life, Early Retirement, Retrofit"</formula1>
    </dataValidation>
    <dataValidation type="list" allowBlank="1" showInputMessage="1" showErrorMessage="1" sqref="G13" xr:uid="{C526899B-311C-4506-B9E8-691582E846BC}">
      <formula1>"Frequency, Criticality, Both"</formula1>
    </dataValidation>
  </dataValidations>
  <pageMargins left="0.7" right="0.7" top="0.75" bottom="0.75" header="0.3" footer="0.3"/>
  <pageSetup orientation="portrait" horizontalDpi="300" verticalDpi="300"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FAA3-8BD9-44DB-B769-A8AD54975B73}">
  <sheetPr>
    <tabColor theme="2" tint="-0.499984740745262"/>
  </sheetPr>
  <dimension ref="A1:S44"/>
  <sheetViews>
    <sheetView showGridLines="0" tabSelected="1" zoomScale="130" zoomScaleNormal="130" workbookViewId="0">
      <selection activeCell="A2" sqref="A2"/>
    </sheetView>
  </sheetViews>
  <sheetFormatPr defaultRowHeight="11.25" x14ac:dyDescent="0.2"/>
  <cols>
    <col min="2" max="2" width="49.83203125" bestFit="1" customWidth="1"/>
    <col min="3" max="3" width="26.1640625" customWidth="1"/>
    <col min="4" max="4" width="13" customWidth="1"/>
    <col min="5" max="5" width="10.83203125" customWidth="1"/>
    <col min="6" max="6" width="12.6640625" bestFit="1" customWidth="1"/>
    <col min="7" max="30" width="10.83203125" customWidth="1"/>
  </cols>
  <sheetData>
    <row r="1" spans="1:19" x14ac:dyDescent="0.2">
      <c r="A1" s="8" t="s">
        <v>19</v>
      </c>
    </row>
    <row r="2" spans="1:19" ht="17.25" thickBot="1" x14ac:dyDescent="0.3">
      <c r="B2" s="1"/>
      <c r="C2" s="11" t="s">
        <v>92</v>
      </c>
      <c r="D2" s="11"/>
      <c r="E2" s="1"/>
      <c r="F2" s="1"/>
      <c r="G2" s="1"/>
      <c r="H2" s="1"/>
      <c r="I2" s="1"/>
      <c r="J2" s="1"/>
      <c r="K2" s="1"/>
      <c r="L2" s="1"/>
      <c r="M2" s="1"/>
      <c r="N2" s="1"/>
      <c r="O2" s="1"/>
      <c r="P2" s="1"/>
      <c r="Q2" s="1"/>
      <c r="R2" s="1"/>
      <c r="S2" s="1"/>
    </row>
    <row r="3" spans="1:19" ht="12" thickTop="1" x14ac:dyDescent="0.2">
      <c r="B3" s="3"/>
      <c r="C3" s="4"/>
      <c r="D3" s="4"/>
      <c r="E3" s="4"/>
      <c r="F3" s="4"/>
      <c r="G3" s="4"/>
      <c r="H3" s="4"/>
      <c r="I3" s="4"/>
      <c r="J3" s="4"/>
      <c r="K3" s="4"/>
      <c r="L3" s="4"/>
    </row>
    <row r="4" spans="1:19" x14ac:dyDescent="0.2">
      <c r="B4" s="3"/>
      <c r="C4" s="4"/>
      <c r="D4" s="4"/>
      <c r="E4" s="4"/>
      <c r="F4" s="4"/>
      <c r="G4" s="4"/>
      <c r="H4" s="4"/>
      <c r="I4" s="4"/>
      <c r="J4" s="4"/>
      <c r="K4" s="4"/>
      <c r="L4" s="4"/>
    </row>
    <row r="5" spans="1:19" x14ac:dyDescent="0.2">
      <c r="B5" s="3"/>
      <c r="C5" s="4"/>
      <c r="D5" s="4"/>
      <c r="E5" s="4"/>
      <c r="F5" s="4"/>
      <c r="G5" s="4"/>
      <c r="H5" s="4"/>
      <c r="I5" s="4"/>
      <c r="J5" s="4"/>
      <c r="K5" s="4"/>
      <c r="L5" s="4"/>
    </row>
    <row r="6" spans="1:19" ht="33.75" customHeight="1" x14ac:dyDescent="0.2">
      <c r="B6" s="3"/>
      <c r="C6" s="4"/>
      <c r="D6" s="4"/>
      <c r="E6" s="4"/>
      <c r="F6" s="4"/>
      <c r="G6" s="4"/>
      <c r="H6" s="4"/>
      <c r="I6" s="4"/>
      <c r="J6" s="4"/>
      <c r="K6" s="4"/>
      <c r="L6" s="4"/>
    </row>
    <row r="7" spans="1:19" x14ac:dyDescent="0.2">
      <c r="B7" s="3"/>
      <c r="C7" s="4"/>
      <c r="D7" s="4"/>
      <c r="E7" s="4"/>
      <c r="F7" s="4"/>
      <c r="G7" s="4"/>
      <c r="H7" s="4"/>
      <c r="I7" s="4"/>
      <c r="J7" s="4"/>
      <c r="K7" s="4"/>
      <c r="L7" s="4"/>
    </row>
    <row r="8" spans="1:19" x14ac:dyDescent="0.2">
      <c r="O8" s="52"/>
    </row>
    <row r="9" spans="1:19" x14ac:dyDescent="0.2">
      <c r="B9" s="63" t="s">
        <v>95</v>
      </c>
    </row>
    <row r="10" spans="1:19" ht="23.25" thickBot="1" x14ac:dyDescent="0.25">
      <c r="B10" s="16" t="s">
        <v>96</v>
      </c>
      <c r="C10" s="16" t="s">
        <v>81</v>
      </c>
      <c r="D10" s="15" t="s">
        <v>112</v>
      </c>
      <c r="O10" s="52"/>
    </row>
    <row r="11" spans="1:19" x14ac:dyDescent="0.2">
      <c r="B11" s="62" t="s">
        <v>193</v>
      </c>
      <c r="C11" s="62" t="str">
        <f>"PV "&amp;'7. Project Characteristics'!G27&amp;"$"</f>
        <v>PV 2026$</v>
      </c>
      <c r="D11" s="142">
        <f>(SUM(_xlfn.ANCHORARRAY(Calibration!$D$8))-SUM(_xlfn.ANCHORARRAY(Calibration!$E$8)))</f>
        <v>491492.87407695298</v>
      </c>
      <c r="E11" s="208"/>
      <c r="O11" s="52"/>
    </row>
    <row r="12" spans="1:19" x14ac:dyDescent="0.2">
      <c r="B12" s="62" t="s">
        <v>194</v>
      </c>
      <c r="C12" s="62" t="str">
        <f>C11</f>
        <v>PV 2026$</v>
      </c>
      <c r="D12" s="142">
        <f>SUM(_xlfn.ANCHORARRAY(Calibration!$F$8))-SUM(_xlfn.ANCHORARRAY(Calibration!$G$8))</f>
        <v>7159870.7084626304</v>
      </c>
      <c r="E12" s="208"/>
      <c r="O12" s="52"/>
    </row>
    <row r="13" spans="1:19" x14ac:dyDescent="0.2">
      <c r="B13" s="62" t="s">
        <v>195</v>
      </c>
      <c r="C13" s="62" t="str">
        <f>C12</f>
        <v>PV 2026$</v>
      </c>
      <c r="D13" s="142">
        <f>SUM(_xlfn.ANCHORARRAY(Calibration!$H$8))-SUM(_xlfn.ANCHORARRAY(Calibration!$I$8))</f>
        <v>0</v>
      </c>
      <c r="E13" s="208"/>
      <c r="O13" s="52"/>
    </row>
    <row r="14" spans="1:19" x14ac:dyDescent="0.2">
      <c r="B14" s="62" t="s">
        <v>101</v>
      </c>
      <c r="C14" s="62" t="str">
        <f>C11</f>
        <v>PV 2026$</v>
      </c>
      <c r="D14" s="142">
        <f>IF('7. Project Characteristics'!$G$13="Criticality",'7. Project Characteristics'!$G$23*'Revenue Requirement Calculation'!$S$8,SUM(_xlfn.ANCHORARRAY('7. Project Characteristics'!$P$48))+('7. Project Characteristics'!$G$23*'Revenue Requirement Calculation'!$S$8))</f>
        <v>1460847.9701108118</v>
      </c>
      <c r="E14" s="208"/>
      <c r="O14" s="52"/>
    </row>
    <row r="15" spans="1:19" x14ac:dyDescent="0.2">
      <c r="B15" s="62" t="s">
        <v>97</v>
      </c>
      <c r="C15" s="62" t="s">
        <v>104</v>
      </c>
      <c r="D15" s="100">
        <f>IFERROR(SUM(D11:D13)/D14,"N/A")</f>
        <v>5.2376179719503559</v>
      </c>
      <c r="E15" s="208"/>
      <c r="O15" s="52"/>
    </row>
    <row r="16" spans="1:19" x14ac:dyDescent="0.2">
      <c r="B16" s="62" t="s">
        <v>196</v>
      </c>
      <c r="C16" s="62" t="s">
        <v>106</v>
      </c>
      <c r="D16" s="147">
        <f>D17/'7. Project Characteristics'!$G$28</f>
        <v>234027.60222801595</v>
      </c>
      <c r="E16" s="208"/>
      <c r="H16" s="52"/>
    </row>
    <row r="17" spans="2:10" x14ac:dyDescent="0.2">
      <c r="B17" s="62" t="s">
        <v>105</v>
      </c>
      <c r="C17" s="62" t="s">
        <v>106</v>
      </c>
      <c r="D17" s="147">
        <f>SUM(_xlfn.ANCHORARRAY('Int BCA Ann CMI'!E8))-SUM(_xlfn.ANCHORARRAY('Int BCA Ann CMI'!CG8))</f>
        <v>9361104.0891206376</v>
      </c>
      <c r="E17" s="208"/>
      <c r="H17" s="52"/>
    </row>
    <row r="18" spans="2:10" x14ac:dyDescent="0.2">
      <c r="B18" s="101" t="s">
        <v>197</v>
      </c>
    </row>
    <row r="20" spans="2:10" x14ac:dyDescent="0.2">
      <c r="J20" s="52"/>
    </row>
    <row r="44" ht="12" customHeight="1" x14ac:dyDescent="0.2"/>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578C-5517-49CC-8810-1DF0B8283C7A}">
  <dimension ref="A1"/>
  <sheetViews>
    <sheetView workbookViewId="0"/>
  </sheetViews>
  <sheetFormatPr defaultRowHeight="11.2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C1DD3-9521-4CDC-B1B0-0D3A429CDE97}">
  <sheetPr>
    <tabColor theme="0" tint="-0.249977111117893"/>
  </sheetPr>
  <dimension ref="B4:T58"/>
  <sheetViews>
    <sheetView workbookViewId="0"/>
  </sheetViews>
  <sheetFormatPr defaultRowHeight="11.25" x14ac:dyDescent="0.2"/>
  <cols>
    <col min="2" max="2" width="24.5" customWidth="1"/>
    <col min="3" max="3" width="11.6640625" customWidth="1"/>
    <col min="4" max="9" width="12.83203125" customWidth="1"/>
    <col min="11" max="11" width="20.83203125" customWidth="1"/>
    <col min="12" max="12" width="12.6640625" customWidth="1"/>
    <col min="13" max="15" width="13.6640625" customWidth="1"/>
    <col min="16" max="16" width="15" bestFit="1" customWidth="1"/>
    <col min="17" max="17" width="20" bestFit="1" customWidth="1"/>
    <col min="18" max="18" width="12.6640625" customWidth="1"/>
    <col min="20" max="20" width="21.1640625" customWidth="1"/>
    <col min="21" max="21" width="11.1640625" bestFit="1" customWidth="1"/>
    <col min="22" max="22" width="10.1640625" bestFit="1" customWidth="1"/>
  </cols>
  <sheetData>
    <row r="4" spans="2:20" x14ac:dyDescent="0.2">
      <c r="Q4" s="52"/>
    </row>
    <row r="6" spans="2:20" ht="25.5" customHeight="1" thickBot="1" x14ac:dyDescent="0.25">
      <c r="B6" s="63" t="s">
        <v>128</v>
      </c>
      <c r="D6" s="239" t="s">
        <v>213</v>
      </c>
      <c r="E6" s="239"/>
      <c r="F6" s="239" t="s">
        <v>144</v>
      </c>
      <c r="G6" s="239"/>
      <c r="H6" s="239" t="s">
        <v>145</v>
      </c>
      <c r="I6" s="239"/>
      <c r="K6" s="63" t="s">
        <v>129</v>
      </c>
      <c r="P6" s="52"/>
      <c r="R6" s="71"/>
    </row>
    <row r="7" spans="2:20" ht="23.25" thickBot="1" x14ac:dyDescent="0.25">
      <c r="B7" s="16" t="s">
        <v>11</v>
      </c>
      <c r="C7" s="16" t="s">
        <v>85</v>
      </c>
      <c r="D7" s="15" t="s">
        <v>108</v>
      </c>
      <c r="E7" s="15" t="s">
        <v>109</v>
      </c>
      <c r="F7" s="15" t="s">
        <v>108</v>
      </c>
      <c r="G7" s="15" t="s">
        <v>109</v>
      </c>
      <c r="H7" s="15" t="s">
        <v>108</v>
      </c>
      <c r="I7" s="15" t="s">
        <v>109</v>
      </c>
      <c r="K7" s="16" t="s">
        <v>11</v>
      </c>
      <c r="L7" s="16" t="s">
        <v>85</v>
      </c>
      <c r="M7" s="15" t="s">
        <v>108</v>
      </c>
      <c r="N7" s="15" t="s">
        <v>140</v>
      </c>
      <c r="Q7" s="15" t="s">
        <v>130</v>
      </c>
      <c r="R7" s="15" t="s">
        <v>131</v>
      </c>
      <c r="T7" s="15" t="s">
        <v>215</v>
      </c>
    </row>
    <row r="8" spans="2:20" x14ac:dyDescent="0.2">
      <c r="B8" s="66" t="str" cm="1">
        <f t="array" ref="B8:B12">_xlfn.ANCHORARRAY('Int BCA Ann PWFC'!C8)</f>
        <v>Pole</v>
      </c>
      <c r="C8" s="66" t="str" cm="1">
        <f t="array" ref="C8:C12">_xlfn.ANCHORARRAY('Int BCA Ann PWFC'!D8)</f>
        <v>Class 5</v>
      </c>
      <c r="D8" s="75" cm="1">
        <f t="array" ref="D8:D12">_xlfn.ANCHORARRAY('Int BCA Ann PWFC'!CG8)</f>
        <v>0</v>
      </c>
      <c r="E8" s="75" cm="1">
        <f t="array" ref="E8:E12">_xlfn.ANCHORARRAY('Int BCA Ann PWFC'!FI8)</f>
        <v>0</v>
      </c>
      <c r="F8" s="75" cm="1">
        <f t="array" ref="F8:F12">_xlfn.XLOOKUP(_xlfn.ANCHORARRAY(B8)&amp;_xlfn.ANCHORARRAY(C8),_xlfn.ANCHORARRAY('Int BCA Ann PWVOLL'!C8)&amp;_xlfn.ANCHORARRAY('Int BCA Ann PWVOLL'!D8),_xlfn.ANCHORARRAY('Int BCA Ann PWVOLL'!E8))</f>
        <v>0</v>
      </c>
      <c r="G8" s="75" cm="1">
        <f t="array" ref="G8:G12">_xlfn.XLOOKUP(_xlfn.ANCHORARRAY(B8)&amp;_xlfn.ANCHORARRAY(C8),_xlfn.ANCHORARRAY('Int BCA Ann PWVOLL'!CE8)&amp;_xlfn.ANCHORARRAY('Int BCA Ann PWVOLL'!CF8),_xlfn.ANCHORARRAY('Int BCA Ann PWVOLL'!CG8))</f>
        <v>0</v>
      </c>
      <c r="H8" s="75" cm="1">
        <f t="array" ref="H8:H12">_xlfn.XLOOKUP(_xlfn.ANCHORARRAY(B8)&amp;_xlfn.ANCHORARRAY(C8),_xlfn.ANCHORARRAY('Int BCA Ann PWVOLL'!CE8)&amp;_xlfn.ANCHORARRAY('Int BCA Ann PWVOLL'!CF8),_xlfn.ANCHORARRAY('Int BCA Ann PWVOLL'!CG8))</f>
        <v>0</v>
      </c>
      <c r="I8" s="75" cm="1">
        <f t="array" ref="I8:I12">_xlfn.XLOOKUP(_xlfn.ANCHORARRAY(B8)&amp;_xlfn.ANCHORARRAY(C8),_xlfn.ANCHORARRAY('Int BCA Ann PWVOLL'!FG8)&amp;_xlfn.ANCHORARRAY('Int BCA Ann PWVOLL'!FH8),_xlfn.ANCHORARRAY('Int BCA Ann PWVOLL'!FI8))</f>
        <v>0</v>
      </c>
      <c r="K8" s="66" t="str" cm="1">
        <f t="array" ref="K8:K12">_xlfn.ANCHORARRAY('Int BCA Ann PWVOLL'!C8)</f>
        <v>Pole</v>
      </c>
      <c r="L8" s="66" t="str" cm="1">
        <f t="array" ref="L8:L12">_xlfn.ANCHORARRAY('Int BCA Ann PWVOLL'!D8)</f>
        <v>Class 5</v>
      </c>
      <c r="M8" s="99" cm="1">
        <f t="array" ref="M8:M12">_xlfn.XLOOKUP(_xlfn.ANCHORARRAY(B8)&amp;_xlfn.ANCHORARRAY(C8),_xlfn.ANCHORARRAY('7. Project Characteristics'!B48),repl_assets_proj_budget[Project Count])*
_xlfn.XLOOKUP(_xlfn.ANCHORARRAY(K8)&amp;_xlfn.ANCHORARRAY(L8),_xlfn.ANCHORARRAY('Int BCA Ann Fail Prob'!C8)&amp;_xlfn.ANCHORARRAY('Int BCA Ann Fail Prob'!D8),
_xlfn.XLOOKUP('7. Project Characteristics'!$G$40,'Int BCA Ann Fail Prob'!$G$7:$CD$7,_xlfn.ANCHORARRAY('Int BCA Ann Fail Prob'!$G$8):_xlfn.ANCHORARRAY('Int BCA Ann Fail Prob'!$CD$8))
)</f>
        <v>0</v>
      </c>
      <c r="N8" s="99"/>
      <c r="P8" s="48" t="s">
        <v>108</v>
      </c>
      <c r="Q8" s="100">
        <f>SUM(_xlfn.ANCHORARRAY(M8))</f>
        <v>0.4745572138467668</v>
      </c>
      <c r="R8" s="100">
        <f>'7. Project Characteristics'!$G$41/$Q$8</f>
        <v>4.6359004474229195</v>
      </c>
      <c r="T8" s="163">
        <f>IF('7. Project Characteristics'!$G$12="Early Retirement",'7. Project Characteristics'!$G$29,0)</f>
        <v>10</v>
      </c>
    </row>
    <row r="9" spans="2:20" x14ac:dyDescent="0.2">
      <c r="B9" s="66" t="str">
        <v>Pole</v>
      </c>
      <c r="C9" s="66" t="str">
        <v>Class 4</v>
      </c>
      <c r="D9" s="75">
        <v>403311.74886967061</v>
      </c>
      <c r="E9" s="75">
        <v>0</v>
      </c>
      <c r="F9" s="75">
        <v>6000888.3318368848</v>
      </c>
      <c r="G9" s="75">
        <v>0</v>
      </c>
      <c r="H9" s="75">
        <v>0</v>
      </c>
      <c r="I9" s="75">
        <v>0</v>
      </c>
      <c r="K9" s="66" t="str">
        <v>Pole</v>
      </c>
      <c r="L9" s="66" t="str">
        <v>Class 4</v>
      </c>
      <c r="M9" s="99">
        <v>0.4745572138467668</v>
      </c>
      <c r="N9" s="99"/>
      <c r="P9" s="48" t="s">
        <v>141</v>
      </c>
      <c r="Q9" s="100"/>
      <c r="R9" s="100" t="s">
        <v>22</v>
      </c>
    </row>
    <row r="10" spans="2:20" x14ac:dyDescent="0.2">
      <c r="B10" s="66" t="str">
        <v>Pole</v>
      </c>
      <c r="C10" s="66" t="str">
        <v>Class 3</v>
      </c>
      <c r="D10" s="75">
        <v>88181.125207282355</v>
      </c>
      <c r="E10" s="75">
        <v>0</v>
      </c>
      <c r="F10" s="75">
        <v>1158982.3766257458</v>
      </c>
      <c r="G10" s="75">
        <v>0</v>
      </c>
      <c r="H10" s="75">
        <v>0</v>
      </c>
      <c r="I10" s="75">
        <v>0</v>
      </c>
      <c r="K10" s="66" t="str">
        <v>Pole</v>
      </c>
      <c r="L10" s="66" t="str">
        <v>Class 3</v>
      </c>
      <c r="M10" s="99">
        <v>0</v>
      </c>
      <c r="N10" s="99"/>
      <c r="P10" s="48" t="s">
        <v>30</v>
      </c>
      <c r="Q10" s="100"/>
      <c r="R10" s="100" t="s">
        <v>22</v>
      </c>
    </row>
    <row r="11" spans="2:20" x14ac:dyDescent="0.2">
      <c r="B11" s="66" t="str">
        <v>Pole</v>
      </c>
      <c r="C11" s="66" t="str">
        <v>Class 2</v>
      </c>
      <c r="D11" s="75">
        <v>0</v>
      </c>
      <c r="E11" s="75">
        <v>0</v>
      </c>
      <c r="F11" s="75">
        <v>0</v>
      </c>
      <c r="G11" s="75">
        <v>0</v>
      </c>
      <c r="H11" s="75">
        <v>0</v>
      </c>
      <c r="I11" s="75">
        <v>0</v>
      </c>
      <c r="K11" s="66" t="str">
        <v>Pole</v>
      </c>
      <c r="L11" s="66" t="str">
        <v>Class 2</v>
      </c>
      <c r="M11" s="99">
        <v>0</v>
      </c>
      <c r="N11" s="99"/>
      <c r="P11" s="105" t="s">
        <v>32</v>
      </c>
      <c r="Q11" s="100"/>
      <c r="R11" s="100" t="s">
        <v>22</v>
      </c>
    </row>
    <row r="12" spans="2:20" x14ac:dyDescent="0.2">
      <c r="B12" s="66" t="str">
        <v>Underground Cable</v>
      </c>
      <c r="C12" s="66" t="str">
        <v>Aluminum: XLPE</v>
      </c>
      <c r="D12" s="75">
        <v>0</v>
      </c>
      <c r="E12" s="75">
        <v>0</v>
      </c>
      <c r="F12" s="75">
        <v>0</v>
      </c>
      <c r="G12" s="75">
        <v>0</v>
      </c>
      <c r="H12" s="75">
        <v>0</v>
      </c>
      <c r="I12" s="75">
        <v>0</v>
      </c>
      <c r="K12" s="66" t="str">
        <v>Underground Cable</v>
      </c>
      <c r="L12" s="66" t="str">
        <v>Aluminum: XLPE</v>
      </c>
      <c r="M12" s="99">
        <v>0</v>
      </c>
      <c r="N12" s="99"/>
    </row>
    <row r="13" spans="2:20" x14ac:dyDescent="0.2">
      <c r="B13" s="66"/>
      <c r="C13" s="66"/>
      <c r="D13" s="75"/>
      <c r="E13" s="75"/>
      <c r="F13" s="75"/>
      <c r="G13" s="75"/>
      <c r="H13" s="75"/>
      <c r="I13" s="75"/>
      <c r="K13" s="66"/>
      <c r="L13" s="66"/>
      <c r="M13" s="99"/>
      <c r="N13" s="99"/>
    </row>
    <row r="14" spans="2:20" x14ac:dyDescent="0.2">
      <c r="B14" s="66"/>
      <c r="C14" s="66"/>
      <c r="D14" s="75"/>
      <c r="E14" s="75"/>
      <c r="F14" s="75"/>
      <c r="G14" s="75"/>
      <c r="H14" s="75"/>
      <c r="I14" s="75"/>
      <c r="K14" s="66"/>
      <c r="L14" s="66"/>
      <c r="M14" s="164"/>
      <c r="N14" s="77"/>
    </row>
    <row r="15" spans="2:20" x14ac:dyDescent="0.2">
      <c r="B15" s="66"/>
      <c r="C15" s="66"/>
      <c r="D15" s="75"/>
      <c r="E15" s="75"/>
      <c r="F15" s="75"/>
      <c r="G15" s="75"/>
      <c r="H15" s="75"/>
      <c r="I15" s="75"/>
      <c r="K15" s="66"/>
      <c r="L15" s="66"/>
      <c r="M15" s="77"/>
      <c r="N15" s="77"/>
    </row>
    <row r="16" spans="2:20" x14ac:dyDescent="0.2">
      <c r="B16" s="66"/>
      <c r="C16" s="66"/>
      <c r="D16" s="75"/>
      <c r="E16" s="75"/>
      <c r="F16" s="75"/>
      <c r="G16" s="75"/>
      <c r="H16" s="75"/>
      <c r="I16" s="75"/>
      <c r="K16" s="66"/>
      <c r="L16" s="66"/>
      <c r="M16" s="77"/>
      <c r="N16" s="77"/>
    </row>
    <row r="17" spans="2:14" x14ac:dyDescent="0.2">
      <c r="B17" s="66"/>
      <c r="C17" s="66"/>
      <c r="D17" s="75"/>
      <c r="E17" s="75"/>
      <c r="F17" s="75"/>
      <c r="G17" s="75"/>
      <c r="H17" s="75"/>
      <c r="I17" s="75"/>
      <c r="K17" s="66"/>
      <c r="L17" s="66"/>
      <c r="M17" s="77"/>
      <c r="N17" s="77"/>
    </row>
    <row r="18" spans="2:14" x14ac:dyDescent="0.2">
      <c r="B18" s="66"/>
      <c r="C18" s="66"/>
      <c r="D18" s="75"/>
      <c r="E18" s="75"/>
      <c r="F18" s="75"/>
      <c r="G18" s="75"/>
      <c r="H18" s="75"/>
      <c r="I18" s="75"/>
      <c r="K18" s="66"/>
      <c r="L18" s="66"/>
      <c r="M18" s="77"/>
      <c r="N18" s="77"/>
    </row>
    <row r="19" spans="2:14" x14ac:dyDescent="0.2">
      <c r="B19" s="66"/>
      <c r="C19" s="66"/>
      <c r="D19" s="75"/>
      <c r="E19" s="75"/>
      <c r="F19" s="75"/>
      <c r="G19" s="75"/>
      <c r="H19" s="75"/>
      <c r="I19" s="75"/>
      <c r="K19" s="66"/>
      <c r="L19" s="66"/>
      <c r="M19" s="77"/>
      <c r="N19" s="77"/>
    </row>
    <row r="20" spans="2:14" x14ac:dyDescent="0.2">
      <c r="B20" s="66"/>
      <c r="C20" s="66"/>
      <c r="D20" s="75"/>
      <c r="E20" s="75"/>
      <c r="F20" s="75"/>
      <c r="G20" s="75"/>
      <c r="H20" s="75"/>
      <c r="I20" s="75"/>
      <c r="K20" s="66"/>
      <c r="L20" s="66"/>
      <c r="M20" s="77"/>
      <c r="N20" s="77"/>
    </row>
    <row r="21" spans="2:14" x14ac:dyDescent="0.2">
      <c r="B21" s="66"/>
      <c r="C21" s="66"/>
      <c r="D21" s="75"/>
      <c r="E21" s="75"/>
      <c r="F21" s="75"/>
      <c r="G21" s="75"/>
      <c r="H21" s="75"/>
      <c r="I21" s="75"/>
      <c r="K21" s="66"/>
      <c r="L21" s="66"/>
      <c r="M21" s="77"/>
      <c r="N21" s="77"/>
    </row>
    <row r="22" spans="2:14" x14ac:dyDescent="0.2">
      <c r="B22" s="66"/>
      <c r="C22" s="66"/>
      <c r="D22" s="75"/>
      <c r="E22" s="75"/>
      <c r="F22" s="75"/>
      <c r="G22" s="75"/>
      <c r="H22" s="75"/>
      <c r="I22" s="75"/>
      <c r="K22" s="66"/>
      <c r="L22" s="66"/>
      <c r="M22" s="77"/>
      <c r="N22" s="77"/>
    </row>
    <row r="23" spans="2:14" x14ac:dyDescent="0.2">
      <c r="B23" s="66"/>
      <c r="C23" s="66"/>
      <c r="D23" s="75"/>
      <c r="E23" s="75"/>
      <c r="F23" s="75"/>
      <c r="G23" s="75"/>
      <c r="H23" s="75"/>
      <c r="I23" s="75"/>
      <c r="K23" s="66"/>
      <c r="L23" s="66"/>
      <c r="M23" s="77"/>
      <c r="N23" s="77"/>
    </row>
    <row r="24" spans="2:14" x14ac:dyDescent="0.2">
      <c r="B24" s="66"/>
      <c r="C24" s="66"/>
      <c r="D24" s="75"/>
      <c r="E24" s="75"/>
      <c r="F24" s="75"/>
      <c r="G24" s="75"/>
      <c r="H24" s="75"/>
      <c r="I24" s="75"/>
      <c r="K24" s="66"/>
      <c r="L24" s="66"/>
      <c r="M24" s="77"/>
      <c r="N24" s="77"/>
    </row>
    <row r="25" spans="2:14" x14ac:dyDescent="0.2">
      <c r="B25" s="66"/>
      <c r="C25" s="66"/>
      <c r="D25" s="75"/>
      <c r="E25" s="75"/>
      <c r="F25" s="75"/>
      <c r="G25" s="75"/>
      <c r="H25" s="75"/>
      <c r="I25" s="75"/>
      <c r="K25" s="66"/>
      <c r="L25" s="66"/>
      <c r="M25" s="77"/>
      <c r="N25" s="77"/>
    </row>
    <row r="26" spans="2:14" x14ac:dyDescent="0.2">
      <c r="B26" s="66"/>
      <c r="C26" s="66"/>
      <c r="D26" s="75"/>
      <c r="E26" s="75"/>
      <c r="F26" s="75"/>
      <c r="G26" s="75"/>
      <c r="H26" s="75"/>
      <c r="I26" s="75"/>
      <c r="K26" s="66"/>
      <c r="L26" s="66"/>
      <c r="M26" s="77"/>
      <c r="N26" s="77"/>
    </row>
    <row r="27" spans="2:14" x14ac:dyDescent="0.2">
      <c r="B27" s="66"/>
      <c r="C27" s="66"/>
      <c r="D27" s="75"/>
      <c r="E27" s="75"/>
      <c r="F27" s="75"/>
      <c r="G27" s="75"/>
      <c r="H27" s="75"/>
      <c r="I27" s="75"/>
      <c r="K27" s="66"/>
      <c r="L27" s="66"/>
      <c r="M27" s="77"/>
      <c r="N27" s="77"/>
    </row>
    <row r="28" spans="2:14" x14ac:dyDescent="0.2">
      <c r="B28" s="66"/>
      <c r="C28" s="66"/>
      <c r="D28" s="75"/>
      <c r="E28" s="75"/>
      <c r="F28" s="75"/>
      <c r="G28" s="75"/>
      <c r="H28" s="75"/>
      <c r="I28" s="75"/>
      <c r="K28" s="66"/>
      <c r="L28" s="66"/>
      <c r="M28" s="77"/>
      <c r="N28" s="77"/>
    </row>
    <row r="29" spans="2:14" x14ac:dyDescent="0.2">
      <c r="B29" s="66"/>
      <c r="C29" s="66"/>
      <c r="D29" s="75"/>
      <c r="E29" s="75"/>
      <c r="F29" s="75"/>
      <c r="G29" s="75"/>
      <c r="H29" s="75"/>
      <c r="I29" s="75"/>
      <c r="K29" s="66"/>
      <c r="L29" s="66"/>
      <c r="M29" s="77"/>
      <c r="N29" s="77"/>
    </row>
    <row r="30" spans="2:14" x14ac:dyDescent="0.2">
      <c r="B30" s="66"/>
      <c r="C30" s="66"/>
      <c r="D30" s="75"/>
      <c r="E30" s="75"/>
      <c r="F30" s="75"/>
      <c r="G30" s="75"/>
      <c r="H30" s="75"/>
      <c r="I30" s="75"/>
      <c r="K30" s="66"/>
      <c r="L30" s="66"/>
      <c r="M30" s="77"/>
      <c r="N30" s="77"/>
    </row>
    <row r="31" spans="2:14" x14ac:dyDescent="0.2">
      <c r="B31" s="66"/>
      <c r="C31" s="66"/>
      <c r="D31" s="75"/>
      <c r="E31" s="75"/>
      <c r="F31" s="75"/>
      <c r="G31" s="75"/>
      <c r="H31" s="75"/>
      <c r="I31" s="75"/>
      <c r="K31" s="66"/>
      <c r="L31" s="66"/>
      <c r="M31" s="77"/>
      <c r="N31" s="77"/>
    </row>
    <row r="32" spans="2:14" x14ac:dyDescent="0.2">
      <c r="B32" s="66"/>
      <c r="C32" s="66"/>
      <c r="D32" s="75"/>
      <c r="E32" s="75"/>
      <c r="F32" s="75"/>
      <c r="G32" s="75"/>
      <c r="H32" s="75"/>
      <c r="I32" s="75"/>
      <c r="K32" s="66"/>
      <c r="L32" s="66"/>
      <c r="M32" s="77"/>
      <c r="N32" s="77"/>
    </row>
    <row r="33" spans="2:14" x14ac:dyDescent="0.2">
      <c r="B33" s="66"/>
      <c r="C33" s="66"/>
      <c r="D33" s="75"/>
      <c r="E33" s="75"/>
      <c r="F33" s="75"/>
      <c r="G33" s="75"/>
      <c r="H33" s="75"/>
      <c r="I33" s="75"/>
      <c r="K33" s="66"/>
      <c r="L33" s="66"/>
      <c r="M33" s="77"/>
      <c r="N33" s="77"/>
    </row>
    <row r="34" spans="2:14" x14ac:dyDescent="0.2">
      <c r="B34" s="66"/>
      <c r="C34" s="66"/>
      <c r="D34" s="75"/>
      <c r="E34" s="75"/>
      <c r="F34" s="75"/>
      <c r="G34" s="75"/>
      <c r="H34" s="75"/>
      <c r="I34" s="75"/>
      <c r="K34" s="66"/>
      <c r="L34" s="66"/>
      <c r="M34" s="77"/>
      <c r="N34" s="77"/>
    </row>
    <row r="35" spans="2:14" x14ac:dyDescent="0.2">
      <c r="B35" s="66"/>
      <c r="C35" s="66"/>
      <c r="D35" s="75"/>
      <c r="E35" s="75"/>
      <c r="F35" s="75"/>
      <c r="G35" s="75"/>
      <c r="H35" s="75"/>
      <c r="I35" s="75"/>
      <c r="K35" s="66"/>
      <c r="L35" s="66"/>
      <c r="M35" s="77"/>
      <c r="N35" s="77"/>
    </row>
    <row r="36" spans="2:14" x14ac:dyDescent="0.2">
      <c r="B36" s="66"/>
      <c r="C36" s="66"/>
      <c r="D36" s="75"/>
      <c r="E36" s="75"/>
      <c r="F36" s="75"/>
      <c r="G36" s="75"/>
      <c r="H36" s="75"/>
      <c r="I36" s="75"/>
      <c r="K36" s="66"/>
      <c r="L36" s="66"/>
      <c r="M36" s="77"/>
      <c r="N36" s="77"/>
    </row>
    <row r="37" spans="2:14" x14ac:dyDescent="0.2">
      <c r="B37" s="66"/>
      <c r="C37" s="66"/>
      <c r="D37" s="75"/>
      <c r="E37" s="75"/>
      <c r="F37" s="75"/>
      <c r="G37" s="75"/>
      <c r="H37" s="75"/>
      <c r="I37" s="75"/>
      <c r="K37" s="66"/>
      <c r="L37" s="66"/>
      <c r="M37" s="77"/>
      <c r="N37" s="77"/>
    </row>
    <row r="38" spans="2:14" x14ac:dyDescent="0.2">
      <c r="B38" s="66"/>
      <c r="C38" s="66"/>
      <c r="D38" s="75"/>
      <c r="E38" s="75"/>
      <c r="F38" s="75"/>
      <c r="G38" s="75"/>
      <c r="H38" s="75"/>
      <c r="I38" s="75"/>
      <c r="K38" s="66"/>
      <c r="L38" s="66"/>
      <c r="M38" s="77"/>
      <c r="N38" s="77"/>
    </row>
    <row r="39" spans="2:14" x14ac:dyDescent="0.2">
      <c r="B39" s="66"/>
      <c r="C39" s="66"/>
      <c r="D39" s="75"/>
      <c r="E39" s="75"/>
      <c r="F39" s="75"/>
      <c r="G39" s="75"/>
      <c r="H39" s="75"/>
      <c r="I39" s="75"/>
      <c r="K39" s="66"/>
      <c r="L39" s="66"/>
      <c r="M39" s="77"/>
      <c r="N39" s="77"/>
    </row>
    <row r="40" spans="2:14" x14ac:dyDescent="0.2">
      <c r="B40" s="66"/>
      <c r="C40" s="66"/>
      <c r="D40" s="75"/>
      <c r="E40" s="75"/>
      <c r="F40" s="75"/>
      <c r="G40" s="75"/>
      <c r="H40" s="75"/>
      <c r="I40" s="75"/>
      <c r="K40" s="66"/>
      <c r="L40" s="66"/>
      <c r="M40" s="77"/>
      <c r="N40" s="77"/>
    </row>
    <row r="41" spans="2:14" x14ac:dyDescent="0.2">
      <c r="B41" s="66"/>
      <c r="C41" s="66"/>
      <c r="D41" s="75"/>
      <c r="E41" s="75"/>
      <c r="F41" s="75"/>
      <c r="G41" s="75"/>
      <c r="H41" s="75"/>
      <c r="I41" s="75"/>
      <c r="K41" s="66"/>
      <c r="L41" s="66"/>
      <c r="M41" s="77"/>
      <c r="N41" s="77"/>
    </row>
    <row r="42" spans="2:14" x14ac:dyDescent="0.2">
      <c r="B42" s="66"/>
      <c r="C42" s="66"/>
      <c r="D42" s="75"/>
      <c r="E42" s="75"/>
      <c r="F42" s="75"/>
      <c r="G42" s="75"/>
      <c r="H42" s="75"/>
      <c r="I42" s="75"/>
      <c r="K42" s="66"/>
      <c r="L42" s="66"/>
      <c r="M42" s="77"/>
      <c r="N42" s="77"/>
    </row>
    <row r="43" spans="2:14" x14ac:dyDescent="0.2">
      <c r="B43" s="66"/>
      <c r="C43" s="66"/>
      <c r="D43" s="75"/>
      <c r="E43" s="75"/>
      <c r="F43" s="75"/>
      <c r="G43" s="75"/>
      <c r="H43" s="75"/>
      <c r="I43" s="75"/>
      <c r="K43" s="66"/>
      <c r="L43" s="66"/>
      <c r="M43" s="77"/>
      <c r="N43" s="77"/>
    </row>
    <row r="44" spans="2:14" x14ac:dyDescent="0.2">
      <c r="B44" s="66"/>
      <c r="C44" s="66"/>
      <c r="D44" s="75"/>
      <c r="E44" s="75"/>
      <c r="F44" s="75"/>
      <c r="G44" s="75"/>
      <c r="H44" s="75"/>
      <c r="I44" s="75"/>
      <c r="K44" s="66"/>
      <c r="L44" s="66"/>
      <c r="M44" s="77"/>
      <c r="N44" s="77"/>
    </row>
    <row r="45" spans="2:14" x14ac:dyDescent="0.2">
      <c r="B45" s="66"/>
      <c r="C45" s="66"/>
      <c r="D45" s="75"/>
      <c r="E45" s="75"/>
      <c r="F45" s="75"/>
      <c r="G45" s="75"/>
      <c r="H45" s="75"/>
      <c r="I45" s="75"/>
      <c r="K45" s="66"/>
      <c r="L45" s="66"/>
      <c r="M45" s="77"/>
      <c r="N45" s="77"/>
    </row>
    <row r="46" spans="2:14" x14ac:dyDescent="0.2">
      <c r="B46" s="66"/>
      <c r="C46" s="66"/>
      <c r="D46" s="75"/>
      <c r="E46" s="75"/>
      <c r="F46" s="75"/>
      <c r="G46" s="75"/>
      <c r="H46" s="75"/>
      <c r="I46" s="75"/>
      <c r="K46" s="66"/>
      <c r="L46" s="66"/>
      <c r="M46" s="77"/>
      <c r="N46" s="77"/>
    </row>
    <row r="47" spans="2:14" x14ac:dyDescent="0.2">
      <c r="B47" s="66"/>
      <c r="C47" s="66"/>
      <c r="D47" s="75"/>
      <c r="E47" s="75"/>
      <c r="F47" s="75"/>
      <c r="G47" s="75"/>
      <c r="H47" s="75"/>
      <c r="I47" s="75"/>
      <c r="K47" s="66"/>
      <c r="L47" s="66"/>
      <c r="M47" s="77"/>
      <c r="N47" s="77"/>
    </row>
    <row r="48" spans="2:14" x14ac:dyDescent="0.2">
      <c r="B48" s="66"/>
      <c r="C48" s="66"/>
      <c r="D48" s="75"/>
      <c r="E48" s="75"/>
      <c r="F48" s="75"/>
      <c r="G48" s="75"/>
      <c r="H48" s="75"/>
      <c r="I48" s="75"/>
      <c r="K48" s="66"/>
      <c r="L48" s="66"/>
      <c r="M48" s="77"/>
      <c r="N48" s="77"/>
    </row>
    <row r="49" spans="2:14" x14ac:dyDescent="0.2">
      <c r="B49" s="66"/>
      <c r="C49" s="66"/>
      <c r="D49" s="75"/>
      <c r="E49" s="75"/>
      <c r="F49" s="75"/>
      <c r="G49" s="75"/>
      <c r="H49" s="75"/>
      <c r="I49" s="75"/>
      <c r="K49" s="66"/>
      <c r="L49" s="66"/>
      <c r="M49" s="77"/>
      <c r="N49" s="77"/>
    </row>
    <row r="50" spans="2:14" x14ac:dyDescent="0.2">
      <c r="B50" s="66"/>
      <c r="C50" s="66"/>
      <c r="D50" s="75"/>
      <c r="E50" s="75"/>
      <c r="F50" s="75"/>
      <c r="G50" s="75"/>
      <c r="H50" s="75"/>
      <c r="I50" s="75"/>
      <c r="K50" s="66"/>
      <c r="L50" s="66"/>
      <c r="M50" s="77"/>
      <c r="N50" s="77"/>
    </row>
    <row r="51" spans="2:14" x14ac:dyDescent="0.2">
      <c r="B51" s="66"/>
      <c r="C51" s="66"/>
      <c r="D51" s="75"/>
      <c r="E51" s="75"/>
      <c r="F51" s="75"/>
      <c r="G51" s="75"/>
      <c r="H51" s="75"/>
      <c r="I51" s="75"/>
      <c r="K51" s="66"/>
      <c r="L51" s="66"/>
      <c r="M51" s="77"/>
      <c r="N51" s="77"/>
    </row>
    <row r="52" spans="2:14" x14ac:dyDescent="0.2">
      <c r="B52" s="66"/>
      <c r="C52" s="66"/>
      <c r="D52" s="75"/>
      <c r="E52" s="75"/>
      <c r="F52" s="75"/>
      <c r="G52" s="75"/>
      <c r="H52" s="75"/>
      <c r="I52" s="75"/>
      <c r="K52" s="66"/>
      <c r="L52" s="66"/>
      <c r="M52" s="77"/>
      <c r="N52" s="77"/>
    </row>
    <row r="53" spans="2:14" x14ac:dyDescent="0.2">
      <c r="B53" s="66"/>
      <c r="C53" s="66"/>
      <c r="D53" s="75"/>
      <c r="E53" s="75"/>
      <c r="F53" s="75"/>
      <c r="G53" s="75"/>
      <c r="H53" s="75"/>
      <c r="I53" s="75"/>
      <c r="K53" s="66"/>
      <c r="L53" s="66"/>
      <c r="M53" s="77"/>
      <c r="N53" s="77"/>
    </row>
    <row r="54" spans="2:14" x14ac:dyDescent="0.2">
      <c r="B54" s="66"/>
      <c r="C54" s="66"/>
      <c r="D54" s="75"/>
      <c r="E54" s="75"/>
      <c r="F54" s="75"/>
      <c r="G54" s="75"/>
      <c r="H54" s="75"/>
      <c r="I54" s="75"/>
      <c r="K54" s="66"/>
      <c r="L54" s="66"/>
      <c r="M54" s="77"/>
      <c r="N54" s="77"/>
    </row>
    <row r="55" spans="2:14" x14ac:dyDescent="0.2">
      <c r="B55" s="66"/>
      <c r="C55" s="66"/>
      <c r="D55" s="75"/>
      <c r="E55" s="75"/>
      <c r="F55" s="75"/>
      <c r="G55" s="75"/>
      <c r="H55" s="75"/>
      <c r="I55" s="75"/>
      <c r="K55" s="66"/>
      <c r="L55" s="66"/>
      <c r="M55" s="77"/>
      <c r="N55" s="77"/>
    </row>
    <row r="56" spans="2:14" x14ac:dyDescent="0.2">
      <c r="B56" s="66"/>
      <c r="C56" s="66"/>
      <c r="D56" s="75"/>
      <c r="E56" s="75"/>
      <c r="F56" s="75"/>
      <c r="G56" s="75"/>
      <c r="H56" s="75"/>
      <c r="I56" s="75"/>
      <c r="K56" s="66"/>
      <c r="L56" s="66"/>
      <c r="M56" s="77"/>
      <c r="N56" s="77"/>
    </row>
    <row r="57" spans="2:14" x14ac:dyDescent="0.2">
      <c r="B57" s="66"/>
      <c r="C57" s="66"/>
      <c r="D57" s="75"/>
      <c r="E57" s="75"/>
      <c r="F57" s="75"/>
      <c r="G57" s="75"/>
      <c r="H57" s="75"/>
      <c r="I57" s="75"/>
      <c r="K57" s="66"/>
      <c r="L57" s="66"/>
      <c r="M57" s="77"/>
      <c r="N57" s="77"/>
    </row>
    <row r="58" spans="2:14" x14ac:dyDescent="0.2">
      <c r="B58" s="66"/>
      <c r="C58" s="66"/>
      <c r="D58" s="75"/>
      <c r="E58" s="75"/>
      <c r="F58" s="75"/>
      <c r="G58" s="75"/>
      <c r="H58" s="75"/>
      <c r="I58" s="75"/>
      <c r="K58" s="66"/>
      <c r="L58" s="66"/>
      <c r="M58" s="77"/>
      <c r="N58" s="77"/>
    </row>
  </sheetData>
  <mergeCells count="3">
    <mergeCell ref="D6:E6"/>
    <mergeCell ref="F6:G6"/>
    <mergeCell ref="H6:I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861F-AB4D-4803-B6A8-319B06493B21}">
  <sheetPr>
    <tabColor theme="0" tint="-0.499984740745262"/>
  </sheetPr>
  <dimension ref="A1:W240"/>
  <sheetViews>
    <sheetView workbookViewId="0">
      <selection activeCell="N14" sqref="N14"/>
    </sheetView>
  </sheetViews>
  <sheetFormatPr defaultRowHeight="11.25" x14ac:dyDescent="0.2"/>
  <cols>
    <col min="2" max="2" width="9.33203125" customWidth="1"/>
    <col min="3" max="3" width="11.1640625" bestFit="1" customWidth="1"/>
    <col min="4" max="4" width="12.83203125" bestFit="1" customWidth="1"/>
    <col min="8" max="8" width="10.5" bestFit="1" customWidth="1"/>
    <col min="9" max="9" width="14.1640625" bestFit="1" customWidth="1"/>
    <col min="15" max="15" width="14" customWidth="1"/>
  </cols>
  <sheetData>
    <row r="1" spans="1:23" x14ac:dyDescent="0.2">
      <c r="A1" s="8" t="s">
        <v>19</v>
      </c>
    </row>
    <row r="2" spans="1:23" ht="17.25" thickBot="1" x14ac:dyDescent="0.3">
      <c r="C2" s="1"/>
      <c r="D2" s="1"/>
      <c r="E2" s="11" t="s">
        <v>205</v>
      </c>
      <c r="F2" s="1"/>
      <c r="G2" s="1"/>
      <c r="H2" s="1"/>
      <c r="I2" s="1"/>
      <c r="J2" s="1"/>
      <c r="K2" s="1"/>
      <c r="L2" s="1"/>
      <c r="M2" s="1"/>
      <c r="N2" s="1"/>
      <c r="O2" s="1"/>
    </row>
    <row r="3" spans="1:23" ht="12" thickTop="1" x14ac:dyDescent="0.2">
      <c r="C3" s="3"/>
      <c r="D3" s="3"/>
      <c r="E3" s="4"/>
      <c r="F3" s="4"/>
      <c r="G3" s="4"/>
      <c r="H3" s="4"/>
      <c r="I3" s="4"/>
      <c r="J3" s="4"/>
      <c r="K3" s="4"/>
    </row>
    <row r="4" spans="1:23" x14ac:dyDescent="0.2">
      <c r="C4" s="3"/>
      <c r="D4" s="3"/>
      <c r="E4" s="4"/>
      <c r="F4" s="4"/>
      <c r="G4" s="4"/>
      <c r="H4" s="4"/>
      <c r="I4" s="4"/>
      <c r="J4" s="4"/>
      <c r="K4" s="4"/>
    </row>
    <row r="5" spans="1:23" x14ac:dyDescent="0.2">
      <c r="C5" s="3"/>
      <c r="D5" s="3"/>
      <c r="E5" s="4"/>
      <c r="F5" s="4"/>
      <c r="G5" s="4"/>
      <c r="H5" s="4"/>
      <c r="I5" s="4"/>
      <c r="J5" s="4"/>
      <c r="K5" s="4"/>
    </row>
    <row r="6" spans="1:23" x14ac:dyDescent="0.2">
      <c r="C6" s="3"/>
      <c r="D6" s="3"/>
      <c r="E6" s="4"/>
      <c r="F6" s="4"/>
      <c r="G6" s="4"/>
      <c r="H6" s="4"/>
      <c r="I6" s="4"/>
      <c r="J6" s="4"/>
      <c r="K6" s="4"/>
    </row>
    <row r="7" spans="1:23" x14ac:dyDescent="0.2">
      <c r="C7" s="3"/>
      <c r="D7" s="3"/>
      <c r="E7" s="4"/>
      <c r="F7" s="4"/>
      <c r="G7" s="4"/>
      <c r="H7" s="4"/>
      <c r="I7" s="4"/>
      <c r="J7" s="4"/>
      <c r="K7" s="4"/>
    </row>
    <row r="8" spans="1:23" x14ac:dyDescent="0.2">
      <c r="C8" s="3"/>
      <c r="D8" s="3"/>
      <c r="E8" s="4"/>
      <c r="F8" s="4"/>
      <c r="G8" s="4"/>
      <c r="H8" s="4"/>
      <c r="I8" s="4"/>
      <c r="J8" s="4"/>
      <c r="K8" s="4"/>
    </row>
    <row r="9" spans="1:23" ht="12" thickBot="1" x14ac:dyDescent="0.25">
      <c r="G9" s="239" t="s">
        <v>203</v>
      </c>
      <c r="H9" s="239"/>
      <c r="I9" s="239"/>
      <c r="J9" s="239"/>
      <c r="K9" s="239"/>
    </row>
    <row r="10" spans="1:23" ht="15" thickBot="1" x14ac:dyDescent="0.25">
      <c r="C10" s="16" t="s">
        <v>70</v>
      </c>
      <c r="D10" s="16" t="s">
        <v>0</v>
      </c>
      <c r="E10" s="15" t="s">
        <v>140</v>
      </c>
      <c r="F10" s="15" t="s">
        <v>71</v>
      </c>
      <c r="G10" s="211">
        <v>10</v>
      </c>
      <c r="H10" s="211">
        <v>20</v>
      </c>
      <c r="I10" s="211">
        <v>50</v>
      </c>
      <c r="J10" s="211">
        <v>100</v>
      </c>
      <c r="K10" s="211">
        <v>200</v>
      </c>
      <c r="O10" s="210" t="s">
        <v>269</v>
      </c>
      <c r="R10" s="249"/>
      <c r="S10" s="249"/>
      <c r="T10" s="249"/>
      <c r="U10" s="249"/>
      <c r="V10" s="249"/>
      <c r="W10" s="249"/>
    </row>
    <row r="11" spans="1:23" ht="15" x14ac:dyDescent="0.25">
      <c r="B11" s="21" t="str">
        <f t="shared" ref="B11:B25" si="0">C11&amp;D11&amp;F11&amp;E11</f>
        <v>Location 1Ice Accretion2023RCP4.5</v>
      </c>
      <c r="C11" s="52" t="s">
        <v>288</v>
      </c>
      <c r="D11" t="s">
        <v>274</v>
      </c>
      <c r="E11" s="149" t="s">
        <v>202</v>
      </c>
      <c r="F11" s="149">
        <v>2023</v>
      </c>
      <c r="G11" s="152">
        <v>18.225648</v>
      </c>
      <c r="H11" s="152">
        <v>21.7202202</v>
      </c>
      <c r="I11" s="152">
        <v>26.24832</v>
      </c>
      <c r="J11" s="152">
        <v>29.720401200000001</v>
      </c>
      <c r="K11" s="152">
        <v>33.172902000000001</v>
      </c>
      <c r="O11" s="209" t="str" cm="1">
        <f t="array" ref="O11">_xlfn.UNIQUE(C11:C112)</f>
        <v>Location 1</v>
      </c>
      <c r="P11" s="150"/>
      <c r="Q11" s="150"/>
      <c r="R11" s="150"/>
      <c r="S11" s="150"/>
      <c r="T11" s="150"/>
      <c r="U11" s="150"/>
      <c r="V11" s="150"/>
      <c r="W11" s="150"/>
    </row>
    <row r="12" spans="1:23" ht="15" x14ac:dyDescent="0.25">
      <c r="B12" s="21" t="str">
        <f t="shared" si="0"/>
        <v>Location 1Ice Accretion2025RCP4.5</v>
      </c>
      <c r="C12" s="52" t="s">
        <v>288</v>
      </c>
      <c r="D12" t="s">
        <v>274</v>
      </c>
      <c r="E12" s="149" t="s">
        <v>202</v>
      </c>
      <c r="F12" s="149">
        <v>2025</v>
      </c>
      <c r="G12" s="152">
        <v>18.244169999999997</v>
      </c>
      <c r="H12" s="152">
        <v>21.756823199999999</v>
      </c>
      <c r="I12" s="152">
        <v>26.31447</v>
      </c>
      <c r="J12" s="152">
        <v>29.805117300000003</v>
      </c>
      <c r="K12" s="152">
        <v>33.2784774</v>
      </c>
      <c r="O12" s="209"/>
      <c r="P12" s="150"/>
      <c r="Q12" s="150"/>
      <c r="R12" s="150"/>
      <c r="S12" s="150"/>
      <c r="T12" s="150"/>
      <c r="U12" s="150"/>
      <c r="V12" s="150"/>
      <c r="W12" s="150"/>
    </row>
    <row r="13" spans="1:23" x14ac:dyDescent="0.2">
      <c r="B13" s="21" t="str">
        <f t="shared" si="0"/>
        <v>Location 1Ice Accretion2030RCP4.5</v>
      </c>
      <c r="C13" s="52" t="s">
        <v>288</v>
      </c>
      <c r="D13" t="s">
        <v>274</v>
      </c>
      <c r="E13" s="149" t="s">
        <v>202</v>
      </c>
      <c r="F13" s="149">
        <v>2030</v>
      </c>
      <c r="G13" s="152">
        <v>18.262692000000001</v>
      </c>
      <c r="H13" s="152">
        <v>21.793426199999999</v>
      </c>
      <c r="I13" s="152">
        <v>26.38062</v>
      </c>
      <c r="J13" s="152">
        <v>29.889833400000001</v>
      </c>
      <c r="K13" s="152">
        <v>33.384052799999999</v>
      </c>
      <c r="O13" s="209"/>
      <c r="P13" s="149"/>
      <c r="Q13" s="149"/>
      <c r="R13" s="151"/>
      <c r="S13" s="151"/>
      <c r="T13" s="151"/>
      <c r="U13" s="151"/>
      <c r="V13" s="151"/>
      <c r="W13" s="151"/>
    </row>
    <row r="14" spans="1:23" x14ac:dyDescent="0.2">
      <c r="B14" s="21" t="str">
        <f t="shared" si="0"/>
        <v>Location 1Ice Accretion2035RCP4.5</v>
      </c>
      <c r="C14" s="52" t="s">
        <v>288</v>
      </c>
      <c r="D14" t="s">
        <v>274</v>
      </c>
      <c r="E14" s="149" t="s">
        <v>202</v>
      </c>
      <c r="F14" s="149">
        <v>2035</v>
      </c>
      <c r="G14" s="152">
        <v>18.281213999999999</v>
      </c>
      <c r="H14" s="152">
        <v>21.830029199999998</v>
      </c>
      <c r="I14" s="152">
        <v>26.446770000000001</v>
      </c>
      <c r="J14" s="152">
        <v>29.974549499999998</v>
      </c>
      <c r="K14" s="152">
        <v>33.489628199999999</v>
      </c>
      <c r="O14" s="209"/>
      <c r="P14" s="149"/>
      <c r="Q14" s="149"/>
      <c r="R14" s="151"/>
      <c r="S14" s="151"/>
      <c r="T14" s="151"/>
      <c r="U14" s="151"/>
      <c r="V14" s="151"/>
      <c r="W14" s="151"/>
    </row>
    <row r="15" spans="1:23" x14ac:dyDescent="0.2">
      <c r="B15" s="21" t="str">
        <f t="shared" si="0"/>
        <v>Location 1Ice Accretion2040RCP4.5</v>
      </c>
      <c r="C15" s="52" t="s">
        <v>288</v>
      </c>
      <c r="D15" t="s">
        <v>274</v>
      </c>
      <c r="E15" s="149" t="s">
        <v>202</v>
      </c>
      <c r="F15" s="149">
        <v>2040</v>
      </c>
      <c r="G15" s="152">
        <v>18.299735999999999</v>
      </c>
      <c r="H15" s="152">
        <v>21.866632199999998</v>
      </c>
      <c r="I15" s="152">
        <v>26.512919999999998</v>
      </c>
      <c r="J15" s="152">
        <v>30.0592656</v>
      </c>
      <c r="K15" s="152">
        <v>33.595203599999998</v>
      </c>
      <c r="O15" s="209"/>
      <c r="P15" s="149"/>
      <c r="Q15" s="149"/>
      <c r="R15" s="151"/>
      <c r="S15" s="151"/>
      <c r="T15" s="151"/>
      <c r="U15" s="151"/>
      <c r="V15" s="151"/>
      <c r="W15" s="151"/>
    </row>
    <row r="16" spans="1:23" x14ac:dyDescent="0.2">
      <c r="B16" s="21" t="str">
        <f t="shared" si="0"/>
        <v>Location 1Ice Accretion2045RCP4.5</v>
      </c>
      <c r="C16" s="52" t="s">
        <v>288</v>
      </c>
      <c r="D16" t="s">
        <v>274</v>
      </c>
      <c r="E16" s="149" t="s">
        <v>202</v>
      </c>
      <c r="F16" s="149">
        <v>2045</v>
      </c>
      <c r="G16" s="152">
        <v>18.318258</v>
      </c>
      <c r="H16" s="152">
        <v>21.903235199999997</v>
      </c>
      <c r="I16" s="152">
        <v>26.579070000000002</v>
      </c>
      <c r="J16" s="152">
        <v>30.143981699999998</v>
      </c>
      <c r="K16" s="152">
        <v>33.700779000000004</v>
      </c>
      <c r="O16" s="209"/>
      <c r="P16" s="149"/>
      <c r="Q16" s="149"/>
      <c r="R16" s="151"/>
      <c r="S16" s="151"/>
      <c r="T16" s="151"/>
      <c r="U16" s="151"/>
      <c r="V16" s="151"/>
      <c r="W16" s="151"/>
    </row>
    <row r="17" spans="2:23" x14ac:dyDescent="0.2">
      <c r="B17" s="21" t="str">
        <f t="shared" si="0"/>
        <v>Location 1Ice Accretion2050RCP4.5</v>
      </c>
      <c r="C17" s="52" t="s">
        <v>288</v>
      </c>
      <c r="D17" t="s">
        <v>274</v>
      </c>
      <c r="E17" s="149" t="s">
        <v>202</v>
      </c>
      <c r="F17" s="149">
        <v>2050</v>
      </c>
      <c r="G17" s="152">
        <v>18.262692000000001</v>
      </c>
      <c r="H17" s="152">
        <v>21.88712988</v>
      </c>
      <c r="I17" s="152">
        <v>26.613468000000001</v>
      </c>
      <c r="J17" s="152">
        <v>30.210757920000002</v>
      </c>
      <c r="K17" s="152">
        <v>33.806354399999996</v>
      </c>
      <c r="O17" s="209"/>
      <c r="P17" s="149"/>
      <c r="Q17" s="149"/>
      <c r="R17" s="151"/>
      <c r="S17" s="151"/>
      <c r="T17" s="151"/>
      <c r="U17" s="151"/>
      <c r="V17" s="151"/>
      <c r="W17" s="151"/>
    </row>
    <row r="18" spans="2:23" x14ac:dyDescent="0.2">
      <c r="B18" s="21" t="str">
        <f t="shared" si="0"/>
        <v>Location 1Ice Accretion2055RCP4.5</v>
      </c>
      <c r="C18" s="52" t="s">
        <v>288</v>
      </c>
      <c r="D18" t="s">
        <v>274</v>
      </c>
      <c r="E18" s="149" t="s">
        <v>202</v>
      </c>
      <c r="F18" s="149">
        <v>2055</v>
      </c>
      <c r="G18" s="152">
        <v>18.188603999999998</v>
      </c>
      <c r="H18" s="152">
        <v>21.834421559999999</v>
      </c>
      <c r="I18" s="152">
        <v>26.581715999999997</v>
      </c>
      <c r="J18" s="152">
        <v>30.192818039999999</v>
      </c>
      <c r="K18" s="152">
        <v>33.806354399999996</v>
      </c>
      <c r="O18" s="209"/>
      <c r="P18" s="149"/>
      <c r="Q18" s="149"/>
      <c r="R18" s="151"/>
      <c r="S18" s="151"/>
      <c r="T18" s="151"/>
      <c r="U18" s="151"/>
      <c r="V18" s="151"/>
      <c r="W18" s="151"/>
    </row>
    <row r="19" spans="2:23" x14ac:dyDescent="0.2">
      <c r="B19" s="21" t="str">
        <f t="shared" si="0"/>
        <v>Location 1Ice Accretion2060RCP4.5</v>
      </c>
      <c r="C19" s="52" t="s">
        <v>288</v>
      </c>
      <c r="D19" t="s">
        <v>274</v>
      </c>
      <c r="E19" s="149" t="s">
        <v>202</v>
      </c>
      <c r="F19" s="149">
        <v>2060</v>
      </c>
      <c r="G19" s="152">
        <v>18.114516000000002</v>
      </c>
      <c r="H19" s="152">
        <v>21.781713239999998</v>
      </c>
      <c r="I19" s="152">
        <v>26.549963999999999</v>
      </c>
      <c r="J19" s="152">
        <v>30.174878159999999</v>
      </c>
      <c r="K19" s="152">
        <v>33.806354399999996</v>
      </c>
      <c r="O19" s="209"/>
      <c r="P19" s="149"/>
      <c r="Q19" s="149"/>
      <c r="R19" s="151"/>
      <c r="S19" s="151"/>
      <c r="T19" s="151"/>
      <c r="U19" s="151"/>
      <c r="V19" s="151"/>
      <c r="W19" s="151"/>
    </row>
    <row r="20" spans="2:23" x14ac:dyDescent="0.2">
      <c r="B20" s="21" t="str">
        <f t="shared" si="0"/>
        <v>Location 1Ice Accretion2065RCP4.5</v>
      </c>
      <c r="C20" s="52" t="s">
        <v>288</v>
      </c>
      <c r="D20" t="s">
        <v>274</v>
      </c>
      <c r="E20" s="149" t="s">
        <v>202</v>
      </c>
      <c r="F20" s="149">
        <v>2065</v>
      </c>
      <c r="G20" s="152">
        <v>18.040427999999999</v>
      </c>
      <c r="H20" s="152">
        <v>21.729004919999998</v>
      </c>
      <c r="I20" s="152">
        <v>26.518211999999998</v>
      </c>
      <c r="J20" s="152">
        <v>30.156938280000002</v>
      </c>
      <c r="K20" s="152">
        <v>33.806354399999996</v>
      </c>
      <c r="O20" s="209"/>
      <c r="P20" s="149"/>
      <c r="Q20" s="149"/>
      <c r="R20" s="151"/>
      <c r="S20" s="151"/>
      <c r="T20" s="151"/>
      <c r="U20" s="151"/>
      <c r="V20" s="151"/>
      <c r="W20" s="151"/>
    </row>
    <row r="21" spans="2:23" x14ac:dyDescent="0.2">
      <c r="B21" s="21" t="str">
        <f t="shared" si="0"/>
        <v>Location 1Ice Accretion2070RCP4.5</v>
      </c>
      <c r="C21" s="52" t="s">
        <v>288</v>
      </c>
      <c r="D21" t="s">
        <v>274</v>
      </c>
      <c r="E21" s="149" t="s">
        <v>202</v>
      </c>
      <c r="F21" s="149">
        <v>2070</v>
      </c>
      <c r="G21" s="152">
        <v>17.966339999999999</v>
      </c>
      <c r="H21" s="152">
        <v>21.676296600000001</v>
      </c>
      <c r="I21" s="152">
        <v>26.486460000000001</v>
      </c>
      <c r="J21" s="152">
        <v>30.138998399999998</v>
      </c>
      <c r="K21" s="152">
        <v>33.806354399999996</v>
      </c>
      <c r="O21" s="209"/>
      <c r="P21" s="149"/>
      <c r="Q21" s="149"/>
      <c r="R21" s="151"/>
      <c r="S21" s="151"/>
      <c r="T21" s="151"/>
      <c r="U21" s="151"/>
      <c r="V21" s="151"/>
      <c r="W21" s="151"/>
    </row>
    <row r="22" spans="2:23" x14ac:dyDescent="0.2">
      <c r="B22" s="21" t="str">
        <f t="shared" si="0"/>
        <v>Location 1Ice Accretion2075RCP4.5</v>
      </c>
      <c r="C22" s="52" t="s">
        <v>288</v>
      </c>
      <c r="D22" t="s">
        <v>274</v>
      </c>
      <c r="E22" s="149" t="s">
        <v>202</v>
      </c>
      <c r="F22" s="149">
        <v>2075</v>
      </c>
      <c r="G22" s="152">
        <v>17.932382999999998</v>
      </c>
      <c r="H22" s="152">
        <v>21.661655399999997</v>
      </c>
      <c r="I22" s="152">
        <v>26.499690000000001</v>
      </c>
      <c r="J22" s="152">
        <v>30.168898200000001</v>
      </c>
      <c r="K22" s="152">
        <v>33.856363800000004</v>
      </c>
      <c r="O22" s="209"/>
      <c r="P22" s="149"/>
      <c r="Q22" s="149"/>
      <c r="R22" s="151"/>
      <c r="S22" s="151"/>
      <c r="T22" s="151"/>
      <c r="U22" s="151"/>
      <c r="V22" s="151"/>
      <c r="W22" s="151"/>
    </row>
    <row r="23" spans="2:23" x14ac:dyDescent="0.2">
      <c r="B23" s="21" t="str">
        <f t="shared" si="0"/>
        <v>Location 1Ice Accretion2080RCP4.5</v>
      </c>
      <c r="C23" s="52" t="s">
        <v>288</v>
      </c>
      <c r="D23" t="s">
        <v>274</v>
      </c>
      <c r="E23" s="149" t="s">
        <v>202</v>
      </c>
      <c r="F23" s="149">
        <v>2080</v>
      </c>
      <c r="G23" s="152">
        <v>17.898426000000001</v>
      </c>
      <c r="H23" s="152">
        <v>21.647014199999997</v>
      </c>
      <c r="I23" s="152">
        <v>26.512919999999998</v>
      </c>
      <c r="J23" s="152">
        <v>30.198798</v>
      </c>
      <c r="K23" s="152">
        <v>33.906373199999997</v>
      </c>
      <c r="O23" s="209"/>
      <c r="P23" s="149"/>
      <c r="Q23" s="149"/>
      <c r="R23" s="151"/>
      <c r="S23" s="151"/>
      <c r="T23" s="151"/>
      <c r="U23" s="151"/>
      <c r="V23" s="151"/>
      <c r="W23" s="151"/>
    </row>
    <row r="24" spans="2:23" x14ac:dyDescent="0.2">
      <c r="B24" s="21" t="str">
        <f t="shared" si="0"/>
        <v>Location 1Ice Accretion2085RCP4.5</v>
      </c>
      <c r="C24" s="52" t="s">
        <v>288</v>
      </c>
      <c r="D24" t="s">
        <v>274</v>
      </c>
      <c r="E24" s="149" t="s">
        <v>202</v>
      </c>
      <c r="F24" s="149">
        <v>2085</v>
      </c>
      <c r="G24" s="152">
        <v>17.864469</v>
      </c>
      <c r="H24" s="152">
        <v>21.632373000000001</v>
      </c>
      <c r="I24" s="152">
        <v>26.526149999999998</v>
      </c>
      <c r="J24" s="152">
        <v>30.228697799999999</v>
      </c>
      <c r="K24" s="152">
        <v>33.956382599999998</v>
      </c>
      <c r="O24" s="209"/>
      <c r="P24" s="149"/>
      <c r="Q24" s="149"/>
      <c r="R24" s="151"/>
      <c r="S24" s="151"/>
      <c r="T24" s="151"/>
      <c r="U24" s="151"/>
      <c r="V24" s="151"/>
      <c r="W24" s="151"/>
    </row>
    <row r="25" spans="2:23" x14ac:dyDescent="0.2">
      <c r="B25" s="21" t="str">
        <f t="shared" si="0"/>
        <v>Location 1Ice Accretion2090RCP4.5</v>
      </c>
      <c r="C25" s="52" t="s">
        <v>288</v>
      </c>
      <c r="D25" t="s">
        <v>274</v>
      </c>
      <c r="E25" s="149" t="s">
        <v>202</v>
      </c>
      <c r="F25" s="149">
        <v>2090</v>
      </c>
      <c r="G25" s="152">
        <v>17.830512000000002</v>
      </c>
      <c r="H25" s="152">
        <v>21.617731800000001</v>
      </c>
      <c r="I25" s="152">
        <v>26.539379999999998</v>
      </c>
      <c r="J25" s="152">
        <v>30.258597599999998</v>
      </c>
      <c r="K25" s="152">
        <v>34.006391999999998</v>
      </c>
      <c r="O25" s="209"/>
      <c r="P25" s="149"/>
      <c r="Q25" s="149"/>
      <c r="R25" s="151"/>
      <c r="S25" s="151"/>
      <c r="T25" s="151"/>
      <c r="U25" s="151"/>
      <c r="V25" s="151"/>
      <c r="W25" s="151"/>
    </row>
    <row r="26" spans="2:23" x14ac:dyDescent="0.2">
      <c r="B26" s="21" t="str">
        <f t="shared" ref="B26:B89" si="1">C26&amp;D26&amp;F26&amp;E26</f>
        <v>Location 1Ice Accretion2095RCP4.5</v>
      </c>
      <c r="C26" s="52" t="s">
        <v>288</v>
      </c>
      <c r="D26" t="s">
        <v>274</v>
      </c>
      <c r="E26" s="149" t="s">
        <v>202</v>
      </c>
      <c r="F26" s="149">
        <v>2095</v>
      </c>
      <c r="G26" s="152">
        <v>17.796554999999998</v>
      </c>
      <c r="H26" s="152">
        <v>21.603090600000002</v>
      </c>
      <c r="I26" s="152">
        <v>26.552609999999998</v>
      </c>
      <c r="J26" s="152">
        <v>30.288497400000001</v>
      </c>
      <c r="K26" s="152">
        <v>34.056401399999999</v>
      </c>
      <c r="O26" s="209"/>
      <c r="P26" s="149"/>
      <c r="Q26" s="149"/>
      <c r="R26" s="151"/>
      <c r="S26" s="151"/>
      <c r="T26" s="151"/>
      <c r="U26" s="151"/>
      <c r="V26" s="151"/>
      <c r="W26" s="151"/>
    </row>
    <row r="27" spans="2:23" x14ac:dyDescent="0.2">
      <c r="B27" s="21" t="str">
        <f t="shared" si="1"/>
        <v>Location 1Ice Accretion2100RCP4.5</v>
      </c>
      <c r="C27" s="52" t="s">
        <v>288</v>
      </c>
      <c r="D27" t="s">
        <v>274</v>
      </c>
      <c r="E27" s="149" t="s">
        <v>202</v>
      </c>
      <c r="F27" s="149">
        <v>2100</v>
      </c>
      <c r="G27" s="152">
        <v>17.762598000000001</v>
      </c>
      <c r="H27" s="152">
        <v>21.588449399999998</v>
      </c>
      <c r="I27" s="152">
        <v>26.565840000000001</v>
      </c>
      <c r="J27" s="152">
        <v>30.3183972</v>
      </c>
      <c r="K27" s="152">
        <v>34.106410800000006</v>
      </c>
      <c r="O27" s="209"/>
      <c r="P27" s="149"/>
      <c r="Q27" s="149"/>
      <c r="R27" s="151"/>
      <c r="S27" s="151"/>
      <c r="T27" s="151"/>
      <c r="U27" s="151"/>
      <c r="V27" s="151"/>
      <c r="W27" s="151"/>
    </row>
    <row r="28" spans="2:23" x14ac:dyDescent="0.2">
      <c r="B28" s="21" t="str">
        <f t="shared" si="1"/>
        <v>Location 1Ice Accretion2023RCP6.0</v>
      </c>
      <c r="C28" s="52" t="s">
        <v>288</v>
      </c>
      <c r="D28" t="s">
        <v>274</v>
      </c>
      <c r="E28" s="149" t="s">
        <v>201</v>
      </c>
      <c r="F28" s="149">
        <v>2023</v>
      </c>
      <c r="G28" s="152">
        <v>18.225648</v>
      </c>
      <c r="H28" s="152">
        <v>21.7202202</v>
      </c>
      <c r="I28" s="152">
        <v>26.24832</v>
      </c>
      <c r="J28" s="152">
        <v>29.720401200000001</v>
      </c>
      <c r="K28" s="152">
        <v>33.172902000000001</v>
      </c>
      <c r="O28" s="209"/>
      <c r="P28" s="149"/>
      <c r="Q28" s="149"/>
      <c r="R28" s="151"/>
      <c r="S28" s="151"/>
      <c r="T28" s="151"/>
      <c r="U28" s="151"/>
      <c r="V28" s="151"/>
      <c r="W28" s="151"/>
    </row>
    <row r="29" spans="2:23" x14ac:dyDescent="0.2">
      <c r="B29" s="21" t="str">
        <f t="shared" si="1"/>
        <v>Location 1Ice Accretion2025RCP6.0</v>
      </c>
      <c r="C29" s="52" t="s">
        <v>288</v>
      </c>
      <c r="D29" t="s">
        <v>274</v>
      </c>
      <c r="E29" s="149" t="s">
        <v>201</v>
      </c>
      <c r="F29" s="149">
        <v>2025</v>
      </c>
      <c r="G29" s="152">
        <v>18.244169999999997</v>
      </c>
      <c r="H29" s="152">
        <v>21.756823199999999</v>
      </c>
      <c r="I29" s="152">
        <v>26.31447</v>
      </c>
      <c r="J29" s="152">
        <v>29.805117300000003</v>
      </c>
      <c r="K29" s="152">
        <v>33.2784774</v>
      </c>
      <c r="O29" s="209"/>
    </row>
    <row r="30" spans="2:23" x14ac:dyDescent="0.2">
      <c r="B30" s="21" t="str">
        <f t="shared" si="1"/>
        <v>Location 1Ice Accretion2030RCP6.0</v>
      </c>
      <c r="C30" s="52" t="s">
        <v>288</v>
      </c>
      <c r="D30" t="s">
        <v>274</v>
      </c>
      <c r="E30" s="149" t="s">
        <v>201</v>
      </c>
      <c r="F30" s="149">
        <v>2030</v>
      </c>
      <c r="G30" s="152">
        <v>18.262692000000001</v>
      </c>
      <c r="H30" s="152">
        <v>21.793426199999999</v>
      </c>
      <c r="I30" s="152">
        <v>26.38062</v>
      </c>
      <c r="J30" s="152">
        <v>29.889833400000001</v>
      </c>
      <c r="K30" s="152">
        <v>33.384052799999999</v>
      </c>
      <c r="O30" s="209"/>
    </row>
    <row r="31" spans="2:23" x14ac:dyDescent="0.2">
      <c r="B31" s="21" t="str">
        <f t="shared" si="1"/>
        <v>Location 1Ice Accretion2035RCP6.0</v>
      </c>
      <c r="C31" s="52" t="s">
        <v>288</v>
      </c>
      <c r="D31" t="s">
        <v>274</v>
      </c>
      <c r="E31" s="149" t="s">
        <v>201</v>
      </c>
      <c r="F31" s="149">
        <v>2035</v>
      </c>
      <c r="G31" s="152">
        <v>18.281213999999999</v>
      </c>
      <c r="H31" s="152">
        <v>21.830029199999998</v>
      </c>
      <c r="I31" s="152">
        <v>26.446770000000001</v>
      </c>
      <c r="J31" s="152">
        <v>29.974549499999998</v>
      </c>
      <c r="K31" s="152">
        <v>33.489628199999999</v>
      </c>
      <c r="O31" s="209"/>
    </row>
    <row r="32" spans="2:23" x14ac:dyDescent="0.2">
      <c r="B32" s="21" t="str">
        <f t="shared" si="1"/>
        <v>Location 1Ice Accretion2040RCP6.0</v>
      </c>
      <c r="C32" s="52" t="s">
        <v>288</v>
      </c>
      <c r="D32" t="s">
        <v>274</v>
      </c>
      <c r="E32" s="149" t="s">
        <v>201</v>
      </c>
      <c r="F32" s="149">
        <v>2040</v>
      </c>
      <c r="G32" s="152">
        <v>18.299735999999999</v>
      </c>
      <c r="H32" s="152">
        <v>21.866632199999998</v>
      </c>
      <c r="I32" s="152">
        <v>26.512919999999998</v>
      </c>
      <c r="J32" s="152">
        <v>30.0592656</v>
      </c>
      <c r="K32" s="152">
        <v>33.595203599999998</v>
      </c>
      <c r="O32" s="209"/>
    </row>
    <row r="33" spans="2:15" x14ac:dyDescent="0.2">
      <c r="B33" s="21" t="str">
        <f t="shared" si="1"/>
        <v>Location 1Ice Accretion2045RCP6.0</v>
      </c>
      <c r="C33" s="52" t="s">
        <v>288</v>
      </c>
      <c r="D33" t="s">
        <v>274</v>
      </c>
      <c r="E33" s="149" t="s">
        <v>201</v>
      </c>
      <c r="F33" s="149">
        <v>2045</v>
      </c>
      <c r="G33" s="152">
        <v>18.318258</v>
      </c>
      <c r="H33" s="152">
        <v>21.903235199999997</v>
      </c>
      <c r="I33" s="152">
        <v>26.579070000000002</v>
      </c>
      <c r="J33" s="152">
        <v>30.143981699999998</v>
      </c>
      <c r="K33" s="152">
        <v>33.700779000000004</v>
      </c>
      <c r="O33" s="209"/>
    </row>
    <row r="34" spans="2:15" x14ac:dyDescent="0.2">
      <c r="B34" s="21" t="str">
        <f t="shared" si="1"/>
        <v>Location 1Ice Accretion2050RCP6.0</v>
      </c>
      <c r="C34" s="52" t="s">
        <v>288</v>
      </c>
      <c r="D34" t="s">
        <v>274</v>
      </c>
      <c r="E34" s="149" t="s">
        <v>201</v>
      </c>
      <c r="F34" s="149">
        <v>2050</v>
      </c>
      <c r="G34" s="152">
        <v>18.262692000000001</v>
      </c>
      <c r="H34" s="152">
        <v>21.88712988</v>
      </c>
      <c r="I34" s="152">
        <v>26.613468000000001</v>
      </c>
      <c r="J34" s="152">
        <v>30.210757920000002</v>
      </c>
      <c r="K34" s="152">
        <v>33.806354399999996</v>
      </c>
      <c r="O34" s="209"/>
    </row>
    <row r="35" spans="2:15" x14ac:dyDescent="0.2">
      <c r="B35" s="21" t="str">
        <f t="shared" si="1"/>
        <v>Location 1Ice Accretion2055RCP6.0</v>
      </c>
      <c r="C35" s="52" t="s">
        <v>288</v>
      </c>
      <c r="D35" t="s">
        <v>274</v>
      </c>
      <c r="E35" s="149" t="s">
        <v>201</v>
      </c>
      <c r="F35" s="149">
        <v>2055</v>
      </c>
      <c r="G35" s="152">
        <v>18.188603999999998</v>
      </c>
      <c r="H35" s="152">
        <v>21.834421559999999</v>
      </c>
      <c r="I35" s="152">
        <v>26.581715999999997</v>
      </c>
      <c r="J35" s="152">
        <v>30.192818039999999</v>
      </c>
      <c r="K35" s="152">
        <v>33.806354399999996</v>
      </c>
      <c r="O35" s="209"/>
    </row>
    <row r="36" spans="2:15" x14ac:dyDescent="0.2">
      <c r="B36" s="21" t="str">
        <f t="shared" si="1"/>
        <v>Location 1Ice Accretion2060RCP6.0</v>
      </c>
      <c r="C36" s="52" t="s">
        <v>288</v>
      </c>
      <c r="D36" t="s">
        <v>274</v>
      </c>
      <c r="E36" s="149" t="s">
        <v>201</v>
      </c>
      <c r="F36" s="149">
        <v>2060</v>
      </c>
      <c r="G36" s="152">
        <v>18.114516000000002</v>
      </c>
      <c r="H36" s="152">
        <v>21.781713239999998</v>
      </c>
      <c r="I36" s="152">
        <v>26.549963999999999</v>
      </c>
      <c r="J36" s="152">
        <v>30.174878159999999</v>
      </c>
      <c r="K36" s="152">
        <v>33.806354399999996</v>
      </c>
      <c r="O36" s="209"/>
    </row>
    <row r="37" spans="2:15" x14ac:dyDescent="0.2">
      <c r="B37" s="21" t="str">
        <f t="shared" si="1"/>
        <v>Location 1Ice Accretion2065RCP6.0</v>
      </c>
      <c r="C37" s="52" t="s">
        <v>288</v>
      </c>
      <c r="D37" t="s">
        <v>274</v>
      </c>
      <c r="E37" s="149" t="s">
        <v>201</v>
      </c>
      <c r="F37" s="149">
        <v>2065</v>
      </c>
      <c r="G37" s="152">
        <v>18.040427999999999</v>
      </c>
      <c r="H37" s="152">
        <v>21.729004919999998</v>
      </c>
      <c r="I37" s="152">
        <v>26.518211999999998</v>
      </c>
      <c r="J37" s="152">
        <v>30.156938280000002</v>
      </c>
      <c r="K37" s="152">
        <v>33.806354399999996</v>
      </c>
      <c r="O37" s="209"/>
    </row>
    <row r="38" spans="2:15" x14ac:dyDescent="0.2">
      <c r="B38" s="21" t="str">
        <f t="shared" si="1"/>
        <v>Location 1Ice Accretion2070RCP6.0</v>
      </c>
      <c r="C38" s="52" t="s">
        <v>288</v>
      </c>
      <c r="D38" t="s">
        <v>274</v>
      </c>
      <c r="E38" s="149" t="s">
        <v>201</v>
      </c>
      <c r="F38" s="149">
        <v>2070</v>
      </c>
      <c r="G38" s="152">
        <v>17.966339999999999</v>
      </c>
      <c r="H38" s="152">
        <v>21.676296600000001</v>
      </c>
      <c r="I38" s="152">
        <v>26.486460000000001</v>
      </c>
      <c r="J38" s="152">
        <v>30.138998399999998</v>
      </c>
      <c r="K38" s="152">
        <v>33.806354399999996</v>
      </c>
      <c r="O38" s="209"/>
    </row>
    <row r="39" spans="2:15" x14ac:dyDescent="0.2">
      <c r="B39" s="21" t="str">
        <f t="shared" si="1"/>
        <v>Location 1Ice Accretion2075RCP6.0</v>
      </c>
      <c r="C39" s="52" t="s">
        <v>288</v>
      </c>
      <c r="D39" t="s">
        <v>274</v>
      </c>
      <c r="E39" s="149" t="s">
        <v>201</v>
      </c>
      <c r="F39" s="149">
        <v>2075</v>
      </c>
      <c r="G39" s="152">
        <v>17.915404500000001</v>
      </c>
      <c r="H39" s="152">
        <v>21.654334800000001</v>
      </c>
      <c r="I39" s="152">
        <v>26.506304999999998</v>
      </c>
      <c r="J39" s="152">
        <v>30.183848100000002</v>
      </c>
      <c r="K39" s="152">
        <v>33.881368500000001</v>
      </c>
      <c r="O39" s="209"/>
    </row>
    <row r="40" spans="2:15" x14ac:dyDescent="0.2">
      <c r="B40" s="21" t="str">
        <f t="shared" si="1"/>
        <v>Location 1Ice Accretion2080RCP6.0</v>
      </c>
      <c r="C40" s="52" t="s">
        <v>288</v>
      </c>
      <c r="D40" t="s">
        <v>274</v>
      </c>
      <c r="E40" s="149" t="s">
        <v>201</v>
      </c>
      <c r="F40" s="149">
        <v>2080</v>
      </c>
      <c r="G40" s="152">
        <v>17.864469</v>
      </c>
      <c r="H40" s="152">
        <v>21.632373000000001</v>
      </c>
      <c r="I40" s="152">
        <v>26.526149999999998</v>
      </c>
      <c r="J40" s="152">
        <v>30.228697799999999</v>
      </c>
      <c r="K40" s="152">
        <v>33.956382599999998</v>
      </c>
      <c r="O40" s="209"/>
    </row>
    <row r="41" spans="2:15" x14ac:dyDescent="0.2">
      <c r="B41" s="21" t="str">
        <f t="shared" si="1"/>
        <v>Location 1Ice Accretion2085RCP6.0</v>
      </c>
      <c r="C41" s="52" t="s">
        <v>288</v>
      </c>
      <c r="D41" t="s">
        <v>274</v>
      </c>
      <c r="E41" s="149" t="s">
        <v>201</v>
      </c>
      <c r="F41" s="149">
        <v>2085</v>
      </c>
      <c r="G41" s="152">
        <v>17.813533499999998</v>
      </c>
      <c r="H41" s="152">
        <v>21.610411199999998</v>
      </c>
      <c r="I41" s="152">
        <v>26.545994999999998</v>
      </c>
      <c r="J41" s="152">
        <v>30.273547499999999</v>
      </c>
      <c r="K41" s="152">
        <v>34.031396700000002</v>
      </c>
      <c r="O41" s="209"/>
    </row>
    <row r="42" spans="2:15" x14ac:dyDescent="0.2">
      <c r="B42" s="21" t="str">
        <f t="shared" si="1"/>
        <v>Location 1Ice Accretion2090RCP6.0</v>
      </c>
      <c r="C42" s="52" t="s">
        <v>288</v>
      </c>
      <c r="D42" t="s">
        <v>274</v>
      </c>
      <c r="E42" s="149" t="s">
        <v>201</v>
      </c>
      <c r="F42" s="149">
        <v>2090</v>
      </c>
      <c r="G42" s="152">
        <v>17.540333999999998</v>
      </c>
      <c r="H42" s="152">
        <v>21.368831399999998</v>
      </c>
      <c r="I42" s="152">
        <v>26.336519999999997</v>
      </c>
      <c r="J42" s="152">
        <v>30.089165400000002</v>
      </c>
      <c r="K42" s="152">
        <v>33.861920399999995</v>
      </c>
      <c r="O42" s="209"/>
    </row>
    <row r="43" spans="2:15" x14ac:dyDescent="0.2">
      <c r="B43" s="21" t="str">
        <f t="shared" si="1"/>
        <v>Location 1Ice Accretion2095RCP6.0</v>
      </c>
      <c r="C43" s="52" t="s">
        <v>288</v>
      </c>
      <c r="D43" t="s">
        <v>274</v>
      </c>
      <c r="E43" s="149" t="s">
        <v>201</v>
      </c>
      <c r="F43" s="149">
        <v>2095</v>
      </c>
      <c r="G43" s="152">
        <v>17.318070000000002</v>
      </c>
      <c r="H43" s="152">
        <v>21.149213399999997</v>
      </c>
      <c r="I43" s="152">
        <v>26.107199999999999</v>
      </c>
      <c r="J43" s="152">
        <v>29.859933599999998</v>
      </c>
      <c r="K43" s="152">
        <v>33.617429999999999</v>
      </c>
      <c r="O43" s="209"/>
    </row>
    <row r="44" spans="2:15" x14ac:dyDescent="0.2">
      <c r="B44" s="21" t="str">
        <f t="shared" si="1"/>
        <v>Location 1Ice Accretion2100RCP6.0</v>
      </c>
      <c r="C44" s="52" t="s">
        <v>288</v>
      </c>
      <c r="D44" t="s">
        <v>274</v>
      </c>
      <c r="E44" s="149" t="s">
        <v>201</v>
      </c>
      <c r="F44" s="149">
        <v>2100</v>
      </c>
      <c r="G44" s="152">
        <v>17.095806</v>
      </c>
      <c r="H44" s="152">
        <v>20.9295954</v>
      </c>
      <c r="I44" s="152">
        <v>25.877879999999998</v>
      </c>
      <c r="J44" s="152">
        <v>29.630701800000001</v>
      </c>
      <c r="K44" s="152">
        <v>33.372939600000002</v>
      </c>
      <c r="O44" s="209"/>
    </row>
    <row r="45" spans="2:15" x14ac:dyDescent="0.2">
      <c r="B45" s="21" t="str">
        <f t="shared" si="1"/>
        <v>Location 1Ice Accretion2023RCP8.5</v>
      </c>
      <c r="C45" s="52" t="s">
        <v>288</v>
      </c>
      <c r="D45" t="s">
        <v>274</v>
      </c>
      <c r="E45" s="149" t="s">
        <v>200</v>
      </c>
      <c r="F45" s="149">
        <v>2023</v>
      </c>
      <c r="G45" s="152">
        <v>18.225648</v>
      </c>
      <c r="H45" s="152">
        <v>21.7202202</v>
      </c>
      <c r="I45" s="152">
        <v>26.24832</v>
      </c>
      <c r="J45" s="152">
        <v>29.720401200000001</v>
      </c>
      <c r="K45" s="152">
        <v>33.172902000000001</v>
      </c>
      <c r="O45" s="209"/>
    </row>
    <row r="46" spans="2:15" x14ac:dyDescent="0.2">
      <c r="B46" s="21" t="str">
        <f t="shared" si="1"/>
        <v>Location 1Ice Accretion2025RCP8.5</v>
      </c>
      <c r="C46" s="52" t="s">
        <v>288</v>
      </c>
      <c r="D46" t="s">
        <v>274</v>
      </c>
      <c r="E46" s="149" t="s">
        <v>200</v>
      </c>
      <c r="F46" s="149">
        <v>2025</v>
      </c>
      <c r="G46" s="152">
        <v>18.262692000000001</v>
      </c>
      <c r="H46" s="152">
        <v>21.793426199999999</v>
      </c>
      <c r="I46" s="152">
        <v>26.38062</v>
      </c>
      <c r="J46" s="152">
        <v>29.889833400000001</v>
      </c>
      <c r="K46" s="152">
        <v>33.384052799999999</v>
      </c>
      <c r="O46" s="209"/>
    </row>
    <row r="47" spans="2:15" x14ac:dyDescent="0.2">
      <c r="B47" s="21" t="str">
        <f t="shared" si="1"/>
        <v>Location 1Ice Accretion2030RCP8.5</v>
      </c>
      <c r="C47" s="52" t="s">
        <v>288</v>
      </c>
      <c r="D47" t="s">
        <v>274</v>
      </c>
      <c r="E47" s="149" t="s">
        <v>200</v>
      </c>
      <c r="F47" s="149">
        <v>2030</v>
      </c>
      <c r="G47" s="152">
        <v>18.299735999999999</v>
      </c>
      <c r="H47" s="152">
        <v>21.866632199999998</v>
      </c>
      <c r="I47" s="152">
        <v>26.512919999999998</v>
      </c>
      <c r="J47" s="152">
        <v>30.0592656</v>
      </c>
      <c r="K47" s="152">
        <v>33.595203599999998</v>
      </c>
      <c r="O47" s="209"/>
    </row>
    <row r="48" spans="2:15" x14ac:dyDescent="0.2">
      <c r="B48" s="21" t="str">
        <f t="shared" si="1"/>
        <v>Location 1Ice Accretion2035RCP8.5</v>
      </c>
      <c r="C48" s="52" t="s">
        <v>288</v>
      </c>
      <c r="D48" t="s">
        <v>274</v>
      </c>
      <c r="E48" s="149" t="s">
        <v>200</v>
      </c>
      <c r="F48" s="149">
        <v>2035</v>
      </c>
      <c r="G48" s="152">
        <v>18.336779999999997</v>
      </c>
      <c r="H48" s="152">
        <v>21.939838200000001</v>
      </c>
      <c r="I48" s="152">
        <v>26.645219999999998</v>
      </c>
      <c r="J48" s="152">
        <v>30.228697799999999</v>
      </c>
      <c r="K48" s="152">
        <v>33.806354399999996</v>
      </c>
      <c r="O48" s="209"/>
    </row>
    <row r="49" spans="2:15" x14ac:dyDescent="0.2">
      <c r="B49" s="21" t="str">
        <f t="shared" si="1"/>
        <v>Location 1Ice Accretion2040RCP8.5</v>
      </c>
      <c r="C49" s="52" t="s">
        <v>288</v>
      </c>
      <c r="D49" t="s">
        <v>274</v>
      </c>
      <c r="E49" s="149" t="s">
        <v>200</v>
      </c>
      <c r="F49" s="149">
        <v>2040</v>
      </c>
      <c r="G49" s="152">
        <v>18.2133</v>
      </c>
      <c r="H49" s="152">
        <v>21.851990999999998</v>
      </c>
      <c r="I49" s="152">
        <v>26.592300000000002</v>
      </c>
      <c r="J49" s="152">
        <v>30.198798</v>
      </c>
      <c r="K49" s="152">
        <v>33.806354399999996</v>
      </c>
      <c r="O49" s="209"/>
    </row>
    <row r="50" spans="2:15" x14ac:dyDescent="0.2">
      <c r="B50" s="21" t="str">
        <f t="shared" si="1"/>
        <v>Location 1Ice Accretion2045RCP8.5</v>
      </c>
      <c r="C50" s="52" t="s">
        <v>288</v>
      </c>
      <c r="D50" t="s">
        <v>274</v>
      </c>
      <c r="E50" s="149" t="s">
        <v>200</v>
      </c>
      <c r="F50" s="149">
        <v>2045</v>
      </c>
      <c r="G50" s="152">
        <v>18.08982</v>
      </c>
      <c r="H50" s="152">
        <v>21.764143799999999</v>
      </c>
      <c r="I50" s="152">
        <v>26.539379999999998</v>
      </c>
      <c r="J50" s="152">
        <v>30.168898200000001</v>
      </c>
      <c r="K50" s="152">
        <v>33.806354399999996</v>
      </c>
      <c r="O50" s="209"/>
    </row>
    <row r="51" spans="2:15" x14ac:dyDescent="0.2">
      <c r="B51" s="21" t="str">
        <f t="shared" si="1"/>
        <v>Location 1Ice Accretion2050RCP8.5</v>
      </c>
      <c r="C51" s="52" t="s">
        <v>288</v>
      </c>
      <c r="D51" t="s">
        <v>274</v>
      </c>
      <c r="E51" s="149" t="s">
        <v>200</v>
      </c>
      <c r="F51" s="149">
        <v>2050</v>
      </c>
      <c r="G51" s="152">
        <v>17.898426000000001</v>
      </c>
      <c r="H51" s="152">
        <v>21.647014199999997</v>
      </c>
      <c r="I51" s="152">
        <v>26.512919999999998</v>
      </c>
      <c r="J51" s="152">
        <v>30.198798</v>
      </c>
      <c r="K51" s="152">
        <v>33.906373199999997</v>
      </c>
      <c r="O51" s="209"/>
    </row>
    <row r="52" spans="2:15" x14ac:dyDescent="0.2">
      <c r="B52" s="21" t="str">
        <f t="shared" si="1"/>
        <v>Location 1Ice Accretion2055RCP8.5</v>
      </c>
      <c r="C52" s="52" t="s">
        <v>288</v>
      </c>
      <c r="D52" t="s">
        <v>274</v>
      </c>
      <c r="E52" s="149" t="s">
        <v>200</v>
      </c>
      <c r="F52" s="149">
        <v>2055</v>
      </c>
      <c r="G52" s="152">
        <v>17.830512000000002</v>
      </c>
      <c r="H52" s="152">
        <v>21.617731800000001</v>
      </c>
      <c r="I52" s="152">
        <v>26.539379999999998</v>
      </c>
      <c r="J52" s="152">
        <v>30.258597599999998</v>
      </c>
      <c r="K52" s="152">
        <v>34.006391999999998</v>
      </c>
      <c r="O52" s="209"/>
    </row>
    <row r="53" spans="2:15" x14ac:dyDescent="0.2">
      <c r="B53" s="21" t="str">
        <f t="shared" si="1"/>
        <v>Location 1Ice Accretion2060RCP8.5</v>
      </c>
      <c r="C53" s="52" t="s">
        <v>288</v>
      </c>
      <c r="D53" t="s">
        <v>274</v>
      </c>
      <c r="E53" s="149" t="s">
        <v>200</v>
      </c>
      <c r="F53" s="149">
        <v>2060</v>
      </c>
      <c r="G53" s="152">
        <v>17.540333999999998</v>
      </c>
      <c r="H53" s="152">
        <v>21.368831399999998</v>
      </c>
      <c r="I53" s="152">
        <v>26.336519999999997</v>
      </c>
      <c r="J53" s="152">
        <v>30.089165400000002</v>
      </c>
      <c r="K53" s="152">
        <v>33.861920399999995</v>
      </c>
      <c r="O53" s="209"/>
    </row>
    <row r="54" spans="2:15" x14ac:dyDescent="0.2">
      <c r="B54" s="21" t="str">
        <f t="shared" si="1"/>
        <v>Location 1Ice Accretion2065RCP8.5</v>
      </c>
      <c r="C54" s="52" t="s">
        <v>288</v>
      </c>
      <c r="D54" t="s">
        <v>274</v>
      </c>
      <c r="E54" s="149" t="s">
        <v>200</v>
      </c>
      <c r="F54" s="149">
        <v>2065</v>
      </c>
      <c r="G54" s="152">
        <v>17.318070000000002</v>
      </c>
      <c r="H54" s="152">
        <v>21.149213399999997</v>
      </c>
      <c r="I54" s="152">
        <v>26.107199999999999</v>
      </c>
      <c r="J54" s="152">
        <v>29.859933599999998</v>
      </c>
      <c r="K54" s="152">
        <v>33.617429999999999</v>
      </c>
      <c r="O54" s="209"/>
    </row>
    <row r="55" spans="2:15" x14ac:dyDescent="0.2">
      <c r="B55" s="21" t="str">
        <f t="shared" si="1"/>
        <v>Location 1Ice Accretion2070RCP8.5</v>
      </c>
      <c r="C55" s="52" t="s">
        <v>288</v>
      </c>
      <c r="D55" t="s">
        <v>274</v>
      </c>
      <c r="E55" s="149" t="s">
        <v>200</v>
      </c>
      <c r="F55" s="149">
        <v>2070</v>
      </c>
      <c r="G55" s="152">
        <v>16.694496000000001</v>
      </c>
      <c r="H55" s="152">
        <v>20.483038799999999</v>
      </c>
      <c r="I55" s="152">
        <v>25.375140000000002</v>
      </c>
      <c r="J55" s="152">
        <v>29.082538799999998</v>
      </c>
      <c r="K55" s="152">
        <v>32.772826799999997</v>
      </c>
      <c r="O55" s="209"/>
    </row>
    <row r="56" spans="2:15" x14ac:dyDescent="0.2">
      <c r="B56" s="21" t="str">
        <f t="shared" si="1"/>
        <v>Location 1Ice Accretion2075RCP8.5</v>
      </c>
      <c r="C56" s="52" t="s">
        <v>288</v>
      </c>
      <c r="D56" t="s">
        <v>274</v>
      </c>
      <c r="E56" s="149" t="s">
        <v>200</v>
      </c>
      <c r="F56" s="149">
        <v>2075</v>
      </c>
      <c r="G56" s="152">
        <v>16.293185999999999</v>
      </c>
      <c r="H56" s="152">
        <v>20.036482199999998</v>
      </c>
      <c r="I56" s="152">
        <v>24.872399999999999</v>
      </c>
      <c r="J56" s="152">
        <v>28.534375799999999</v>
      </c>
      <c r="K56" s="152">
        <v>32.172714000000006</v>
      </c>
      <c r="O56" s="209"/>
    </row>
    <row r="57" spans="2:15" x14ac:dyDescent="0.2">
      <c r="B57" s="21" t="str">
        <f t="shared" si="1"/>
        <v>Location 1Ice Accretion2080RCP8.5</v>
      </c>
      <c r="C57" s="52" t="s">
        <v>288</v>
      </c>
      <c r="D57" t="s">
        <v>274</v>
      </c>
      <c r="E57" s="149" t="s">
        <v>200</v>
      </c>
      <c r="F57" s="149">
        <v>2080</v>
      </c>
      <c r="G57" s="152">
        <v>15.891876</v>
      </c>
      <c r="H57" s="152">
        <v>19.589925599999997</v>
      </c>
      <c r="I57" s="152">
        <v>24.36966</v>
      </c>
      <c r="J57" s="152">
        <v>27.986212799999997</v>
      </c>
      <c r="K57" s="152">
        <v>31.572601200000001</v>
      </c>
      <c r="O57" s="209"/>
    </row>
    <row r="58" spans="2:15" x14ac:dyDescent="0.2">
      <c r="B58" s="21" t="str">
        <f t="shared" si="1"/>
        <v>Location 1Ice Accretion2085RCP8.5</v>
      </c>
      <c r="C58" s="52" t="s">
        <v>288</v>
      </c>
      <c r="D58" t="s">
        <v>274</v>
      </c>
      <c r="E58" s="149" t="s">
        <v>200</v>
      </c>
      <c r="F58" s="149">
        <v>2085</v>
      </c>
      <c r="G58" s="152">
        <v>15.058386</v>
      </c>
      <c r="H58" s="152">
        <v>18.6126255</v>
      </c>
      <c r="I58" s="152">
        <v>23.205419999999997</v>
      </c>
      <c r="J58" s="152">
        <v>26.685571499999998</v>
      </c>
      <c r="K58" s="152">
        <v>30.138998399999998</v>
      </c>
      <c r="O58" s="209"/>
    </row>
    <row r="59" spans="2:15" x14ac:dyDescent="0.2">
      <c r="B59" s="21" t="str">
        <f t="shared" si="1"/>
        <v>Location 1Ice Accretion2090RCP8.5</v>
      </c>
      <c r="C59" s="52" t="s">
        <v>288</v>
      </c>
      <c r="D59" t="s">
        <v>274</v>
      </c>
      <c r="E59" s="149" t="s">
        <v>200</v>
      </c>
      <c r="F59" s="149">
        <v>2090</v>
      </c>
      <c r="G59" s="152">
        <v>14.224895999999999</v>
      </c>
      <c r="H59" s="152">
        <v>17.635325399999999</v>
      </c>
      <c r="I59" s="152">
        <v>22.041180000000001</v>
      </c>
      <c r="J59" s="152">
        <v>25.384930199999999</v>
      </c>
      <c r="K59" s="152">
        <v>28.705395599999999</v>
      </c>
      <c r="O59" s="209"/>
    </row>
    <row r="60" spans="2:15" x14ac:dyDescent="0.2">
      <c r="B60" s="21" t="str">
        <f t="shared" si="1"/>
        <v>Location 1Ice Accretion2095RCP8.5</v>
      </c>
      <c r="C60" s="52" t="s">
        <v>288</v>
      </c>
      <c r="D60" t="s">
        <v>274</v>
      </c>
      <c r="E60" s="149" t="s">
        <v>200</v>
      </c>
      <c r="F60" s="149">
        <v>2095</v>
      </c>
      <c r="G60" s="152">
        <v>14.224895999999999</v>
      </c>
      <c r="H60" s="152">
        <v>17.635325399999999</v>
      </c>
      <c r="I60" s="152">
        <v>22.041180000000001</v>
      </c>
      <c r="J60" s="152">
        <v>25.384930199999999</v>
      </c>
      <c r="K60" s="152">
        <v>28.705395599999999</v>
      </c>
      <c r="O60" s="209"/>
    </row>
    <row r="61" spans="2:15" x14ac:dyDescent="0.2">
      <c r="B61" s="21" t="str">
        <f t="shared" si="1"/>
        <v>Location 1Ice Accretion2100RCP8.5</v>
      </c>
      <c r="C61" s="52" t="s">
        <v>288</v>
      </c>
      <c r="D61" t="s">
        <v>274</v>
      </c>
      <c r="E61" s="149" t="s">
        <v>200</v>
      </c>
      <c r="F61" s="149">
        <v>2100</v>
      </c>
      <c r="G61" s="152">
        <v>14.224895999999999</v>
      </c>
      <c r="H61" s="152">
        <v>17.635325399999999</v>
      </c>
      <c r="I61" s="152">
        <v>22.041180000000001</v>
      </c>
      <c r="J61" s="152">
        <v>25.384930199999999</v>
      </c>
      <c r="K61" s="152">
        <v>28.705395599999999</v>
      </c>
      <c r="O61" s="209"/>
    </row>
    <row r="62" spans="2:15" x14ac:dyDescent="0.2">
      <c r="B62" s="21" t="str">
        <f t="shared" si="1"/>
        <v>Location 1Wind2023RCP4.5</v>
      </c>
      <c r="C62" s="52" t="s">
        <v>288</v>
      </c>
      <c r="D62" t="s">
        <v>1</v>
      </c>
      <c r="E62" s="149" t="s">
        <v>202</v>
      </c>
      <c r="F62" s="149">
        <v>2023</v>
      </c>
      <c r="G62" s="152">
        <v>84.457191839999993</v>
      </c>
      <c r="H62" s="152">
        <v>90.45152843999999</v>
      </c>
      <c r="I62" s="152">
        <v>97.470996</v>
      </c>
      <c r="J62" s="152">
        <v>104.44810992000001</v>
      </c>
      <c r="K62" s="152">
        <v>111.43444368</v>
      </c>
      <c r="O62" s="209"/>
    </row>
    <row r="63" spans="2:15" x14ac:dyDescent="0.2">
      <c r="B63" s="21" t="str">
        <f t="shared" si="1"/>
        <v>Location 1Wind2025RCP4.5</v>
      </c>
      <c r="C63" s="52" t="s">
        <v>288</v>
      </c>
      <c r="D63" t="s">
        <v>1</v>
      </c>
      <c r="E63" s="149" t="s">
        <v>202</v>
      </c>
      <c r="F63" s="149">
        <v>2025</v>
      </c>
      <c r="G63" s="152">
        <v>84.546316959999999</v>
      </c>
      <c r="H63" s="152">
        <v>90.567640799999992</v>
      </c>
      <c r="I63" s="152">
        <v>97.623059333333373</v>
      </c>
      <c r="J63" s="152">
        <v>104.63137024666634</v>
      </c>
      <c r="K63" s="152">
        <v>111.64976535999999</v>
      </c>
      <c r="O63" s="209"/>
    </row>
    <row r="64" spans="2:15" x14ac:dyDescent="0.2">
      <c r="B64" s="21" t="str">
        <f t="shared" si="1"/>
        <v>Location 1Wind2030RCP4.5</v>
      </c>
      <c r="C64" s="52" t="s">
        <v>288</v>
      </c>
      <c r="D64" t="s">
        <v>1</v>
      </c>
      <c r="E64" s="149" t="s">
        <v>202</v>
      </c>
      <c r="F64" s="149">
        <v>2030</v>
      </c>
      <c r="G64" s="152">
        <v>84.635442080000004</v>
      </c>
      <c r="H64" s="152">
        <v>90.683753159999995</v>
      </c>
      <c r="I64" s="152">
        <v>97.775122666666633</v>
      </c>
      <c r="J64" s="152">
        <v>104.81463057333366</v>
      </c>
      <c r="K64" s="152">
        <v>111.86508704000001</v>
      </c>
      <c r="O64" s="209"/>
    </row>
    <row r="65" spans="2:15" x14ac:dyDescent="0.2">
      <c r="B65" s="21" t="str">
        <f t="shared" si="1"/>
        <v>Location 1Wind2035RCP4.5</v>
      </c>
      <c r="C65" s="52" t="s">
        <v>288</v>
      </c>
      <c r="D65" t="s">
        <v>1</v>
      </c>
      <c r="E65" s="149" t="s">
        <v>202</v>
      </c>
      <c r="F65" s="149">
        <v>2035</v>
      </c>
      <c r="G65" s="152">
        <v>84.724567199999996</v>
      </c>
      <c r="H65" s="152">
        <v>90.799865519999997</v>
      </c>
      <c r="I65" s="152">
        <v>97.927186000000006</v>
      </c>
      <c r="J65" s="152">
        <v>104.9978909</v>
      </c>
      <c r="K65" s="152">
        <v>112.08040871999999</v>
      </c>
      <c r="O65" s="209"/>
    </row>
    <row r="66" spans="2:15" x14ac:dyDescent="0.2">
      <c r="B66" s="21" t="str">
        <f t="shared" si="1"/>
        <v>Location 1Wind2040RCP4.5</v>
      </c>
      <c r="C66" s="52" t="s">
        <v>288</v>
      </c>
      <c r="D66" t="s">
        <v>1</v>
      </c>
      <c r="E66" s="149" t="s">
        <v>202</v>
      </c>
      <c r="F66" s="149">
        <v>2040</v>
      </c>
      <c r="G66" s="152">
        <v>84.813692320000001</v>
      </c>
      <c r="H66" s="152">
        <v>90.91597788</v>
      </c>
      <c r="I66" s="152">
        <v>98.079249333333664</v>
      </c>
      <c r="J66" s="152">
        <v>105.18115122666634</v>
      </c>
      <c r="K66" s="152">
        <v>112.2957304</v>
      </c>
      <c r="O66" s="209"/>
    </row>
    <row r="67" spans="2:15" x14ac:dyDescent="0.2">
      <c r="B67" s="21" t="str">
        <f t="shared" si="1"/>
        <v>Location 1Wind2045RCP4.5</v>
      </c>
      <c r="C67" s="52" t="s">
        <v>288</v>
      </c>
      <c r="D67" t="s">
        <v>1</v>
      </c>
      <c r="E67" s="149" t="s">
        <v>202</v>
      </c>
      <c r="F67" s="149">
        <v>2045</v>
      </c>
      <c r="G67" s="152">
        <v>84.902817439999993</v>
      </c>
      <c r="H67" s="152">
        <v>91.032090240000002</v>
      </c>
      <c r="I67" s="152">
        <v>98.231312666666341</v>
      </c>
      <c r="J67" s="152">
        <v>105.36441155333365</v>
      </c>
      <c r="K67" s="152">
        <v>112.51105208</v>
      </c>
      <c r="O67" s="209"/>
    </row>
    <row r="68" spans="2:15" x14ac:dyDescent="0.2">
      <c r="B68" s="21" t="str">
        <f t="shared" si="1"/>
        <v>Location 1Wind2050RCP4.5</v>
      </c>
      <c r="C68" s="52" t="s">
        <v>288</v>
      </c>
      <c r="D68" t="s">
        <v>1</v>
      </c>
      <c r="E68" s="149" t="s">
        <v>202</v>
      </c>
      <c r="F68" s="149">
        <v>2050</v>
      </c>
      <c r="G68" s="152">
        <v>85.025364479999993</v>
      </c>
      <c r="H68" s="152">
        <v>91.18928851199999</v>
      </c>
      <c r="I68" s="152">
        <v>98.435237599999994</v>
      </c>
      <c r="J68" s="152">
        <v>105.60727430399999</v>
      </c>
      <c r="K68" s="152">
        <v>112.79206511999999</v>
      </c>
      <c r="O68" s="209"/>
    </row>
    <row r="69" spans="2:15" x14ac:dyDescent="0.2">
      <c r="B69" s="21" t="str">
        <f t="shared" si="1"/>
        <v>Location 1Wind2055RCP4.5</v>
      </c>
      <c r="C69" s="52" t="s">
        <v>288</v>
      </c>
      <c r="D69" t="s">
        <v>1</v>
      </c>
      <c r="E69" s="149" t="s">
        <v>202</v>
      </c>
      <c r="F69" s="149">
        <v>2055</v>
      </c>
      <c r="G69" s="152">
        <v>85.058786400000002</v>
      </c>
      <c r="H69" s="152">
        <v>91.23037442399999</v>
      </c>
      <c r="I69" s="152">
        <v>98.487099200000003</v>
      </c>
      <c r="J69" s="152">
        <v>105.66687672800001</v>
      </c>
      <c r="K69" s="152">
        <v>112.85775648000001</v>
      </c>
      <c r="O69" s="209"/>
    </row>
    <row r="70" spans="2:15" x14ac:dyDescent="0.2">
      <c r="B70" s="21" t="str">
        <f t="shared" si="1"/>
        <v>Location 1Wind2060RCP4.5</v>
      </c>
      <c r="C70" s="52" t="s">
        <v>288</v>
      </c>
      <c r="D70" t="s">
        <v>1</v>
      </c>
      <c r="E70" s="149" t="s">
        <v>202</v>
      </c>
      <c r="F70" s="149">
        <v>2060</v>
      </c>
      <c r="G70" s="152">
        <v>85.092208319999997</v>
      </c>
      <c r="H70" s="152">
        <v>91.27146033599999</v>
      </c>
      <c r="I70" s="152">
        <v>98.538960799999998</v>
      </c>
      <c r="J70" s="152">
        <v>105.726479152</v>
      </c>
      <c r="K70" s="152">
        <v>112.92344783999999</v>
      </c>
      <c r="O70" s="209"/>
    </row>
    <row r="71" spans="2:15" x14ac:dyDescent="0.2">
      <c r="B71" s="21" t="str">
        <f t="shared" si="1"/>
        <v>Location 1Wind2065RCP4.5</v>
      </c>
      <c r="C71" s="52" t="s">
        <v>288</v>
      </c>
      <c r="D71" t="s">
        <v>1</v>
      </c>
      <c r="E71" s="149" t="s">
        <v>202</v>
      </c>
      <c r="F71" s="149">
        <v>2065</v>
      </c>
      <c r="G71" s="152">
        <v>85.125630239999992</v>
      </c>
      <c r="H71" s="152">
        <v>91.31254624799999</v>
      </c>
      <c r="I71" s="152">
        <v>98.590822399999993</v>
      </c>
      <c r="J71" s="152">
        <v>105.786081576</v>
      </c>
      <c r="K71" s="152">
        <v>112.9891392</v>
      </c>
      <c r="O71" s="209"/>
    </row>
    <row r="72" spans="2:15" x14ac:dyDescent="0.2">
      <c r="B72" s="21" t="str">
        <f t="shared" si="1"/>
        <v>Location 1Wind2070RCP4.5</v>
      </c>
      <c r="C72" s="52" t="s">
        <v>288</v>
      </c>
      <c r="D72" t="s">
        <v>1</v>
      </c>
      <c r="E72" s="149" t="s">
        <v>202</v>
      </c>
      <c r="F72" s="149">
        <v>2070</v>
      </c>
      <c r="G72" s="152">
        <v>85.159052160000002</v>
      </c>
      <c r="H72" s="152">
        <v>91.353632159999989</v>
      </c>
      <c r="I72" s="152">
        <v>98.642684000000003</v>
      </c>
      <c r="J72" s="152">
        <v>105.84568399999999</v>
      </c>
      <c r="K72" s="152">
        <v>113.05483056</v>
      </c>
      <c r="O72" s="209"/>
    </row>
    <row r="73" spans="2:15" x14ac:dyDescent="0.2">
      <c r="B73" s="21" t="str">
        <f t="shared" si="1"/>
        <v>Location 1Wind2075RCP4.5</v>
      </c>
      <c r="C73" s="52" t="s">
        <v>288</v>
      </c>
      <c r="D73" t="s">
        <v>1</v>
      </c>
      <c r="E73" s="149" t="s">
        <v>202</v>
      </c>
      <c r="F73" s="149">
        <v>2075</v>
      </c>
      <c r="G73" s="152">
        <v>85.262103079999989</v>
      </c>
      <c r="H73" s="152">
        <v>91.490585199999998</v>
      </c>
      <c r="I73" s="152">
        <v>98.821958666666333</v>
      </c>
      <c r="J73" s="152">
        <v>106.06148587999999</v>
      </c>
      <c r="K73" s="152">
        <v>113.31029696</v>
      </c>
      <c r="O73" s="209"/>
    </row>
    <row r="74" spans="2:15" x14ac:dyDescent="0.2">
      <c r="B74" s="21" t="str">
        <f t="shared" si="1"/>
        <v>Location 1Wind2080RCP4.5</v>
      </c>
      <c r="C74" s="52" t="s">
        <v>288</v>
      </c>
      <c r="D74" t="s">
        <v>1</v>
      </c>
      <c r="E74" s="149" t="s">
        <v>202</v>
      </c>
      <c r="F74" s="149">
        <v>2080</v>
      </c>
      <c r="G74" s="152">
        <v>85.36515399999999</v>
      </c>
      <c r="H74" s="152">
        <v>91.627538240000007</v>
      </c>
      <c r="I74" s="152">
        <v>99.001233333333658</v>
      </c>
      <c r="J74" s="152">
        <v>106.27728776000001</v>
      </c>
      <c r="K74" s="152">
        <v>113.56576335999999</v>
      </c>
      <c r="O74" s="209"/>
    </row>
    <row r="75" spans="2:15" x14ac:dyDescent="0.2">
      <c r="B75" s="21" t="str">
        <f t="shared" si="1"/>
        <v>Location 1Wind2085RCP4.5</v>
      </c>
      <c r="C75" s="52" t="s">
        <v>288</v>
      </c>
      <c r="D75" t="s">
        <v>1</v>
      </c>
      <c r="E75" s="149" t="s">
        <v>202</v>
      </c>
      <c r="F75" s="149">
        <v>2085</v>
      </c>
      <c r="G75" s="152">
        <v>85.468204919999991</v>
      </c>
      <c r="H75" s="152">
        <v>91.764491280000001</v>
      </c>
      <c r="I75" s="152">
        <v>99.180508000000003</v>
      </c>
      <c r="J75" s="152">
        <v>106.49308963999999</v>
      </c>
      <c r="K75" s="152">
        <v>113.82122976000001</v>
      </c>
      <c r="O75" s="209"/>
    </row>
    <row r="76" spans="2:15" x14ac:dyDescent="0.2">
      <c r="B76" s="21" t="str">
        <f t="shared" si="1"/>
        <v>Location 1Wind2090RCP4.5</v>
      </c>
      <c r="C76" s="52" t="s">
        <v>288</v>
      </c>
      <c r="D76" t="s">
        <v>1</v>
      </c>
      <c r="E76" s="149" t="s">
        <v>202</v>
      </c>
      <c r="F76" s="149">
        <v>2090</v>
      </c>
      <c r="G76" s="152">
        <v>85.571255840000006</v>
      </c>
      <c r="H76" s="152">
        <v>91.901444319999996</v>
      </c>
      <c r="I76" s="152">
        <v>99.359782666666334</v>
      </c>
      <c r="J76" s="152">
        <v>106.70889151999999</v>
      </c>
      <c r="K76" s="152">
        <v>114.07669616</v>
      </c>
      <c r="O76" s="209"/>
    </row>
    <row r="77" spans="2:15" x14ac:dyDescent="0.2">
      <c r="B77" s="21" t="str">
        <f t="shared" si="1"/>
        <v>Location 1Wind2095RCP4.5</v>
      </c>
      <c r="C77" s="52" t="s">
        <v>288</v>
      </c>
      <c r="D77" t="s">
        <v>1</v>
      </c>
      <c r="E77" s="149" t="s">
        <v>202</v>
      </c>
      <c r="F77" s="149">
        <v>2095</v>
      </c>
      <c r="G77" s="152">
        <v>85.674306760000007</v>
      </c>
      <c r="H77" s="152">
        <v>92.03839735999999</v>
      </c>
      <c r="I77" s="152">
        <v>99.539057333333659</v>
      </c>
      <c r="J77" s="152">
        <v>106.9246934</v>
      </c>
      <c r="K77" s="152">
        <v>114.33216255999999</v>
      </c>
      <c r="O77" s="209"/>
    </row>
    <row r="78" spans="2:15" x14ac:dyDescent="0.2">
      <c r="B78" s="21" t="str">
        <f t="shared" si="1"/>
        <v>Location 1Wind2100RCP4.5</v>
      </c>
      <c r="C78" s="52" t="s">
        <v>288</v>
      </c>
      <c r="D78" t="s">
        <v>1</v>
      </c>
      <c r="E78" s="149" t="s">
        <v>202</v>
      </c>
      <c r="F78" s="149">
        <v>2100</v>
      </c>
      <c r="G78" s="152">
        <v>85.777357680000009</v>
      </c>
      <c r="H78" s="152">
        <v>92.175350399999985</v>
      </c>
      <c r="I78" s="152">
        <v>99.718332000000004</v>
      </c>
      <c r="J78" s="152">
        <v>107.14049528000001</v>
      </c>
      <c r="K78" s="152">
        <v>114.58762896</v>
      </c>
      <c r="O78" s="209"/>
    </row>
    <row r="79" spans="2:15" x14ac:dyDescent="0.2">
      <c r="B79" s="21" t="str">
        <f t="shared" si="1"/>
        <v>Location 1Wind2023RCP6.0</v>
      </c>
      <c r="C79" s="52" t="s">
        <v>288</v>
      </c>
      <c r="D79" t="s">
        <v>1</v>
      </c>
      <c r="E79" s="149" t="s">
        <v>201</v>
      </c>
      <c r="F79" s="149">
        <v>2023</v>
      </c>
      <c r="G79" s="152">
        <v>84.457191839999993</v>
      </c>
      <c r="H79" s="152">
        <v>90.45152843999999</v>
      </c>
      <c r="I79" s="152">
        <v>97.470996</v>
      </c>
      <c r="J79" s="152">
        <v>104.44810992000001</v>
      </c>
      <c r="K79" s="152">
        <v>111.43444368</v>
      </c>
      <c r="O79" s="209"/>
    </row>
    <row r="80" spans="2:15" x14ac:dyDescent="0.2">
      <c r="B80" s="21" t="str">
        <f t="shared" si="1"/>
        <v>Location 1Wind2025RCP6.0</v>
      </c>
      <c r="C80" s="52" t="s">
        <v>288</v>
      </c>
      <c r="D80" t="s">
        <v>1</v>
      </c>
      <c r="E80" s="149" t="s">
        <v>201</v>
      </c>
      <c r="F80" s="149">
        <v>2025</v>
      </c>
      <c r="G80" s="152">
        <v>84.546316959999999</v>
      </c>
      <c r="H80" s="152">
        <v>90.567640799999992</v>
      </c>
      <c r="I80" s="152">
        <v>97.623059333333373</v>
      </c>
      <c r="J80" s="152">
        <v>104.63137024666634</v>
      </c>
      <c r="K80" s="152">
        <v>111.64976535999999</v>
      </c>
      <c r="O80" s="209"/>
    </row>
    <row r="81" spans="2:15" x14ac:dyDescent="0.2">
      <c r="B81" s="21" t="str">
        <f t="shared" si="1"/>
        <v>Location 1Wind2030RCP6.0</v>
      </c>
      <c r="C81" s="52" t="s">
        <v>288</v>
      </c>
      <c r="D81" t="s">
        <v>1</v>
      </c>
      <c r="E81" s="149" t="s">
        <v>201</v>
      </c>
      <c r="F81" s="149">
        <v>2030</v>
      </c>
      <c r="G81" s="152">
        <v>84.635442080000004</v>
      </c>
      <c r="H81" s="152">
        <v>90.683753159999995</v>
      </c>
      <c r="I81" s="152">
        <v>97.775122666666633</v>
      </c>
      <c r="J81" s="152">
        <v>104.81463057333366</v>
      </c>
      <c r="K81" s="152">
        <v>111.86508704000001</v>
      </c>
      <c r="O81" s="209"/>
    </row>
    <row r="82" spans="2:15" x14ac:dyDescent="0.2">
      <c r="B82" s="21" t="str">
        <f t="shared" si="1"/>
        <v>Location 1Wind2035RCP6.0</v>
      </c>
      <c r="C82" s="52" t="s">
        <v>288</v>
      </c>
      <c r="D82" t="s">
        <v>1</v>
      </c>
      <c r="E82" s="149" t="s">
        <v>201</v>
      </c>
      <c r="F82" s="149">
        <v>2035</v>
      </c>
      <c r="G82" s="152">
        <v>84.724567199999996</v>
      </c>
      <c r="H82" s="152">
        <v>90.799865519999997</v>
      </c>
      <c r="I82" s="152">
        <v>97.927186000000006</v>
      </c>
      <c r="J82" s="152">
        <v>104.9978909</v>
      </c>
      <c r="K82" s="152">
        <v>112.08040871999999</v>
      </c>
      <c r="O82" s="209"/>
    </row>
    <row r="83" spans="2:15" x14ac:dyDescent="0.2">
      <c r="B83" s="21" t="str">
        <f t="shared" si="1"/>
        <v>Location 1Wind2040RCP6.0</v>
      </c>
      <c r="C83" s="52" t="s">
        <v>288</v>
      </c>
      <c r="D83" t="s">
        <v>1</v>
      </c>
      <c r="E83" s="149" t="s">
        <v>201</v>
      </c>
      <c r="F83" s="149">
        <v>2040</v>
      </c>
      <c r="G83" s="152">
        <v>84.813692320000001</v>
      </c>
      <c r="H83" s="152">
        <v>90.91597788</v>
      </c>
      <c r="I83" s="152">
        <v>98.079249333333664</v>
      </c>
      <c r="J83" s="152">
        <v>105.18115122666634</v>
      </c>
      <c r="K83" s="152">
        <v>112.2957304</v>
      </c>
      <c r="O83" s="209"/>
    </row>
    <row r="84" spans="2:15" x14ac:dyDescent="0.2">
      <c r="B84" s="21" t="str">
        <f t="shared" si="1"/>
        <v>Location 1Wind2045RCP6.0</v>
      </c>
      <c r="C84" s="52" t="s">
        <v>288</v>
      </c>
      <c r="D84" t="s">
        <v>1</v>
      </c>
      <c r="E84" s="149" t="s">
        <v>201</v>
      </c>
      <c r="F84" s="149">
        <v>2045</v>
      </c>
      <c r="G84" s="152">
        <v>84.902817439999993</v>
      </c>
      <c r="H84" s="152">
        <v>91.032090240000002</v>
      </c>
      <c r="I84" s="152">
        <v>98.231312666666341</v>
      </c>
      <c r="J84" s="152">
        <v>105.36441155333365</v>
      </c>
      <c r="K84" s="152">
        <v>112.51105208</v>
      </c>
      <c r="O84" s="209"/>
    </row>
    <row r="85" spans="2:15" x14ac:dyDescent="0.2">
      <c r="B85" s="21" t="str">
        <f t="shared" si="1"/>
        <v>Location 1Wind2050RCP6.0</v>
      </c>
      <c r="C85" s="52" t="s">
        <v>288</v>
      </c>
      <c r="D85" t="s">
        <v>1</v>
      </c>
      <c r="E85" s="149" t="s">
        <v>201</v>
      </c>
      <c r="F85" s="149">
        <v>2050</v>
      </c>
      <c r="G85" s="152">
        <v>85.025364479999993</v>
      </c>
      <c r="H85" s="152">
        <v>91.18928851199999</v>
      </c>
      <c r="I85" s="152">
        <v>98.435237599999994</v>
      </c>
      <c r="J85" s="152">
        <v>105.60727430399999</v>
      </c>
      <c r="K85" s="152">
        <v>112.79206511999999</v>
      </c>
      <c r="O85" s="209"/>
    </row>
    <row r="86" spans="2:15" x14ac:dyDescent="0.2">
      <c r="B86" s="21" t="str">
        <f t="shared" si="1"/>
        <v>Location 1Wind2055RCP6.0</v>
      </c>
      <c r="C86" s="52" t="s">
        <v>288</v>
      </c>
      <c r="D86" t="s">
        <v>1</v>
      </c>
      <c r="E86" s="149" t="s">
        <v>201</v>
      </c>
      <c r="F86" s="149">
        <v>2055</v>
      </c>
      <c r="G86" s="152">
        <v>85.058786400000002</v>
      </c>
      <c r="H86" s="152">
        <v>91.23037442399999</v>
      </c>
      <c r="I86" s="152">
        <v>98.487099200000003</v>
      </c>
      <c r="J86" s="152">
        <v>105.66687672800001</v>
      </c>
      <c r="K86" s="152">
        <v>112.85775648000001</v>
      </c>
      <c r="O86" s="209"/>
    </row>
    <row r="87" spans="2:15" x14ac:dyDescent="0.2">
      <c r="B87" s="21" t="str">
        <f t="shared" si="1"/>
        <v>Location 1Wind2060RCP6.0</v>
      </c>
      <c r="C87" s="52" t="s">
        <v>288</v>
      </c>
      <c r="D87" t="s">
        <v>1</v>
      </c>
      <c r="E87" s="149" t="s">
        <v>201</v>
      </c>
      <c r="F87" s="149">
        <v>2060</v>
      </c>
      <c r="G87" s="152">
        <v>85.092208319999997</v>
      </c>
      <c r="H87" s="152">
        <v>91.27146033599999</v>
      </c>
      <c r="I87" s="152">
        <v>98.538960799999998</v>
      </c>
      <c r="J87" s="152">
        <v>105.726479152</v>
      </c>
      <c r="K87" s="152">
        <v>112.92344783999999</v>
      </c>
      <c r="O87" s="209"/>
    </row>
    <row r="88" spans="2:15" x14ac:dyDescent="0.2">
      <c r="B88" s="21" t="str">
        <f t="shared" si="1"/>
        <v>Location 1Wind2065RCP6.0</v>
      </c>
      <c r="C88" s="52" t="s">
        <v>288</v>
      </c>
      <c r="D88" t="s">
        <v>1</v>
      </c>
      <c r="E88" s="149" t="s">
        <v>201</v>
      </c>
      <c r="F88" s="149">
        <v>2065</v>
      </c>
      <c r="G88" s="152">
        <v>85.125630239999992</v>
      </c>
      <c r="H88" s="152">
        <v>91.31254624799999</v>
      </c>
      <c r="I88" s="152">
        <v>98.590822399999993</v>
      </c>
      <c r="J88" s="152">
        <v>105.786081576</v>
      </c>
      <c r="K88" s="152">
        <v>112.9891392</v>
      </c>
      <c r="O88" s="209"/>
    </row>
    <row r="89" spans="2:15" x14ac:dyDescent="0.2">
      <c r="B89" s="21" t="str">
        <f t="shared" si="1"/>
        <v>Location 1Wind2070RCP6.0</v>
      </c>
      <c r="C89" s="52" t="s">
        <v>288</v>
      </c>
      <c r="D89" t="s">
        <v>1</v>
      </c>
      <c r="E89" s="149" t="s">
        <v>201</v>
      </c>
      <c r="F89" s="149">
        <v>2070</v>
      </c>
      <c r="G89" s="152">
        <v>85.159052160000002</v>
      </c>
      <c r="H89" s="152">
        <v>91.353632159999989</v>
      </c>
      <c r="I89" s="152">
        <v>98.642684000000003</v>
      </c>
      <c r="J89" s="152">
        <v>105.84568399999999</v>
      </c>
      <c r="K89" s="152">
        <v>113.05483056</v>
      </c>
      <c r="O89" s="209"/>
    </row>
    <row r="90" spans="2:15" x14ac:dyDescent="0.2">
      <c r="B90" s="21" t="str">
        <f t="shared" ref="B90:B112" si="2">C90&amp;D90&amp;F90&amp;E90</f>
        <v>Location 1Wind2075RCP6.0</v>
      </c>
      <c r="C90" s="52" t="s">
        <v>288</v>
      </c>
      <c r="D90" t="s">
        <v>1</v>
      </c>
      <c r="E90" s="149" t="s">
        <v>201</v>
      </c>
      <c r="F90" s="149">
        <v>2075</v>
      </c>
      <c r="G90" s="152">
        <v>85.313628539999996</v>
      </c>
      <c r="H90" s="152">
        <v>91.559061720000003</v>
      </c>
      <c r="I90" s="152">
        <v>98.911596000000003</v>
      </c>
      <c r="J90" s="152">
        <v>106.16938681999999</v>
      </c>
      <c r="K90" s="152">
        <v>113.43803016</v>
      </c>
      <c r="O90" s="209"/>
    </row>
    <row r="91" spans="2:15" x14ac:dyDescent="0.2">
      <c r="B91" s="21" t="str">
        <f t="shared" si="2"/>
        <v>Location 1Wind2080RCP6.0</v>
      </c>
      <c r="C91" s="52" t="s">
        <v>288</v>
      </c>
      <c r="D91" t="s">
        <v>1</v>
      </c>
      <c r="E91" s="149" t="s">
        <v>201</v>
      </c>
      <c r="F91" s="149">
        <v>2080</v>
      </c>
      <c r="G91" s="152">
        <v>85.468204919999991</v>
      </c>
      <c r="H91" s="152">
        <v>91.764491280000001</v>
      </c>
      <c r="I91" s="152">
        <v>99.180508000000003</v>
      </c>
      <c r="J91" s="152">
        <v>106.49308963999999</v>
      </c>
      <c r="K91" s="152">
        <v>113.82122976000001</v>
      </c>
      <c r="O91" s="209"/>
    </row>
    <row r="92" spans="2:15" x14ac:dyDescent="0.2">
      <c r="B92" s="21" t="str">
        <f t="shared" si="2"/>
        <v>Location 1Wind2085RCP6.0</v>
      </c>
      <c r="C92" s="52" t="s">
        <v>288</v>
      </c>
      <c r="D92" t="s">
        <v>1</v>
      </c>
      <c r="E92" s="149" t="s">
        <v>201</v>
      </c>
      <c r="F92" s="149">
        <v>2085</v>
      </c>
      <c r="G92" s="152">
        <v>85.6227813</v>
      </c>
      <c r="H92" s="152">
        <v>91.96992084</v>
      </c>
      <c r="I92" s="152">
        <v>99.449420000000003</v>
      </c>
      <c r="J92" s="152">
        <v>106.81679246</v>
      </c>
      <c r="K92" s="152">
        <v>114.20442936000001</v>
      </c>
      <c r="O92" s="209"/>
    </row>
    <row r="93" spans="2:15" x14ac:dyDescent="0.2">
      <c r="B93" s="21" t="str">
        <f t="shared" si="2"/>
        <v>Location 1Wind2090RCP6.0</v>
      </c>
      <c r="C93" s="52" t="s">
        <v>288</v>
      </c>
      <c r="D93" t="s">
        <v>1</v>
      </c>
      <c r="E93" s="149" t="s">
        <v>201</v>
      </c>
      <c r="F93" s="149">
        <v>2090</v>
      </c>
      <c r="G93" s="152">
        <v>86.078154959999992</v>
      </c>
      <c r="H93" s="152">
        <v>92.532619199999999</v>
      </c>
      <c r="I93" s="152">
        <v>100.14410933333366</v>
      </c>
      <c r="J93" s="152">
        <v>107.63033129333365</v>
      </c>
      <c r="K93" s="152">
        <v>115.13870648000001</v>
      </c>
      <c r="O93" s="209"/>
    </row>
    <row r="94" spans="2:15" x14ac:dyDescent="0.2">
      <c r="B94" s="21" t="str">
        <f t="shared" si="2"/>
        <v>Location 1Wind2095RCP6.0</v>
      </c>
      <c r="C94" s="52" t="s">
        <v>288</v>
      </c>
      <c r="D94" t="s">
        <v>1</v>
      </c>
      <c r="E94" s="149" t="s">
        <v>201</v>
      </c>
      <c r="F94" s="149">
        <v>2095</v>
      </c>
      <c r="G94" s="152">
        <v>86.378952240000004</v>
      </c>
      <c r="H94" s="152">
        <v>92.889887999999999</v>
      </c>
      <c r="I94" s="152">
        <v>100.56988666666633</v>
      </c>
      <c r="J94" s="152">
        <v>108.12016730666635</v>
      </c>
      <c r="K94" s="152">
        <v>115.68978399999999</v>
      </c>
      <c r="O94" s="209"/>
    </row>
    <row r="95" spans="2:15" x14ac:dyDescent="0.2">
      <c r="B95" s="21" t="str">
        <f t="shared" si="2"/>
        <v>Location 1Wind2100RCP6.0</v>
      </c>
      <c r="C95" s="52" t="s">
        <v>288</v>
      </c>
      <c r="D95" t="s">
        <v>1</v>
      </c>
      <c r="E95" s="149" t="s">
        <v>201</v>
      </c>
      <c r="F95" s="149">
        <v>2100</v>
      </c>
      <c r="G95" s="152">
        <v>86.679749520000001</v>
      </c>
      <c r="H95" s="152">
        <v>93.247156799999999</v>
      </c>
      <c r="I95" s="152">
        <v>100.99566399999999</v>
      </c>
      <c r="J95" s="152">
        <v>108.61000331999999</v>
      </c>
      <c r="K95" s="152">
        <v>116.24086152</v>
      </c>
      <c r="O95" s="209"/>
    </row>
    <row r="96" spans="2:15" x14ac:dyDescent="0.2">
      <c r="B96" s="21" t="str">
        <f t="shared" si="2"/>
        <v>Location 1Wind2023RCP8.5</v>
      </c>
      <c r="C96" s="52" t="s">
        <v>288</v>
      </c>
      <c r="D96" t="s">
        <v>1</v>
      </c>
      <c r="E96" s="149" t="s">
        <v>200</v>
      </c>
      <c r="F96" s="149">
        <v>2023</v>
      </c>
      <c r="G96" s="152">
        <v>84.457191839999993</v>
      </c>
      <c r="H96" s="152">
        <v>90.45152843999999</v>
      </c>
      <c r="I96" s="152">
        <v>97.470996</v>
      </c>
      <c r="J96" s="152">
        <v>104.44810992000001</v>
      </c>
      <c r="K96" s="152">
        <v>111.43444368</v>
      </c>
      <c r="O96" s="209"/>
    </row>
    <row r="97" spans="2:15" x14ac:dyDescent="0.2">
      <c r="B97" s="21" t="str">
        <f t="shared" si="2"/>
        <v>Location 1Wind2025RCP8.5</v>
      </c>
      <c r="C97" s="52" t="s">
        <v>288</v>
      </c>
      <c r="D97" t="s">
        <v>1</v>
      </c>
      <c r="E97" s="149" t="s">
        <v>200</v>
      </c>
      <c r="F97" s="149">
        <v>2025</v>
      </c>
      <c r="G97" s="152">
        <v>84.635442080000004</v>
      </c>
      <c r="H97" s="152">
        <v>90.683753159999995</v>
      </c>
      <c r="I97" s="152">
        <v>97.775122666666633</v>
      </c>
      <c r="J97" s="152">
        <v>104.81463057333366</v>
      </c>
      <c r="K97" s="152">
        <v>111.86508704000001</v>
      </c>
      <c r="O97" s="209"/>
    </row>
    <row r="98" spans="2:15" x14ac:dyDescent="0.2">
      <c r="B98" s="21" t="str">
        <f t="shared" si="2"/>
        <v>Location 1Wind2030RCP8.5</v>
      </c>
      <c r="C98" s="52" t="s">
        <v>288</v>
      </c>
      <c r="D98" t="s">
        <v>1</v>
      </c>
      <c r="E98" s="149" t="s">
        <v>200</v>
      </c>
      <c r="F98" s="149">
        <v>2030</v>
      </c>
      <c r="G98" s="152">
        <v>84.813692320000001</v>
      </c>
      <c r="H98" s="152">
        <v>90.91597788</v>
      </c>
      <c r="I98" s="152">
        <v>98.079249333333664</v>
      </c>
      <c r="J98" s="152">
        <v>105.18115122666634</v>
      </c>
      <c r="K98" s="152">
        <v>112.2957304</v>
      </c>
      <c r="O98" s="209"/>
    </row>
    <row r="99" spans="2:15" x14ac:dyDescent="0.2">
      <c r="B99" s="21" t="str">
        <f t="shared" si="2"/>
        <v>Location 1Wind2035RCP8.5</v>
      </c>
      <c r="C99" s="52" t="s">
        <v>288</v>
      </c>
      <c r="D99" t="s">
        <v>1</v>
      </c>
      <c r="E99" s="149" t="s">
        <v>200</v>
      </c>
      <c r="F99" s="149">
        <v>2035</v>
      </c>
      <c r="G99" s="152">
        <v>84.991942559999998</v>
      </c>
      <c r="H99" s="152">
        <v>91.148202600000005</v>
      </c>
      <c r="I99" s="152">
        <v>98.383375999999998</v>
      </c>
      <c r="J99" s="152">
        <v>105.54767188</v>
      </c>
      <c r="K99" s="152">
        <v>112.72637375999999</v>
      </c>
      <c r="O99" s="209"/>
    </row>
    <row r="100" spans="2:15" x14ac:dyDescent="0.2">
      <c r="B100" s="21" t="str">
        <f t="shared" si="2"/>
        <v>Location 1Wind2040RCP8.5</v>
      </c>
      <c r="C100" s="52" t="s">
        <v>288</v>
      </c>
      <c r="D100" t="s">
        <v>1</v>
      </c>
      <c r="E100" s="149" t="s">
        <v>200</v>
      </c>
      <c r="F100" s="149">
        <v>2040</v>
      </c>
      <c r="G100" s="152">
        <v>85.047645759999995</v>
      </c>
      <c r="H100" s="152">
        <v>91.216679119999995</v>
      </c>
      <c r="I100" s="152">
        <v>98.46981199999999</v>
      </c>
      <c r="J100" s="152">
        <v>105.64700925333365</v>
      </c>
      <c r="K100" s="152">
        <v>112.83585936</v>
      </c>
      <c r="O100" s="209"/>
    </row>
    <row r="101" spans="2:15" x14ac:dyDescent="0.2">
      <c r="B101" s="21" t="str">
        <f t="shared" si="2"/>
        <v>Location 1Wind2045RCP8.5</v>
      </c>
      <c r="C101" s="52" t="s">
        <v>288</v>
      </c>
      <c r="D101" t="s">
        <v>1</v>
      </c>
      <c r="E101" s="149" t="s">
        <v>200</v>
      </c>
      <c r="F101" s="149">
        <v>2045</v>
      </c>
      <c r="G101" s="152">
        <v>85.103348960000005</v>
      </c>
      <c r="H101" s="152">
        <v>91.285155639999999</v>
      </c>
      <c r="I101" s="152">
        <v>98.556247999999997</v>
      </c>
      <c r="J101" s="152">
        <v>105.74634662666634</v>
      </c>
      <c r="K101" s="152">
        <v>112.94534496</v>
      </c>
      <c r="O101" s="209"/>
    </row>
    <row r="102" spans="2:15" x14ac:dyDescent="0.2">
      <c r="B102" s="21" t="str">
        <f t="shared" si="2"/>
        <v>Location 1Wind2050RCP8.5</v>
      </c>
      <c r="C102" s="52" t="s">
        <v>288</v>
      </c>
      <c r="D102" t="s">
        <v>1</v>
      </c>
      <c r="E102" s="149" t="s">
        <v>200</v>
      </c>
      <c r="F102" s="149">
        <v>2050</v>
      </c>
      <c r="G102" s="152">
        <v>85.36515399999999</v>
      </c>
      <c r="H102" s="152">
        <v>91.627538240000007</v>
      </c>
      <c r="I102" s="152">
        <v>99.001233333333658</v>
      </c>
      <c r="J102" s="152">
        <v>106.27728776000001</v>
      </c>
      <c r="K102" s="152">
        <v>113.56576335999999</v>
      </c>
      <c r="O102" s="209"/>
    </row>
    <row r="103" spans="2:15" x14ac:dyDescent="0.2">
      <c r="B103" s="21" t="str">
        <f t="shared" si="2"/>
        <v>Location 1Wind2055RCP8.5</v>
      </c>
      <c r="C103" s="52" t="s">
        <v>288</v>
      </c>
      <c r="D103" t="s">
        <v>1</v>
      </c>
      <c r="E103" s="149" t="s">
        <v>200</v>
      </c>
      <c r="F103" s="149">
        <v>2055</v>
      </c>
      <c r="G103" s="152">
        <v>85.571255840000006</v>
      </c>
      <c r="H103" s="152">
        <v>91.901444319999996</v>
      </c>
      <c r="I103" s="152">
        <v>99.359782666666334</v>
      </c>
      <c r="J103" s="152">
        <v>106.70889151999999</v>
      </c>
      <c r="K103" s="152">
        <v>114.07669616</v>
      </c>
      <c r="O103" s="209"/>
    </row>
    <row r="104" spans="2:15" x14ac:dyDescent="0.2">
      <c r="B104" s="21" t="str">
        <f t="shared" si="2"/>
        <v>Location 1Wind2060RCP8.5</v>
      </c>
      <c r="C104" s="52" t="s">
        <v>288</v>
      </c>
      <c r="D104" t="s">
        <v>1</v>
      </c>
      <c r="E104" s="149" t="s">
        <v>200</v>
      </c>
      <c r="F104" s="149">
        <v>2060</v>
      </c>
      <c r="G104" s="152">
        <v>86.078154959999992</v>
      </c>
      <c r="H104" s="152">
        <v>92.532619199999999</v>
      </c>
      <c r="I104" s="152">
        <v>100.14410933333366</v>
      </c>
      <c r="J104" s="152">
        <v>107.63033129333365</v>
      </c>
      <c r="K104" s="152">
        <v>115.13870648000001</v>
      </c>
      <c r="O104" s="209"/>
    </row>
    <row r="105" spans="2:15" x14ac:dyDescent="0.2">
      <c r="B105" s="21" t="str">
        <f t="shared" si="2"/>
        <v>Location 1Wind2065RCP8.5</v>
      </c>
      <c r="C105" s="52" t="s">
        <v>288</v>
      </c>
      <c r="D105" t="s">
        <v>1</v>
      </c>
      <c r="E105" s="149" t="s">
        <v>200</v>
      </c>
      <c r="F105" s="149">
        <v>2065</v>
      </c>
      <c r="G105" s="152">
        <v>86.378952240000004</v>
      </c>
      <c r="H105" s="152">
        <v>92.889887999999999</v>
      </c>
      <c r="I105" s="152">
        <v>100.56988666666633</v>
      </c>
      <c r="J105" s="152">
        <v>108.12016730666635</v>
      </c>
      <c r="K105" s="152">
        <v>115.68978399999999</v>
      </c>
      <c r="O105" s="209"/>
    </row>
    <row r="106" spans="2:15" x14ac:dyDescent="0.2">
      <c r="B106" s="21" t="str">
        <f t="shared" si="2"/>
        <v>Location 1Wind2070RCP8.5</v>
      </c>
      <c r="C106" s="52" t="s">
        <v>288</v>
      </c>
      <c r="D106" t="s">
        <v>1</v>
      </c>
      <c r="E106" s="149" t="s">
        <v>200</v>
      </c>
      <c r="F106" s="149">
        <v>2070</v>
      </c>
      <c r="G106" s="152">
        <v>86.944339720000002</v>
      </c>
      <c r="H106" s="152">
        <v>93.592516639999999</v>
      </c>
      <c r="I106" s="152">
        <v>101.45025333333365</v>
      </c>
      <c r="J106" s="152">
        <v>109.15122073333366</v>
      </c>
      <c r="K106" s="152">
        <v>116.875878</v>
      </c>
      <c r="O106" s="209"/>
    </row>
    <row r="107" spans="2:15" x14ac:dyDescent="0.2">
      <c r="B107" s="21" t="str">
        <f t="shared" si="2"/>
        <v>Location 1Wind2075RCP8.5</v>
      </c>
      <c r="C107" s="52" t="s">
        <v>288</v>
      </c>
      <c r="D107" t="s">
        <v>1</v>
      </c>
      <c r="E107" s="149" t="s">
        <v>200</v>
      </c>
      <c r="F107" s="149">
        <v>2075</v>
      </c>
      <c r="G107" s="152">
        <v>87.208929920000003</v>
      </c>
      <c r="H107" s="152">
        <v>93.937876479999986</v>
      </c>
      <c r="I107" s="152">
        <v>101.90484266666634</v>
      </c>
      <c r="J107" s="152">
        <v>109.69243814666633</v>
      </c>
      <c r="K107" s="152">
        <v>117.51089447999999</v>
      </c>
      <c r="O107" s="209"/>
    </row>
    <row r="108" spans="2:15" x14ac:dyDescent="0.2">
      <c r="B108" s="21" t="str">
        <f t="shared" si="2"/>
        <v>Location 1Wind2080RCP8.5</v>
      </c>
      <c r="C108" s="52" t="s">
        <v>288</v>
      </c>
      <c r="D108" t="s">
        <v>1</v>
      </c>
      <c r="E108" s="149" t="s">
        <v>200</v>
      </c>
      <c r="F108" s="149">
        <v>2080</v>
      </c>
      <c r="G108" s="152">
        <v>87.473520120000003</v>
      </c>
      <c r="H108" s="152">
        <v>94.28323632</v>
      </c>
      <c r="I108" s="152">
        <v>102.359432</v>
      </c>
      <c r="J108" s="152">
        <v>110.23365556</v>
      </c>
      <c r="K108" s="152">
        <v>118.14591095999999</v>
      </c>
      <c r="O108" s="209"/>
    </row>
    <row r="109" spans="2:15" x14ac:dyDescent="0.2">
      <c r="B109" s="21" t="str">
        <f t="shared" si="2"/>
        <v>Location 1Wind2085RCP8.5</v>
      </c>
      <c r="C109" s="52" t="s">
        <v>288</v>
      </c>
      <c r="D109" t="s">
        <v>1</v>
      </c>
      <c r="E109" s="149" t="s">
        <v>200</v>
      </c>
      <c r="F109" s="149">
        <v>2085</v>
      </c>
      <c r="G109" s="152">
        <v>87.824450280000008</v>
      </c>
      <c r="H109" s="152">
        <v>94.72535646</v>
      </c>
      <c r="I109" s="152">
        <v>102.92126599999999</v>
      </c>
      <c r="J109" s="152">
        <v>110.90161376</v>
      </c>
      <c r="K109" s="152">
        <v>118.91778444000001</v>
      </c>
      <c r="O109" s="209"/>
    </row>
    <row r="110" spans="2:15" x14ac:dyDescent="0.2">
      <c r="B110" s="21" t="str">
        <f t="shared" si="2"/>
        <v>Location 1Wind2090RCP8.5</v>
      </c>
      <c r="C110" s="52" t="s">
        <v>288</v>
      </c>
      <c r="D110" t="s">
        <v>1</v>
      </c>
      <c r="E110" s="149" t="s">
        <v>200</v>
      </c>
      <c r="F110" s="149">
        <v>2090</v>
      </c>
      <c r="G110" s="152">
        <v>88.175380439999998</v>
      </c>
      <c r="H110" s="152">
        <v>95.167476599999986</v>
      </c>
      <c r="I110" s="152">
        <v>103.48309999999999</v>
      </c>
      <c r="J110" s="152">
        <v>111.56957196</v>
      </c>
      <c r="K110" s="152">
        <v>119.68965792</v>
      </c>
      <c r="O110" s="209"/>
    </row>
    <row r="111" spans="2:15" x14ac:dyDescent="0.2">
      <c r="B111" s="21" t="str">
        <f t="shared" si="2"/>
        <v>Location 1Wind2095RCP8.5</v>
      </c>
      <c r="C111" s="52" t="s">
        <v>288</v>
      </c>
      <c r="D111" t="s">
        <v>1</v>
      </c>
      <c r="E111" s="149" t="s">
        <v>200</v>
      </c>
      <c r="F111" s="149">
        <v>2095</v>
      </c>
      <c r="G111" s="152">
        <v>88.175380439999998</v>
      </c>
      <c r="H111" s="152">
        <v>95.167476599999986</v>
      </c>
      <c r="I111" s="152">
        <v>103.48309999999999</v>
      </c>
      <c r="J111" s="152">
        <v>111.56957196</v>
      </c>
      <c r="K111" s="152">
        <v>119.68965792</v>
      </c>
      <c r="O111" s="209"/>
    </row>
    <row r="112" spans="2:15" x14ac:dyDescent="0.2">
      <c r="B112" s="21" t="str">
        <f t="shared" si="2"/>
        <v>Location 1Wind2100RCP8.5</v>
      </c>
      <c r="C112" s="52" t="s">
        <v>288</v>
      </c>
      <c r="D112" t="s">
        <v>1</v>
      </c>
      <c r="E112" s="149" t="s">
        <v>200</v>
      </c>
      <c r="F112" s="149">
        <v>2100</v>
      </c>
      <c r="G112" s="152">
        <v>88.175380439999998</v>
      </c>
      <c r="H112" s="152">
        <v>95.167476599999986</v>
      </c>
      <c r="I112" s="152">
        <v>103.48309999999999</v>
      </c>
      <c r="J112" s="152">
        <v>111.56957196</v>
      </c>
      <c r="K112" s="152">
        <v>119.68965792</v>
      </c>
      <c r="O112" s="209"/>
    </row>
    <row r="113" spans="4:4" x14ac:dyDescent="0.2">
      <c r="D113" s="209"/>
    </row>
    <row r="114" spans="4:4" x14ac:dyDescent="0.2">
      <c r="D114" s="209"/>
    </row>
    <row r="115" spans="4:4" x14ac:dyDescent="0.2">
      <c r="D115" s="209"/>
    </row>
    <row r="116" spans="4:4" x14ac:dyDescent="0.2">
      <c r="D116" s="209"/>
    </row>
    <row r="117" spans="4:4" x14ac:dyDescent="0.2">
      <c r="D117" s="209"/>
    </row>
    <row r="118" spans="4:4" x14ac:dyDescent="0.2">
      <c r="D118" s="209"/>
    </row>
    <row r="119" spans="4:4" x14ac:dyDescent="0.2">
      <c r="D119" s="209"/>
    </row>
    <row r="120" spans="4:4" x14ac:dyDescent="0.2">
      <c r="D120" s="209"/>
    </row>
    <row r="121" spans="4:4" x14ac:dyDescent="0.2">
      <c r="D121" s="209"/>
    </row>
    <row r="122" spans="4:4" x14ac:dyDescent="0.2">
      <c r="D122" s="209"/>
    </row>
    <row r="123" spans="4:4" x14ac:dyDescent="0.2">
      <c r="D123" s="209"/>
    </row>
    <row r="124" spans="4:4" x14ac:dyDescent="0.2">
      <c r="D124" s="209"/>
    </row>
    <row r="125" spans="4:4" x14ac:dyDescent="0.2">
      <c r="D125" s="209"/>
    </row>
    <row r="126" spans="4:4" x14ac:dyDescent="0.2">
      <c r="D126" s="209"/>
    </row>
    <row r="127" spans="4:4" x14ac:dyDescent="0.2">
      <c r="D127" s="209"/>
    </row>
    <row r="128" spans="4:4" x14ac:dyDescent="0.2">
      <c r="D128" s="209"/>
    </row>
    <row r="129" spans="4:4" x14ac:dyDescent="0.2">
      <c r="D129" s="209"/>
    </row>
    <row r="130" spans="4:4" x14ac:dyDescent="0.2">
      <c r="D130" s="209"/>
    </row>
    <row r="131" spans="4:4" x14ac:dyDescent="0.2">
      <c r="D131" s="209"/>
    </row>
    <row r="132" spans="4:4" x14ac:dyDescent="0.2">
      <c r="D132" s="209"/>
    </row>
    <row r="133" spans="4:4" x14ac:dyDescent="0.2">
      <c r="D133" s="209"/>
    </row>
    <row r="134" spans="4:4" x14ac:dyDescent="0.2">
      <c r="D134" s="209"/>
    </row>
    <row r="135" spans="4:4" x14ac:dyDescent="0.2">
      <c r="D135" s="209"/>
    </row>
    <row r="136" spans="4:4" x14ac:dyDescent="0.2">
      <c r="D136" s="209"/>
    </row>
    <row r="137" spans="4:4" x14ac:dyDescent="0.2">
      <c r="D137" s="209"/>
    </row>
    <row r="138" spans="4:4" x14ac:dyDescent="0.2">
      <c r="D138" s="209"/>
    </row>
    <row r="139" spans="4:4" x14ac:dyDescent="0.2">
      <c r="D139" s="209"/>
    </row>
    <row r="140" spans="4:4" x14ac:dyDescent="0.2">
      <c r="D140" s="209"/>
    </row>
    <row r="141" spans="4:4" x14ac:dyDescent="0.2">
      <c r="D141" s="209"/>
    </row>
    <row r="142" spans="4:4" x14ac:dyDescent="0.2">
      <c r="D142" s="209"/>
    </row>
    <row r="143" spans="4:4" x14ac:dyDescent="0.2">
      <c r="D143" s="209"/>
    </row>
    <row r="144" spans="4:4" x14ac:dyDescent="0.2">
      <c r="D144" s="209"/>
    </row>
    <row r="145" spans="4:4" x14ac:dyDescent="0.2">
      <c r="D145" s="209"/>
    </row>
    <row r="146" spans="4:4" x14ac:dyDescent="0.2">
      <c r="D146" s="209"/>
    </row>
    <row r="147" spans="4:4" x14ac:dyDescent="0.2">
      <c r="D147" s="209"/>
    </row>
    <row r="148" spans="4:4" x14ac:dyDescent="0.2">
      <c r="D148" s="209"/>
    </row>
    <row r="149" spans="4:4" x14ac:dyDescent="0.2">
      <c r="D149" s="209"/>
    </row>
    <row r="150" spans="4:4" x14ac:dyDescent="0.2">
      <c r="D150" s="209"/>
    </row>
    <row r="151" spans="4:4" x14ac:dyDescent="0.2">
      <c r="D151" s="209"/>
    </row>
    <row r="152" spans="4:4" x14ac:dyDescent="0.2">
      <c r="D152" s="209"/>
    </row>
    <row r="153" spans="4:4" x14ac:dyDescent="0.2">
      <c r="D153" s="209"/>
    </row>
    <row r="154" spans="4:4" x14ac:dyDescent="0.2">
      <c r="D154" s="209"/>
    </row>
    <row r="155" spans="4:4" x14ac:dyDescent="0.2">
      <c r="D155" s="209"/>
    </row>
    <row r="156" spans="4:4" x14ac:dyDescent="0.2">
      <c r="D156" s="209"/>
    </row>
    <row r="157" spans="4:4" x14ac:dyDescent="0.2">
      <c r="D157" s="209"/>
    </row>
    <row r="158" spans="4:4" x14ac:dyDescent="0.2">
      <c r="D158" s="209"/>
    </row>
    <row r="159" spans="4:4" x14ac:dyDescent="0.2">
      <c r="D159" s="209"/>
    </row>
    <row r="160" spans="4:4" x14ac:dyDescent="0.2">
      <c r="D160" s="209"/>
    </row>
    <row r="161" spans="4:4" x14ac:dyDescent="0.2">
      <c r="D161" s="209"/>
    </row>
    <row r="162" spans="4:4" x14ac:dyDescent="0.2">
      <c r="D162" s="209"/>
    </row>
    <row r="163" spans="4:4" x14ac:dyDescent="0.2">
      <c r="D163" s="209"/>
    </row>
    <row r="164" spans="4:4" x14ac:dyDescent="0.2">
      <c r="D164" s="209"/>
    </row>
    <row r="165" spans="4:4" x14ac:dyDescent="0.2">
      <c r="D165" s="209"/>
    </row>
    <row r="166" spans="4:4" x14ac:dyDescent="0.2">
      <c r="D166" s="209"/>
    </row>
    <row r="167" spans="4:4" x14ac:dyDescent="0.2">
      <c r="D167" s="209"/>
    </row>
    <row r="168" spans="4:4" x14ac:dyDescent="0.2">
      <c r="D168" s="209"/>
    </row>
    <row r="169" spans="4:4" x14ac:dyDescent="0.2">
      <c r="D169" s="209"/>
    </row>
    <row r="170" spans="4:4" x14ac:dyDescent="0.2">
      <c r="D170" s="209"/>
    </row>
    <row r="171" spans="4:4" x14ac:dyDescent="0.2">
      <c r="D171" s="209"/>
    </row>
    <row r="172" spans="4:4" x14ac:dyDescent="0.2">
      <c r="D172" s="209"/>
    </row>
    <row r="173" spans="4:4" x14ac:dyDescent="0.2">
      <c r="D173" s="209"/>
    </row>
    <row r="174" spans="4:4" x14ac:dyDescent="0.2">
      <c r="D174" s="209"/>
    </row>
    <row r="175" spans="4:4" x14ac:dyDescent="0.2">
      <c r="D175" s="209"/>
    </row>
    <row r="176" spans="4:4" x14ac:dyDescent="0.2">
      <c r="D176" s="209"/>
    </row>
    <row r="177" spans="4:4" x14ac:dyDescent="0.2">
      <c r="D177" s="209"/>
    </row>
    <row r="178" spans="4:4" x14ac:dyDescent="0.2">
      <c r="D178" s="209"/>
    </row>
    <row r="179" spans="4:4" x14ac:dyDescent="0.2">
      <c r="D179" s="209"/>
    </row>
    <row r="180" spans="4:4" x14ac:dyDescent="0.2">
      <c r="D180" s="209"/>
    </row>
    <row r="181" spans="4:4" x14ac:dyDescent="0.2">
      <c r="D181" s="209"/>
    </row>
    <row r="182" spans="4:4" x14ac:dyDescent="0.2">
      <c r="D182" s="209"/>
    </row>
    <row r="183" spans="4:4" x14ac:dyDescent="0.2">
      <c r="D183" s="209"/>
    </row>
    <row r="184" spans="4:4" x14ac:dyDescent="0.2">
      <c r="D184" s="209"/>
    </row>
    <row r="185" spans="4:4" x14ac:dyDescent="0.2">
      <c r="D185" s="209"/>
    </row>
    <row r="186" spans="4:4" x14ac:dyDescent="0.2">
      <c r="D186" s="209"/>
    </row>
    <row r="187" spans="4:4" x14ac:dyDescent="0.2">
      <c r="D187" s="209"/>
    </row>
    <row r="188" spans="4:4" x14ac:dyDescent="0.2">
      <c r="D188" s="209"/>
    </row>
    <row r="189" spans="4:4" x14ac:dyDescent="0.2">
      <c r="D189" s="209"/>
    </row>
    <row r="190" spans="4:4" x14ac:dyDescent="0.2">
      <c r="D190" s="209"/>
    </row>
    <row r="191" spans="4:4" x14ac:dyDescent="0.2">
      <c r="D191" s="209"/>
    </row>
    <row r="192" spans="4:4" x14ac:dyDescent="0.2">
      <c r="D192" s="209"/>
    </row>
    <row r="193" spans="4:4" x14ac:dyDescent="0.2">
      <c r="D193" s="209"/>
    </row>
    <row r="194" spans="4:4" x14ac:dyDescent="0.2">
      <c r="D194" s="209"/>
    </row>
    <row r="195" spans="4:4" x14ac:dyDescent="0.2">
      <c r="D195" s="209"/>
    </row>
    <row r="196" spans="4:4" x14ac:dyDescent="0.2">
      <c r="D196" s="209"/>
    </row>
    <row r="197" spans="4:4" x14ac:dyDescent="0.2">
      <c r="D197" s="209"/>
    </row>
    <row r="198" spans="4:4" x14ac:dyDescent="0.2">
      <c r="D198" s="209"/>
    </row>
    <row r="199" spans="4:4" x14ac:dyDescent="0.2">
      <c r="D199" s="209"/>
    </row>
    <row r="200" spans="4:4" x14ac:dyDescent="0.2">
      <c r="D200" s="209"/>
    </row>
    <row r="201" spans="4:4" x14ac:dyDescent="0.2">
      <c r="D201" s="209"/>
    </row>
    <row r="202" spans="4:4" x14ac:dyDescent="0.2">
      <c r="D202" s="209"/>
    </row>
    <row r="203" spans="4:4" x14ac:dyDescent="0.2">
      <c r="D203" s="209"/>
    </row>
    <row r="204" spans="4:4" x14ac:dyDescent="0.2">
      <c r="D204" s="209"/>
    </row>
    <row r="205" spans="4:4" x14ac:dyDescent="0.2">
      <c r="D205" s="209"/>
    </row>
    <row r="206" spans="4:4" x14ac:dyDescent="0.2">
      <c r="D206" s="209"/>
    </row>
    <row r="207" spans="4:4" x14ac:dyDescent="0.2">
      <c r="D207" s="209"/>
    </row>
    <row r="208" spans="4:4" x14ac:dyDescent="0.2">
      <c r="D208" s="209"/>
    </row>
    <row r="209" spans="4:4" x14ac:dyDescent="0.2">
      <c r="D209" s="209"/>
    </row>
    <row r="210" spans="4:4" x14ac:dyDescent="0.2">
      <c r="D210" s="209"/>
    </row>
    <row r="211" spans="4:4" x14ac:dyDescent="0.2">
      <c r="D211" s="209"/>
    </row>
    <row r="212" spans="4:4" x14ac:dyDescent="0.2">
      <c r="D212" s="209"/>
    </row>
    <row r="213" spans="4:4" x14ac:dyDescent="0.2">
      <c r="D213" s="209"/>
    </row>
    <row r="214" spans="4:4" x14ac:dyDescent="0.2">
      <c r="D214" s="209"/>
    </row>
    <row r="215" spans="4:4" x14ac:dyDescent="0.2">
      <c r="D215" s="209"/>
    </row>
    <row r="216" spans="4:4" x14ac:dyDescent="0.2">
      <c r="D216" s="209"/>
    </row>
    <row r="217" spans="4:4" x14ac:dyDescent="0.2">
      <c r="D217" s="209"/>
    </row>
    <row r="218" spans="4:4" x14ac:dyDescent="0.2">
      <c r="D218" s="209"/>
    </row>
    <row r="219" spans="4:4" x14ac:dyDescent="0.2">
      <c r="D219" s="209"/>
    </row>
    <row r="220" spans="4:4" x14ac:dyDescent="0.2">
      <c r="D220" s="209"/>
    </row>
    <row r="221" spans="4:4" x14ac:dyDescent="0.2">
      <c r="D221" s="209"/>
    </row>
    <row r="222" spans="4:4" x14ac:dyDescent="0.2">
      <c r="D222" s="209"/>
    </row>
    <row r="223" spans="4:4" x14ac:dyDescent="0.2">
      <c r="D223" s="209"/>
    </row>
    <row r="224" spans="4:4" x14ac:dyDescent="0.2">
      <c r="D224" s="209"/>
    </row>
    <row r="225" spans="4:4" x14ac:dyDescent="0.2">
      <c r="D225" s="209"/>
    </row>
    <row r="226" spans="4:4" x14ac:dyDescent="0.2">
      <c r="D226" s="209"/>
    </row>
    <row r="227" spans="4:4" x14ac:dyDescent="0.2">
      <c r="D227" s="209"/>
    </row>
    <row r="228" spans="4:4" x14ac:dyDescent="0.2">
      <c r="D228" s="209"/>
    </row>
    <row r="229" spans="4:4" x14ac:dyDescent="0.2">
      <c r="D229" s="209"/>
    </row>
    <row r="230" spans="4:4" x14ac:dyDescent="0.2">
      <c r="D230" s="209"/>
    </row>
    <row r="231" spans="4:4" x14ac:dyDescent="0.2">
      <c r="D231" s="209"/>
    </row>
    <row r="232" spans="4:4" x14ac:dyDescent="0.2">
      <c r="D232" s="209"/>
    </row>
    <row r="233" spans="4:4" x14ac:dyDescent="0.2">
      <c r="D233" s="209"/>
    </row>
    <row r="234" spans="4:4" x14ac:dyDescent="0.2">
      <c r="D234" s="209"/>
    </row>
    <row r="235" spans="4:4" x14ac:dyDescent="0.2">
      <c r="D235" s="209"/>
    </row>
    <row r="236" spans="4:4" x14ac:dyDescent="0.2">
      <c r="D236" s="209"/>
    </row>
    <row r="237" spans="4:4" x14ac:dyDescent="0.2">
      <c r="D237" s="209"/>
    </row>
    <row r="238" spans="4:4" x14ac:dyDescent="0.2">
      <c r="D238" s="209"/>
    </row>
    <row r="239" spans="4:4" x14ac:dyDescent="0.2">
      <c r="D239" s="209"/>
    </row>
    <row r="240" spans="4:4" x14ac:dyDescent="0.2">
      <c r="D240" s="209"/>
    </row>
  </sheetData>
  <mergeCells count="2">
    <mergeCell ref="R10:W10"/>
    <mergeCell ref="G9:K9"/>
  </mergeCells>
  <phoneticPr fontId="0"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FE3A-2111-4CC3-9CB7-3E2F29AB6BED}">
  <sheetPr>
    <tabColor theme="2" tint="-9.9978637043366805E-2"/>
  </sheetPr>
  <dimension ref="A1:AW58"/>
  <sheetViews>
    <sheetView workbookViewId="0"/>
  </sheetViews>
  <sheetFormatPr defaultRowHeight="11.25" x14ac:dyDescent="0.2"/>
  <cols>
    <col min="3" max="3" width="19.83203125" customWidth="1"/>
    <col min="4" max="4" width="19.5" customWidth="1"/>
    <col min="5" max="5" width="13.33203125" customWidth="1"/>
    <col min="6" max="6" width="18.5" customWidth="1"/>
    <col min="7" max="8" width="13.1640625" customWidth="1"/>
    <col min="9" max="9" width="11.1640625" bestFit="1" customWidth="1"/>
    <col min="47" max="47" width="27.5" bestFit="1" customWidth="1"/>
  </cols>
  <sheetData>
    <row r="1" spans="1:49" x14ac:dyDescent="0.2">
      <c r="B1" s="8" t="s">
        <v>19</v>
      </c>
    </row>
    <row r="2" spans="1:49" ht="17.25" thickBot="1" x14ac:dyDescent="0.3">
      <c r="C2" s="1"/>
      <c r="D2" s="11" t="s">
        <v>25</v>
      </c>
      <c r="E2" s="1"/>
      <c r="F2" s="1"/>
      <c r="G2" s="1"/>
      <c r="H2" s="1"/>
      <c r="I2" s="1"/>
      <c r="J2" s="1"/>
      <c r="K2" s="1"/>
      <c r="L2" s="1"/>
      <c r="M2" s="1"/>
      <c r="N2" s="1"/>
      <c r="O2" s="1"/>
      <c r="P2" s="1"/>
      <c r="Q2" s="1"/>
      <c r="R2" s="1"/>
      <c r="S2" s="1"/>
      <c r="T2" s="1"/>
      <c r="U2" s="1"/>
      <c r="V2" s="1"/>
      <c r="W2" s="1"/>
      <c r="X2" s="1"/>
      <c r="Y2" s="1"/>
      <c r="Z2" s="1"/>
      <c r="AA2" s="1"/>
      <c r="AB2" s="1"/>
      <c r="AC2" s="1"/>
      <c r="AD2" s="1"/>
      <c r="AE2" s="1"/>
      <c r="AF2" s="1"/>
      <c r="AG2" s="1"/>
    </row>
    <row r="3" spans="1:49" ht="12" thickTop="1" x14ac:dyDescent="0.2">
      <c r="C3" s="3" t="s">
        <v>26</v>
      </c>
      <c r="D3" s="4"/>
      <c r="E3" s="4"/>
      <c r="F3" s="4"/>
      <c r="G3" s="4"/>
      <c r="H3" s="4"/>
      <c r="I3" s="4"/>
      <c r="J3" s="4"/>
      <c r="K3" s="4"/>
      <c r="L3" s="4"/>
      <c r="M3" s="4"/>
      <c r="N3" s="4"/>
      <c r="O3" s="4"/>
      <c r="P3" s="4"/>
      <c r="Q3" s="4"/>
      <c r="R3" s="4"/>
      <c r="S3" s="4"/>
      <c r="T3" s="4"/>
      <c r="U3" s="4"/>
      <c r="V3" s="4"/>
      <c r="W3" s="4"/>
      <c r="X3" s="4"/>
    </row>
    <row r="4" spans="1:49" x14ac:dyDescent="0.2">
      <c r="C4" s="3"/>
      <c r="D4" s="4"/>
      <c r="E4" s="4"/>
      <c r="F4" s="4"/>
      <c r="G4" s="4"/>
      <c r="H4" s="4"/>
      <c r="I4" s="4"/>
      <c r="J4" s="4"/>
      <c r="K4" s="4"/>
      <c r="L4" s="4"/>
      <c r="M4" s="4"/>
      <c r="N4" s="4"/>
      <c r="O4" s="4"/>
      <c r="P4" s="4"/>
      <c r="Q4" s="4"/>
      <c r="R4" s="4"/>
      <c r="S4" s="4"/>
      <c r="T4" s="4"/>
      <c r="U4" s="4"/>
      <c r="V4" s="4"/>
      <c r="W4" s="4"/>
      <c r="X4" s="4"/>
    </row>
    <row r="5" spans="1:49" x14ac:dyDescent="0.2">
      <c r="C5" s="88" t="s">
        <v>14</v>
      </c>
      <c r="D5" s="87" t="str">
        <f>'5. VA Heatmap'!$E$11</f>
        <v>Location 1</v>
      </c>
      <c r="E5" s="4"/>
      <c r="F5" s="4"/>
      <c r="G5" s="4"/>
      <c r="H5" s="4"/>
      <c r="I5" s="4"/>
      <c r="J5" s="4"/>
      <c r="K5" s="4"/>
      <c r="L5" s="4"/>
      <c r="M5" s="4"/>
      <c r="N5" s="4"/>
      <c r="O5" s="4"/>
      <c r="P5" s="4"/>
      <c r="Q5" s="4"/>
      <c r="R5" s="4"/>
      <c r="S5" s="4"/>
      <c r="T5" s="4"/>
      <c r="U5" s="4"/>
      <c r="V5" s="4"/>
      <c r="W5" s="4"/>
      <c r="X5" s="4"/>
    </row>
    <row r="6" spans="1:49" ht="12" customHeight="1" thickBot="1" x14ac:dyDescent="0.25">
      <c r="G6" s="15"/>
      <c r="H6" s="239" t="s">
        <v>3</v>
      </c>
      <c r="I6" s="239"/>
      <c r="J6" s="239"/>
      <c r="K6" s="239"/>
      <c r="L6" s="239"/>
      <c r="M6" s="239"/>
      <c r="N6" s="15"/>
      <c r="O6" s="15"/>
      <c r="P6" s="15"/>
      <c r="Q6" s="15"/>
      <c r="R6" s="15"/>
      <c r="S6" s="15"/>
      <c r="T6" s="15"/>
      <c r="U6" s="15"/>
      <c r="V6" s="15"/>
      <c r="W6" s="15"/>
      <c r="AB6" s="15"/>
      <c r="AC6" s="239" t="s">
        <v>28</v>
      </c>
      <c r="AD6" s="239"/>
      <c r="AE6" s="239"/>
      <c r="AF6" s="239"/>
      <c r="AG6" s="239"/>
      <c r="AH6" s="239"/>
      <c r="AI6" s="15"/>
      <c r="AJ6" s="15"/>
      <c r="AK6" s="15"/>
      <c r="AL6" s="15"/>
      <c r="AM6" s="15"/>
      <c r="AN6" s="15"/>
      <c r="AO6" s="15"/>
      <c r="AP6" s="15"/>
      <c r="AQ6" s="15"/>
      <c r="AR6" s="15"/>
    </row>
    <row r="7" spans="1:49" ht="23.25" customHeight="1" thickBot="1" x14ac:dyDescent="0.25">
      <c r="C7" s="89" t="s">
        <v>11</v>
      </c>
      <c r="D7" s="89" t="s">
        <v>15</v>
      </c>
      <c r="E7" s="89" t="s">
        <v>0</v>
      </c>
      <c r="F7" s="89" t="s">
        <v>2</v>
      </c>
      <c r="G7" s="126" t="s">
        <v>207</v>
      </c>
      <c r="H7" s="90" t="s">
        <v>121</v>
      </c>
      <c r="I7" s="90" t="s">
        <v>122</v>
      </c>
      <c r="J7" s="90" t="s">
        <v>123</v>
      </c>
      <c r="K7" s="90" t="s">
        <v>124</v>
      </c>
      <c r="L7" s="90" t="s">
        <v>125</v>
      </c>
      <c r="M7" s="90" t="s">
        <v>126</v>
      </c>
      <c r="N7" s="90" t="s">
        <v>171</v>
      </c>
      <c r="O7" s="90" t="s">
        <v>172</v>
      </c>
      <c r="P7" s="90" t="s">
        <v>173</v>
      </c>
      <c r="Q7" s="90" t="s">
        <v>174</v>
      </c>
      <c r="R7" s="90" t="s">
        <v>175</v>
      </c>
      <c r="S7" s="90" t="s">
        <v>176</v>
      </c>
      <c r="T7" s="126" t="s">
        <v>177</v>
      </c>
      <c r="U7" s="126" t="s">
        <v>178</v>
      </c>
      <c r="V7" s="126" t="s">
        <v>179</v>
      </c>
      <c r="W7" s="126" t="s">
        <v>180</v>
      </c>
      <c r="Z7" s="19" t="s">
        <v>11</v>
      </c>
      <c r="AA7" s="19" t="s">
        <v>15</v>
      </c>
      <c r="AB7" s="15">
        <v>2023</v>
      </c>
      <c r="AC7" s="15">
        <v>2025</v>
      </c>
      <c r="AD7" s="15">
        <v>2030</v>
      </c>
      <c r="AE7" s="15">
        <v>2035</v>
      </c>
      <c r="AF7" s="15">
        <v>2040</v>
      </c>
      <c r="AG7" s="15">
        <v>2045</v>
      </c>
      <c r="AH7" s="15">
        <v>2050</v>
      </c>
      <c r="AI7" s="15">
        <v>2055</v>
      </c>
      <c r="AJ7" s="15">
        <v>2060</v>
      </c>
      <c r="AK7" s="15">
        <v>2065</v>
      </c>
      <c r="AL7" s="15">
        <v>2070</v>
      </c>
      <c r="AM7" s="15">
        <v>2075</v>
      </c>
      <c r="AN7" s="15">
        <v>2080</v>
      </c>
      <c r="AO7" s="15">
        <v>2085</v>
      </c>
      <c r="AP7" s="15">
        <v>2090</v>
      </c>
      <c r="AQ7" s="15">
        <v>2095</v>
      </c>
      <c r="AR7" s="15">
        <v>2100</v>
      </c>
      <c r="AU7" t="s">
        <v>69</v>
      </c>
      <c r="AV7" t="s">
        <v>67</v>
      </c>
      <c r="AW7" t="s">
        <v>68</v>
      </c>
    </row>
    <row r="8" spans="1:49" x14ac:dyDescent="0.2">
      <c r="A8" s="21" t="str" cm="1">
        <f t="array" ref="A8:A12">'5. VA Heatmap'!$E$11&amp;_xlfn.ANCHORARRAY(C8)&amp;_xlfn.ANCHORARRAY(D8)</f>
        <v>Location 1PoleClass 5</v>
      </c>
      <c r="B8" s="21" t="str" cm="1">
        <f t="array" ref="B8:B12">'5. VA Heatmap'!$E$11&amp;_xlfn.ANCHORARRAY(E8)&amp;_xlfn.ANCHORARRAY(F8)</f>
        <v>Location 1Wind80</v>
      </c>
      <c r="C8" s="91" t="str" cm="1">
        <f t="array" ref="C8:C12">ac_failure_modes[Asset Class]</f>
        <v>Pole</v>
      </c>
      <c r="D8" s="91" t="str" cm="1">
        <f t="array" ref="D8:D12">ac_failure_modes[Sub Class]</f>
        <v>Class 5</v>
      </c>
      <c r="E8" s="91" t="str" cm="1">
        <f t="array" ref="E8:E12">ac_failure_modes[Climate Peril]</f>
        <v>Wind</v>
      </c>
      <c r="F8" s="91" cm="1">
        <f t="array" ref="F8:F12">ac_failure_modes[Severity Threshold]</f>
        <v>80</v>
      </c>
      <c r="G8" s="92" cm="1">
        <f t="array" ref="G8:G12">IFERROR(INDEX(cp_probability[],MATCH(_xlfn.ANCHORARRAY($B8),_xlfn.ANCHORARRAY('4. Climate Peril Probability'!$B$13),0),MATCH(G$7,cp_probability[#Headers],0)),0)</f>
        <v>0.1179557393020948</v>
      </c>
      <c r="H8" s="92" cm="1">
        <f t="array" ref="H8:H12">IFERROR(INDEX(cp_probability[],MATCH(_xlfn.ANCHORARRAY($B8),_xlfn.ANCHORARRAY('4. Climate Peril Probability'!$B$13),0),MATCH(H$7,cp_probability[#Headers],0)),0)</f>
        <v>0.11822181731845896</v>
      </c>
      <c r="I8" s="92" cm="1">
        <f t="array" ref="I8:I12">IFERROR(INDEX(cp_probability[],MATCH(_xlfn.ANCHORARRAY($B8),_xlfn.ANCHORARRAY('4. Climate Peril Probability'!$B$13),0),MATCH(I$7,cp_probability[#Headers],0)),0)</f>
        <v>0.11848793325766374</v>
      </c>
      <c r="J8" s="92" cm="1">
        <f t="array" ref="J8:J12">IFERROR(INDEX(cp_probability[],MATCH(_xlfn.ANCHORARRAY($B8),_xlfn.ANCHORARRAY('4. Climate Peril Probability'!$B$13),0),MATCH(J$7,cp_probability[#Headers],0)),0)</f>
        <v>0.11875408645499001</v>
      </c>
      <c r="K8" s="92" cm="1">
        <f t="array" ref="K8:K12">IFERROR(INDEX(cp_probability[],MATCH(_xlfn.ANCHORARRAY($B8),_xlfn.ANCHORARRAY('4. Climate Peril Probability'!$B$13),0),MATCH(K$7,cp_probability[#Headers],0)),0)</f>
        <v>0.11902027624817241</v>
      </c>
      <c r="L8" s="92" cm="1">
        <f t="array" ref="L8:L12">IFERROR(INDEX(cp_probability[],MATCH(_xlfn.ANCHORARRAY($B8),_xlfn.ANCHORARRAY('4. Climate Peril Probability'!$B$13),0),MATCH(L$7,cp_probability[#Headers],0)),0)</f>
        <v>0.11928650197739306</v>
      </c>
      <c r="M8" s="157" cm="1">
        <f t="array" ref="M8:M12">IFERROR(INDEX(cp_probability[],MATCH(_xlfn.ANCHORARRAY($B8),_xlfn.ANCHORARRAY('4. Climate Peril Probability'!$B$13),0),MATCH(M$7,cp_probability[#Headers],0)),0)</f>
        <v>0.11965261982475978</v>
      </c>
      <c r="N8" s="157" cm="1">
        <f t="array" ref="N8:N12">IFERROR(INDEX(cp_probability[],MATCH(_xlfn.ANCHORARRAY($B8),_xlfn.ANCHORARRAY('4. Climate Peril Probability'!$B$13),0),MATCH(N$7,cp_probability[#Headers],0)),0)</f>
        <v>0.11975248149873022</v>
      </c>
      <c r="O8" s="157" cm="1">
        <f t="array" ref="O8:O12">IFERROR(INDEX(cp_probability[],MATCH(_xlfn.ANCHORARRAY($B8),_xlfn.ANCHORARRAY('4. Climate Peril Probability'!$B$13),0),MATCH(O$7,cp_probability[#Headers],0)),0)</f>
        <v>0.1198523479727852</v>
      </c>
      <c r="P8" s="157" cm="1">
        <f t="array" ref="P8:P12">IFERROR(INDEX(cp_probability[],MATCH(_xlfn.ANCHORARRAY($B8),_xlfn.ANCHORARRAY('4. Climate Peril Probability'!$B$13),0),MATCH(P$7,cp_probability[#Headers],0)),0)</f>
        <v>0.11995221921257093</v>
      </c>
      <c r="Q8" s="157" cm="1">
        <f t="array" ref="Q8:Q12">IFERROR(INDEX(cp_probability[],MATCH(_xlfn.ANCHORARRAY($B8),_xlfn.ANCHORARRAY('4. Climate Peril Probability'!$B$13),0),MATCH(Q$7,cp_probability[#Headers],0)),0)</f>
        <v>0.12005209518378138</v>
      </c>
      <c r="R8" s="157" cm="1">
        <f t="array" ref="R8:R12">IFERROR(INDEX(cp_probability[],MATCH(_xlfn.ANCHORARRAY($B8),_xlfn.ANCHORARRAY('4. Climate Peril Probability'!$B$13),0),MATCH(R$7,cp_probability[#Headers],0)),0)</f>
        <v>0.12051408211327259</v>
      </c>
      <c r="S8" s="157" cm="1">
        <f t="array" ref="S8:S12">IFERROR(INDEX(cp_probability[],MATCH(_xlfn.ANCHORARRAY($B8),_xlfn.ANCHORARRAY('4. Climate Peril Probability'!$B$13),0),MATCH(S$7,cp_probability[#Headers],0)),0)</f>
        <v>0.1209761661438863</v>
      </c>
      <c r="T8" s="157" cm="1">
        <f t="array" ref="T8:T12">IFERROR(INDEX(cp_probability[],MATCH(_xlfn.ANCHORARRAY($B8),_xlfn.ANCHORARRAY('4. Climate Peril Probability'!$B$13),0),MATCH(T$7,cp_probability[#Headers],0)),0)</f>
        <v>0.12143834392144801</v>
      </c>
      <c r="U8" s="157" cm="1">
        <f t="array" ref="U8:U12">IFERROR(INDEX(cp_probability[],MATCH(_xlfn.ANCHORARRAY($B8),_xlfn.ANCHORARRAY('4. Climate Peril Probability'!$B$13),0),MATCH(U$7,cp_probability[#Headers],0)),0)</f>
        <v>0.12280040772137486</v>
      </c>
      <c r="V8" s="157" cm="1">
        <f t="array" ref="V8:V12">IFERROR(INDEX(cp_probability[],MATCH(_xlfn.ANCHORARRAY($B8),_xlfn.ANCHORARRAY('4. Climate Peril Probability'!$B$13),0),MATCH(V$7,cp_probability[#Headers],0)),0)</f>
        <v>0.12370050901865004</v>
      </c>
      <c r="W8" s="157" cm="1">
        <f t="array" ref="W8:W12">IFERROR(INDEX(cp_probability[],MATCH(_xlfn.ANCHORARRAY($B8),_xlfn.ANCHORARRAY('4. Climate Peril Probability'!$B$13),0),MATCH(W$7,cp_probability[#Headers],0)),0)</f>
        <v>0.12460089214549679</v>
      </c>
      <c r="Y8" s="21" t="str" cm="1">
        <f t="array" ref="Y8:Y12">'5. VA Heatmap'!$E$11&amp;_xlfn.ANCHORARRAY(Z8)&amp;_xlfn.ANCHORARRAY(AA8)</f>
        <v>Location 1PoleClass 5</v>
      </c>
      <c r="Z8" s="20" t="str" cm="1">
        <f t="array" ref="Z8:Z12">_xlfn.ANCHORARRAY('5. VA Heatmap'!C18)</f>
        <v>Pole</v>
      </c>
      <c r="AA8" s="20" t="str" cm="1">
        <f t="array" ref="AA8:AA12">_xlfn.ANCHORARRAY('5. VA Heatmap'!D18)</f>
        <v>Class 5</v>
      </c>
      <c r="AB8" s="23" cm="1">
        <f t="array" ref="AB8:AB12">SUMIF(_xlfn.ANCHORARRAY($A8),_xlfn.ANCHORARRAY($Y8),_xlfn.ANCHORARRAY(G8))</f>
        <v>0.1179557393020948</v>
      </c>
      <c r="AC8" s="23" cm="1">
        <f t="array" ref="AC8:AC12">SUMIF(_xlfn.ANCHORARRAY($A8),_xlfn.ANCHORARRAY($Y8),_xlfn.ANCHORARRAY(H8))</f>
        <v>0.11822181731845896</v>
      </c>
      <c r="AD8" s="23" cm="1">
        <f t="array" ref="AD8:AD12">SUMIF(_xlfn.ANCHORARRAY($A8),_xlfn.ANCHORARRAY($Y8),_xlfn.ANCHORARRAY(I8))</f>
        <v>0.11848793325766374</v>
      </c>
      <c r="AE8" s="23" cm="1">
        <f t="array" ref="AE8:AE12">SUMIF(_xlfn.ANCHORARRAY($A8),_xlfn.ANCHORARRAY($Y8),_xlfn.ANCHORARRAY(J8))</f>
        <v>0.11875408645499001</v>
      </c>
      <c r="AF8" s="23" cm="1">
        <f t="array" ref="AF8:AF12">SUMIF(_xlfn.ANCHORARRAY($A8),_xlfn.ANCHORARRAY($Y8),_xlfn.ANCHORARRAY(K8))</f>
        <v>0.11902027624817241</v>
      </c>
      <c r="AG8" s="23" cm="1">
        <f t="array" ref="AG8:AG12">SUMIF(_xlfn.ANCHORARRAY($A8),_xlfn.ANCHORARRAY($Y8),_xlfn.ANCHORARRAY(L8))</f>
        <v>0.11928650197739306</v>
      </c>
      <c r="AH8" s="23" cm="1">
        <f t="array" ref="AH8:AH12">SUMIF(_xlfn.ANCHORARRAY($A8),_xlfn.ANCHORARRAY($Y8),_xlfn.ANCHORARRAY(M8))</f>
        <v>0.11965261982475978</v>
      </c>
      <c r="AI8" s="23" cm="1">
        <f t="array" ref="AI8:AI12">SUMIF(_xlfn.ANCHORARRAY($A8),_xlfn.ANCHORARRAY($Y8),_xlfn.ANCHORARRAY(N8))</f>
        <v>0.11975248149873022</v>
      </c>
      <c r="AJ8" s="23" cm="1">
        <f t="array" ref="AJ8:AJ12">SUMIF(_xlfn.ANCHORARRAY($A8),_xlfn.ANCHORARRAY($Y8),_xlfn.ANCHORARRAY(O8))</f>
        <v>0.1198523479727852</v>
      </c>
      <c r="AK8" s="23" cm="1">
        <f t="array" ref="AK8:AK12">SUMIF(_xlfn.ANCHORARRAY($A8),_xlfn.ANCHORARRAY($Y8),_xlfn.ANCHORARRAY(P8))</f>
        <v>0.11995221921257093</v>
      </c>
      <c r="AL8" s="23" cm="1">
        <f t="array" ref="AL8:AL12">SUMIF(_xlfn.ANCHORARRAY($A8),_xlfn.ANCHORARRAY($Y8),_xlfn.ANCHORARRAY(Q8))</f>
        <v>0.12005209518378138</v>
      </c>
      <c r="AM8" s="23" cm="1">
        <f t="array" ref="AM8:AM12">SUMIF(_xlfn.ANCHORARRAY($A8),_xlfn.ANCHORARRAY($Y8),_xlfn.ANCHORARRAY(R8))</f>
        <v>0.12051408211327259</v>
      </c>
      <c r="AN8" s="23" cm="1">
        <f t="array" ref="AN8:AN12">SUMIF(_xlfn.ANCHORARRAY($A8),_xlfn.ANCHORARRAY($Y8),_xlfn.ANCHORARRAY(S8))</f>
        <v>0.1209761661438863</v>
      </c>
      <c r="AO8" s="23" cm="1">
        <f t="array" ref="AO8:AO12">SUMIF(_xlfn.ANCHORARRAY($A8),_xlfn.ANCHORARRAY($Y8),_xlfn.ANCHORARRAY(T8))</f>
        <v>0.12143834392144801</v>
      </c>
      <c r="AP8" s="23" cm="1">
        <f t="array" ref="AP8:AP12">SUMIF(_xlfn.ANCHORARRAY($A8),_xlfn.ANCHORARRAY($Y8),_xlfn.ANCHORARRAY(U8))</f>
        <v>0.12280040772137486</v>
      </c>
      <c r="AQ8" s="23" cm="1">
        <f t="array" ref="AQ8:AQ12">SUMIF(_xlfn.ANCHORARRAY($A8),_xlfn.ANCHORARRAY($Y8),_xlfn.ANCHORARRAY(V8))</f>
        <v>0.12370050901865004</v>
      </c>
      <c r="AR8" s="23" cm="1">
        <f t="array" ref="AR8:AR12">SUMIF(_xlfn.ANCHORARRAY($A8),_xlfn.ANCHORARRAY($Y8),_xlfn.ANCHORARRAY(W8))</f>
        <v>0.12460089214549679</v>
      </c>
      <c r="AT8" s="21"/>
      <c r="AU8" s="48" t="str" cm="1">
        <f t="array" ref="AU8:AU12">_xlfn.UNIQUE(ac_failure_modes[Asset Class]&amp;"-"&amp;ac_failure_modes[Sub Class])</f>
        <v>Pole-Class 5</v>
      </c>
      <c r="AV8" t="str" cm="1">
        <f t="array" ref="AV8:AV12">IFERROR(LEFT(_xlfn.ANCHORARRAY(AU8), SEARCH("-",_xlfn.ANCHORARRAY(AU8))-1),"")</f>
        <v>Pole</v>
      </c>
      <c r="AW8" t="str" cm="1">
        <f t="array" ref="AW8:AW12">IFERROR(RIGHT(_xlfn.ANCHORARRAY(AU8), LEN(_xlfn.ANCHORARRAY(AU8))-SEARCH("-",_xlfn.ANCHORARRAY(AU8))),"")</f>
        <v>Class 5</v>
      </c>
    </row>
    <row r="9" spans="1:49" x14ac:dyDescent="0.2">
      <c r="A9" s="21" t="str">
        <v>Location 1PoleClass 4</v>
      </c>
      <c r="B9" s="21" t="str">
        <v>Location 1Wind85</v>
      </c>
      <c r="C9" s="93" t="str">
        <v>Pole</v>
      </c>
      <c r="D9" s="93" t="str">
        <v>Class 4</v>
      </c>
      <c r="E9" s="93" t="str">
        <v>Wind</v>
      </c>
      <c r="F9" s="93">
        <v>85</v>
      </c>
      <c r="G9" s="94">
        <v>9.3916236382947341E-2</v>
      </c>
      <c r="H9" s="94">
        <v>9.4911442769353357E-2</v>
      </c>
      <c r="I9" s="94">
        <v>9.5908172915109127E-2</v>
      </c>
      <c r="J9" s="94">
        <v>9.6906375806960737E-2</v>
      </c>
      <c r="K9" s="94">
        <v>9.7906001085504082E-2</v>
      </c>
      <c r="L9" s="94">
        <v>9.8906999040701826E-2</v>
      </c>
      <c r="M9" s="95">
        <v>0.1000687135389349</v>
      </c>
      <c r="N9" s="125">
        <v>0.10015926449954955</v>
      </c>
      <c r="O9" s="125">
        <v>0.10024982617014144</v>
      </c>
      <c r="P9" s="125">
        <v>0.10034039851561913</v>
      </c>
      <c r="Q9" s="125">
        <v>0.10043098150093208</v>
      </c>
      <c r="R9" s="125">
        <v>0.10085006520438654</v>
      </c>
      <c r="S9" s="125">
        <v>0.10126937230104371</v>
      </c>
      <c r="T9" s="125">
        <v>0.10168889935748011</v>
      </c>
      <c r="U9" s="125">
        <v>0.10292604921963927</v>
      </c>
      <c r="V9" s="125">
        <v>0.1037442378041261</v>
      </c>
      <c r="W9" s="125">
        <v>0.10456318415212093</v>
      </c>
      <c r="Y9" s="21" t="str">
        <v>Location 1PoleClass 4</v>
      </c>
      <c r="Z9" s="20" t="str">
        <v>Pole</v>
      </c>
      <c r="AA9" s="20" t="str">
        <v>Class 4</v>
      </c>
      <c r="AB9" s="127">
        <v>9.3916236382947341E-2</v>
      </c>
      <c r="AC9" s="23">
        <v>9.4911442769353357E-2</v>
      </c>
      <c r="AD9" s="23">
        <v>9.5908172915109127E-2</v>
      </c>
      <c r="AE9" s="23">
        <v>9.6906375806960737E-2</v>
      </c>
      <c r="AF9" s="23">
        <v>9.7906001085504082E-2</v>
      </c>
      <c r="AG9" s="23">
        <v>9.8906999040701826E-2</v>
      </c>
      <c r="AH9" s="23">
        <v>0.1000687135389349</v>
      </c>
      <c r="AI9" s="127">
        <v>0.10015926449954955</v>
      </c>
      <c r="AJ9" s="127">
        <v>0.10024982617014144</v>
      </c>
      <c r="AK9" s="127">
        <v>0.10034039851561913</v>
      </c>
      <c r="AL9" s="127">
        <v>0.10043098150093208</v>
      </c>
      <c r="AM9" s="127">
        <v>0.10085006520438654</v>
      </c>
      <c r="AN9" s="127">
        <v>0.10126937230104371</v>
      </c>
      <c r="AO9" s="127">
        <v>0.10168889935748011</v>
      </c>
      <c r="AP9" s="127">
        <v>0.10292604921963927</v>
      </c>
      <c r="AQ9" s="127">
        <v>0.1037442378041261</v>
      </c>
      <c r="AR9" s="127">
        <v>0.10456318415212093</v>
      </c>
      <c r="AT9" s="21"/>
      <c r="AU9" s="48" t="str">
        <v>Pole-Class 4</v>
      </c>
      <c r="AV9" t="str">
        <v>Pole</v>
      </c>
      <c r="AW9" t="str">
        <v>Class 4</v>
      </c>
    </row>
    <row r="10" spans="1:49" x14ac:dyDescent="0.2">
      <c r="A10" s="21" t="str">
        <v>Location 1PoleClass 3</v>
      </c>
      <c r="B10" s="21" t="str">
        <v>Location 1Wind100</v>
      </c>
      <c r="C10" s="93" t="str">
        <v>Pole</v>
      </c>
      <c r="D10" s="93" t="str">
        <v>Class 3</v>
      </c>
      <c r="E10" s="93" t="str">
        <v>Wind</v>
      </c>
      <c r="F10" s="93">
        <v>100</v>
      </c>
      <c r="G10" s="94">
        <v>1.897605519635899E-2</v>
      </c>
      <c r="H10" s="94">
        <v>1.9268111673715536E-2</v>
      </c>
      <c r="I10" s="94">
        <v>1.956201473148042E-2</v>
      </c>
      <c r="J10" s="94">
        <v>1.9857747942988065E-2</v>
      </c>
      <c r="K10" s="94">
        <v>2.0203774867665451E-2</v>
      </c>
      <c r="L10" s="94">
        <v>2.0597565821061897E-2</v>
      </c>
      <c r="M10" s="95">
        <v>2.1131620042411221E-2</v>
      </c>
      <c r="N10" s="125">
        <v>2.1268715175143296E-2</v>
      </c>
      <c r="O10" s="125">
        <v>2.1406289230640557E-2</v>
      </c>
      <c r="P10" s="125">
        <v>2.1544341848343144E-2</v>
      </c>
      <c r="Q10" s="125">
        <v>2.1682872662271691E-2</v>
      </c>
      <c r="R10" s="125">
        <v>2.2406197341200567E-2</v>
      </c>
      <c r="S10" s="125">
        <v>2.3140647456689718E-2</v>
      </c>
      <c r="T10" s="125">
        <v>2.3886090852778732E-2</v>
      </c>
      <c r="U10" s="125">
        <v>2.588971180303894E-2</v>
      </c>
      <c r="V10" s="125">
        <v>2.7176214830489421E-2</v>
      </c>
      <c r="W10" s="125">
        <v>2.8502193390122953E-2</v>
      </c>
      <c r="Y10" s="21" t="str">
        <v>Location 1PoleClass 3</v>
      </c>
      <c r="Z10" s="20" t="str">
        <v>Pole</v>
      </c>
      <c r="AA10" s="20" t="str">
        <v>Class 3</v>
      </c>
      <c r="AB10" s="127">
        <v>1.897605519635899E-2</v>
      </c>
      <c r="AC10" s="23">
        <v>1.9268111673715536E-2</v>
      </c>
      <c r="AD10" s="23">
        <v>1.956201473148042E-2</v>
      </c>
      <c r="AE10" s="23">
        <v>1.9857747942988065E-2</v>
      </c>
      <c r="AF10" s="23">
        <v>2.0203774867665451E-2</v>
      </c>
      <c r="AG10" s="23">
        <v>2.0597565821061897E-2</v>
      </c>
      <c r="AH10" s="23">
        <v>2.1131620042411221E-2</v>
      </c>
      <c r="AI10" s="127">
        <v>2.1268715175143296E-2</v>
      </c>
      <c r="AJ10" s="127">
        <v>2.1406289230640557E-2</v>
      </c>
      <c r="AK10" s="127">
        <v>2.1544341848343144E-2</v>
      </c>
      <c r="AL10" s="127">
        <v>2.1682872662271691E-2</v>
      </c>
      <c r="AM10" s="127">
        <v>2.2406197341200567E-2</v>
      </c>
      <c r="AN10" s="127">
        <v>2.3140647456689718E-2</v>
      </c>
      <c r="AO10" s="127">
        <v>2.3886090852778732E-2</v>
      </c>
      <c r="AP10" s="127">
        <v>2.588971180303894E-2</v>
      </c>
      <c r="AQ10" s="127">
        <v>2.7176214830489421E-2</v>
      </c>
      <c r="AR10" s="127">
        <v>2.8502193390122953E-2</v>
      </c>
      <c r="AT10" s="21"/>
      <c r="AU10" s="48" t="str">
        <v>Pole-Class 3</v>
      </c>
      <c r="AV10" t="str">
        <v>Pole</v>
      </c>
      <c r="AW10" t="str">
        <v>Class 3</v>
      </c>
    </row>
    <row r="11" spans="1:49" x14ac:dyDescent="0.2">
      <c r="A11" s="21" t="str">
        <v>Location 1PoleClass 2</v>
      </c>
      <c r="B11" s="21" t="str">
        <v>Location 1Wind115</v>
      </c>
      <c r="C11" s="93" t="str">
        <v>Pole</v>
      </c>
      <c r="D11" s="93" t="str">
        <v>Class 2</v>
      </c>
      <c r="E11" s="93" t="str">
        <v>Wind</v>
      </c>
      <c r="F11" s="93">
        <v>115</v>
      </c>
      <c r="G11" s="94">
        <v>0</v>
      </c>
      <c r="H11" s="94">
        <v>0</v>
      </c>
      <c r="I11" s="94">
        <v>0</v>
      </c>
      <c r="J11" s="94">
        <v>0</v>
      </c>
      <c r="K11" s="94">
        <v>0</v>
      </c>
      <c r="L11" s="94">
        <v>0</v>
      </c>
      <c r="M11" s="95">
        <v>0</v>
      </c>
      <c r="N11" s="125">
        <v>0</v>
      </c>
      <c r="O11" s="125">
        <v>0</v>
      </c>
      <c r="P11" s="125">
        <v>0</v>
      </c>
      <c r="Q11" s="125">
        <v>0</v>
      </c>
      <c r="R11" s="125">
        <v>0</v>
      </c>
      <c r="S11" s="125">
        <v>0</v>
      </c>
      <c r="T11" s="125">
        <v>0</v>
      </c>
      <c r="U11" s="125">
        <v>0</v>
      </c>
      <c r="V11" s="125">
        <v>0</v>
      </c>
      <c r="W11" s="125">
        <v>0</v>
      </c>
      <c r="Y11" s="21" t="str">
        <v>Location 1PoleClass 2</v>
      </c>
      <c r="Z11" s="20" t="str">
        <v>Pole</v>
      </c>
      <c r="AA11" s="20" t="str">
        <v>Class 2</v>
      </c>
      <c r="AB11" s="127">
        <v>0</v>
      </c>
      <c r="AC11" s="23">
        <v>0</v>
      </c>
      <c r="AD11" s="23">
        <v>0</v>
      </c>
      <c r="AE11" s="23">
        <v>0</v>
      </c>
      <c r="AF11" s="23">
        <v>0</v>
      </c>
      <c r="AG11" s="23">
        <v>0</v>
      </c>
      <c r="AH11" s="23">
        <v>0</v>
      </c>
      <c r="AI11" s="127">
        <v>0</v>
      </c>
      <c r="AJ11" s="127">
        <v>0</v>
      </c>
      <c r="AK11" s="127">
        <v>0</v>
      </c>
      <c r="AL11" s="127">
        <v>0</v>
      </c>
      <c r="AM11" s="127">
        <v>0</v>
      </c>
      <c r="AN11" s="127">
        <v>0</v>
      </c>
      <c r="AO11" s="127">
        <v>0</v>
      </c>
      <c r="AP11" s="127">
        <v>0</v>
      </c>
      <c r="AQ11" s="127">
        <v>0</v>
      </c>
      <c r="AR11" s="127">
        <v>0</v>
      </c>
      <c r="AT11" s="21"/>
      <c r="AU11" s="48" t="str">
        <v>Pole-Class 2</v>
      </c>
      <c r="AV11" t="str">
        <v>Pole</v>
      </c>
      <c r="AW11" t="str">
        <v>Class 2</v>
      </c>
    </row>
    <row r="12" spans="1:49" x14ac:dyDescent="0.2">
      <c r="A12" s="21" t="str">
        <v>Location 1Underground CableAluminum: XLPE</v>
      </c>
      <c r="B12" s="21" t="str">
        <v>Location 1WindN/A</v>
      </c>
      <c r="C12" s="93" t="str">
        <v>Underground Cable</v>
      </c>
      <c r="D12" s="93" t="str">
        <v>Aluminum: XLPE</v>
      </c>
      <c r="E12" s="93" t="str">
        <v>Wind</v>
      </c>
      <c r="F12" s="93" t="str">
        <v>N/A</v>
      </c>
      <c r="G12" s="94">
        <v>0</v>
      </c>
      <c r="H12" s="94">
        <v>0</v>
      </c>
      <c r="I12" s="94">
        <v>0</v>
      </c>
      <c r="J12" s="94">
        <v>0</v>
      </c>
      <c r="K12" s="94">
        <v>0</v>
      </c>
      <c r="L12" s="94">
        <v>0</v>
      </c>
      <c r="M12" s="95">
        <v>0</v>
      </c>
      <c r="N12" s="125">
        <v>0</v>
      </c>
      <c r="O12" s="125">
        <v>0</v>
      </c>
      <c r="P12" s="125">
        <v>0</v>
      </c>
      <c r="Q12" s="125">
        <v>0</v>
      </c>
      <c r="R12" s="125">
        <v>0</v>
      </c>
      <c r="S12" s="125">
        <v>0</v>
      </c>
      <c r="T12" s="125">
        <v>0</v>
      </c>
      <c r="U12" s="125">
        <v>0</v>
      </c>
      <c r="V12" s="125">
        <v>0</v>
      </c>
      <c r="W12" s="125">
        <v>0</v>
      </c>
      <c r="Y12" s="21" t="str">
        <v>Location 1Underground CableAluminum: XLPE</v>
      </c>
      <c r="Z12" s="20" t="str">
        <v>Underground Cable</v>
      </c>
      <c r="AA12" s="20" t="str">
        <v>Aluminum: XLPE</v>
      </c>
      <c r="AB12" s="127">
        <v>0</v>
      </c>
      <c r="AC12" s="23">
        <v>0</v>
      </c>
      <c r="AD12" s="23">
        <v>0</v>
      </c>
      <c r="AE12" s="23">
        <v>0</v>
      </c>
      <c r="AF12" s="23">
        <v>0</v>
      </c>
      <c r="AG12" s="23">
        <v>0</v>
      </c>
      <c r="AH12" s="23">
        <v>0</v>
      </c>
      <c r="AI12" s="127">
        <v>0</v>
      </c>
      <c r="AJ12" s="127">
        <v>0</v>
      </c>
      <c r="AK12" s="127">
        <v>0</v>
      </c>
      <c r="AL12" s="127">
        <v>0</v>
      </c>
      <c r="AM12" s="127">
        <v>0</v>
      </c>
      <c r="AN12" s="127">
        <v>0</v>
      </c>
      <c r="AO12" s="127">
        <v>0</v>
      </c>
      <c r="AP12" s="127">
        <v>0</v>
      </c>
      <c r="AQ12" s="127">
        <v>0</v>
      </c>
      <c r="AR12" s="127">
        <v>0</v>
      </c>
      <c r="AT12" s="21"/>
      <c r="AU12" s="48" t="str">
        <v>Underground Cable-Aluminum: XLPE</v>
      </c>
      <c r="AV12" t="str">
        <v>Underground Cable</v>
      </c>
      <c r="AW12" t="str">
        <v>Aluminum: XLPE</v>
      </c>
    </row>
    <row r="13" spans="1:49" x14ac:dyDescent="0.2">
      <c r="A13" s="21"/>
      <c r="B13" s="21"/>
      <c r="C13" s="93"/>
      <c r="D13" s="93"/>
      <c r="E13" s="93"/>
      <c r="F13" s="93"/>
      <c r="G13" s="94"/>
      <c r="H13" s="94"/>
      <c r="I13" s="94"/>
      <c r="J13" s="94"/>
      <c r="K13" s="94"/>
      <c r="L13" s="94"/>
      <c r="M13" s="95"/>
      <c r="N13" s="125"/>
      <c r="O13" s="125"/>
      <c r="P13" s="125"/>
      <c r="Q13" s="125"/>
      <c r="R13" s="125"/>
      <c r="S13" s="125"/>
      <c r="T13" s="125"/>
      <c r="U13" s="125"/>
      <c r="V13" s="125"/>
      <c r="W13" s="125"/>
      <c r="Y13" s="21"/>
      <c r="Z13" s="20"/>
      <c r="AA13" s="20"/>
      <c r="AB13" s="127"/>
      <c r="AC13" s="23"/>
      <c r="AD13" s="23"/>
      <c r="AE13" s="23"/>
      <c r="AF13" s="23"/>
      <c r="AG13" s="23"/>
      <c r="AH13" s="23"/>
      <c r="AI13" s="127"/>
      <c r="AJ13" s="127"/>
      <c r="AK13" s="127"/>
      <c r="AL13" s="127"/>
      <c r="AM13" s="127"/>
      <c r="AN13" s="127"/>
      <c r="AO13" s="127"/>
      <c r="AP13" s="127"/>
      <c r="AQ13" s="127"/>
      <c r="AR13" s="127"/>
      <c r="AT13" s="21"/>
      <c r="AU13" s="48"/>
    </row>
    <row r="14" spans="1:49" x14ac:dyDescent="0.2">
      <c r="A14" s="21"/>
      <c r="B14" s="21"/>
      <c r="C14" s="93"/>
      <c r="D14" s="93"/>
      <c r="E14" s="93"/>
      <c r="F14" s="93"/>
      <c r="G14" s="94"/>
      <c r="H14" s="94"/>
      <c r="I14" s="94"/>
      <c r="J14" s="94"/>
      <c r="K14" s="94"/>
      <c r="L14" s="94"/>
      <c r="M14" s="95"/>
      <c r="N14" s="125"/>
      <c r="O14" s="125"/>
      <c r="P14" s="125"/>
      <c r="Q14" s="125"/>
      <c r="R14" s="125"/>
      <c r="S14" s="125"/>
      <c r="T14" s="125"/>
      <c r="U14" s="125"/>
      <c r="V14" s="125"/>
      <c r="W14" s="125"/>
      <c r="Y14" s="21"/>
      <c r="Z14" s="20"/>
      <c r="AA14" s="20"/>
      <c r="AB14" s="127"/>
      <c r="AC14" s="23"/>
      <c r="AD14" s="23"/>
      <c r="AE14" s="23"/>
      <c r="AF14" s="23"/>
      <c r="AG14" s="23"/>
      <c r="AH14" s="23"/>
      <c r="AI14" s="127"/>
      <c r="AJ14" s="127"/>
      <c r="AK14" s="127"/>
      <c r="AL14" s="127"/>
      <c r="AM14" s="127"/>
      <c r="AN14" s="127"/>
      <c r="AO14" s="127"/>
      <c r="AP14" s="127"/>
      <c r="AQ14" s="127"/>
      <c r="AR14" s="127"/>
      <c r="AT14" s="21"/>
      <c r="AU14" s="48"/>
    </row>
    <row r="15" spans="1:49" x14ac:dyDescent="0.2">
      <c r="A15" s="21"/>
      <c r="B15" s="21"/>
      <c r="C15" s="93"/>
      <c r="D15" s="93"/>
      <c r="E15" s="93"/>
      <c r="F15" s="93"/>
      <c r="G15" s="94"/>
      <c r="H15" s="94"/>
      <c r="I15" s="94"/>
      <c r="J15" s="94"/>
      <c r="K15" s="94"/>
      <c r="L15" s="94"/>
      <c r="M15" s="95"/>
      <c r="N15" s="125"/>
      <c r="O15" s="125"/>
      <c r="P15" s="125"/>
      <c r="Q15" s="125"/>
      <c r="R15" s="125"/>
      <c r="S15" s="125"/>
      <c r="T15" s="125"/>
      <c r="U15" s="125"/>
      <c r="V15" s="125"/>
      <c r="W15" s="125"/>
      <c r="Y15" s="21"/>
      <c r="Z15" s="20"/>
      <c r="AA15" s="20"/>
      <c r="AB15" s="127"/>
      <c r="AC15" s="23"/>
      <c r="AD15" s="23"/>
      <c r="AE15" s="23"/>
      <c r="AF15" s="23"/>
      <c r="AG15" s="23"/>
      <c r="AH15" s="23"/>
      <c r="AI15" s="127"/>
      <c r="AJ15" s="127"/>
      <c r="AK15" s="127"/>
      <c r="AL15" s="127"/>
      <c r="AM15" s="127"/>
      <c r="AN15" s="127"/>
      <c r="AO15" s="127"/>
      <c r="AP15" s="127"/>
      <c r="AQ15" s="127"/>
      <c r="AR15" s="127"/>
      <c r="AT15" s="21"/>
      <c r="AU15" s="48"/>
    </row>
    <row r="16" spans="1:49" x14ac:dyDescent="0.2">
      <c r="A16" s="21"/>
      <c r="B16" s="21"/>
      <c r="C16" s="93"/>
      <c r="D16" s="93"/>
      <c r="E16" s="93"/>
      <c r="F16" s="93"/>
      <c r="G16" s="94"/>
      <c r="H16" s="94"/>
      <c r="I16" s="94"/>
      <c r="J16" s="94"/>
      <c r="K16" s="94"/>
      <c r="L16" s="94"/>
      <c r="M16" s="95"/>
      <c r="N16" s="125"/>
      <c r="O16" s="125"/>
      <c r="P16" s="125"/>
      <c r="Q16" s="125"/>
      <c r="R16" s="125"/>
      <c r="S16" s="125"/>
      <c r="T16" s="125"/>
      <c r="U16" s="125"/>
      <c r="V16" s="125"/>
      <c r="W16" s="125"/>
      <c r="Y16" s="21"/>
      <c r="Z16" s="20"/>
      <c r="AA16" s="20"/>
      <c r="AB16" s="127"/>
      <c r="AC16" s="23"/>
      <c r="AD16" s="23"/>
      <c r="AE16" s="23"/>
      <c r="AF16" s="23"/>
      <c r="AG16" s="23"/>
      <c r="AH16" s="23"/>
      <c r="AI16" s="127"/>
      <c r="AJ16" s="127"/>
      <c r="AK16" s="127"/>
      <c r="AL16" s="127"/>
      <c r="AM16" s="127"/>
      <c r="AN16" s="127"/>
      <c r="AO16" s="127"/>
      <c r="AP16" s="127"/>
      <c r="AQ16" s="127"/>
      <c r="AR16" s="127"/>
      <c r="AT16" s="21"/>
      <c r="AU16" s="48"/>
    </row>
    <row r="17" spans="1:47" x14ac:dyDescent="0.2">
      <c r="A17" s="21"/>
      <c r="B17" s="21"/>
      <c r="C17" s="93"/>
      <c r="D17" s="93"/>
      <c r="E17" s="93"/>
      <c r="F17" s="93"/>
      <c r="G17" s="94"/>
      <c r="H17" s="94"/>
      <c r="I17" s="94"/>
      <c r="J17" s="94"/>
      <c r="K17" s="94"/>
      <c r="L17" s="94"/>
      <c r="M17" s="95"/>
      <c r="N17" s="125"/>
      <c r="O17" s="125"/>
      <c r="P17" s="125"/>
      <c r="Q17" s="125"/>
      <c r="R17" s="125"/>
      <c r="S17" s="125"/>
      <c r="T17" s="125"/>
      <c r="U17" s="125"/>
      <c r="V17" s="125"/>
      <c r="W17" s="125"/>
      <c r="Y17" s="21"/>
      <c r="Z17" s="20"/>
      <c r="AA17" s="20"/>
      <c r="AB17" s="127"/>
      <c r="AC17" s="23"/>
      <c r="AD17" s="23"/>
      <c r="AE17" s="23"/>
      <c r="AF17" s="23"/>
      <c r="AG17" s="23"/>
      <c r="AH17" s="23"/>
      <c r="AI17" s="127"/>
      <c r="AJ17" s="127"/>
      <c r="AK17" s="127"/>
      <c r="AL17" s="127"/>
      <c r="AM17" s="127"/>
      <c r="AN17" s="127"/>
      <c r="AO17" s="127"/>
      <c r="AP17" s="127"/>
      <c r="AQ17" s="127"/>
      <c r="AR17" s="127"/>
      <c r="AT17" s="21"/>
      <c r="AU17" s="48"/>
    </row>
    <row r="18" spans="1:47" x14ac:dyDescent="0.2">
      <c r="A18" s="21"/>
      <c r="B18" s="21"/>
      <c r="C18" s="93"/>
      <c r="D18" s="93"/>
      <c r="E18" s="93"/>
      <c r="F18" s="93"/>
      <c r="G18" s="94"/>
      <c r="H18" s="94"/>
      <c r="I18" s="94"/>
      <c r="J18" s="94"/>
      <c r="K18" s="94"/>
      <c r="L18" s="94"/>
      <c r="M18" s="95"/>
      <c r="N18" s="125"/>
      <c r="O18" s="125"/>
      <c r="P18" s="125"/>
      <c r="Q18" s="125"/>
      <c r="R18" s="125"/>
      <c r="S18" s="125"/>
      <c r="T18" s="125"/>
      <c r="U18" s="125"/>
      <c r="V18" s="125"/>
      <c r="W18" s="125"/>
      <c r="Y18" s="21"/>
      <c r="Z18" s="20"/>
      <c r="AA18" s="20"/>
      <c r="AB18" s="127"/>
      <c r="AC18" s="23"/>
      <c r="AD18" s="23"/>
      <c r="AE18" s="23"/>
      <c r="AF18" s="23"/>
      <c r="AG18" s="23"/>
      <c r="AH18" s="23"/>
      <c r="AI18" s="127"/>
      <c r="AJ18" s="127"/>
      <c r="AK18" s="127"/>
      <c r="AL18" s="127"/>
      <c r="AM18" s="127"/>
      <c r="AN18" s="127"/>
      <c r="AO18" s="127"/>
      <c r="AP18" s="127"/>
      <c r="AQ18" s="127"/>
      <c r="AR18" s="127"/>
      <c r="AT18" s="21"/>
      <c r="AU18" s="48"/>
    </row>
    <row r="19" spans="1:47" x14ac:dyDescent="0.2">
      <c r="A19" s="21"/>
      <c r="B19" s="21"/>
      <c r="C19" s="93"/>
      <c r="D19" s="93"/>
      <c r="E19" s="93"/>
      <c r="F19" s="93"/>
      <c r="G19" s="94"/>
      <c r="H19" s="94"/>
      <c r="I19" s="94"/>
      <c r="J19" s="94"/>
      <c r="K19" s="94"/>
      <c r="L19" s="94"/>
      <c r="M19" s="95"/>
      <c r="N19" s="125"/>
      <c r="O19" s="125"/>
      <c r="P19" s="125"/>
      <c r="Q19" s="125"/>
      <c r="R19" s="125"/>
      <c r="S19" s="125"/>
      <c r="T19" s="125"/>
      <c r="U19" s="125"/>
      <c r="V19" s="125"/>
      <c r="W19" s="125"/>
      <c r="Y19" s="21"/>
      <c r="Z19" s="20"/>
      <c r="AA19" s="20"/>
      <c r="AB19" s="127"/>
      <c r="AC19" s="23"/>
      <c r="AD19" s="23"/>
      <c r="AE19" s="23"/>
      <c r="AF19" s="23"/>
      <c r="AG19" s="23"/>
      <c r="AH19" s="23"/>
      <c r="AI19" s="127"/>
      <c r="AJ19" s="127"/>
      <c r="AK19" s="127"/>
      <c r="AL19" s="127"/>
      <c r="AM19" s="127"/>
      <c r="AN19" s="127"/>
      <c r="AO19" s="127"/>
      <c r="AP19" s="127"/>
      <c r="AQ19" s="127"/>
      <c r="AR19" s="127"/>
      <c r="AT19" s="21"/>
      <c r="AU19" s="48"/>
    </row>
    <row r="20" spans="1:47" x14ac:dyDescent="0.2">
      <c r="A20" s="21"/>
      <c r="B20" s="21"/>
      <c r="C20" s="93"/>
      <c r="D20" s="93"/>
      <c r="E20" s="93"/>
      <c r="F20" s="93"/>
      <c r="G20" s="94"/>
      <c r="H20" s="94"/>
      <c r="I20" s="94"/>
      <c r="J20" s="94"/>
      <c r="K20" s="94"/>
      <c r="L20" s="94"/>
      <c r="M20" s="95"/>
      <c r="N20" s="125"/>
      <c r="O20" s="125"/>
      <c r="P20" s="125"/>
      <c r="Q20" s="125"/>
      <c r="R20" s="125"/>
      <c r="S20" s="125"/>
      <c r="T20" s="125"/>
      <c r="U20" s="125"/>
      <c r="V20" s="125"/>
      <c r="W20" s="125"/>
      <c r="Y20" s="21"/>
      <c r="Z20" s="20"/>
      <c r="AA20" s="20"/>
      <c r="AB20" s="127"/>
      <c r="AC20" s="23"/>
      <c r="AD20" s="23"/>
      <c r="AE20" s="23"/>
      <c r="AF20" s="23"/>
      <c r="AG20" s="23"/>
      <c r="AH20" s="23"/>
      <c r="AI20" s="127"/>
      <c r="AJ20" s="127"/>
      <c r="AK20" s="127"/>
      <c r="AL20" s="127"/>
      <c r="AM20" s="127"/>
      <c r="AN20" s="127"/>
      <c r="AO20" s="127"/>
      <c r="AP20" s="127"/>
      <c r="AQ20" s="127"/>
      <c r="AR20" s="127"/>
      <c r="AT20" s="21"/>
      <c r="AU20" s="48"/>
    </row>
    <row r="21" spans="1:47" x14ac:dyDescent="0.2">
      <c r="A21" s="21"/>
      <c r="B21" s="21"/>
      <c r="C21" s="93"/>
      <c r="D21" s="93"/>
      <c r="E21" s="93"/>
      <c r="F21" s="93"/>
      <c r="G21" s="94"/>
      <c r="H21" s="94"/>
      <c r="I21" s="94"/>
      <c r="J21" s="94"/>
      <c r="K21" s="94"/>
      <c r="L21" s="94"/>
      <c r="M21" s="95"/>
      <c r="N21" s="125"/>
      <c r="O21" s="125"/>
      <c r="P21" s="125"/>
      <c r="Q21" s="125"/>
      <c r="R21" s="125"/>
      <c r="S21" s="125"/>
      <c r="T21" s="125"/>
      <c r="U21" s="125"/>
      <c r="V21" s="125"/>
      <c r="W21" s="125"/>
      <c r="Y21" s="21"/>
      <c r="Z21" s="20"/>
      <c r="AA21" s="20"/>
      <c r="AB21" s="127"/>
      <c r="AC21" s="23"/>
      <c r="AD21" s="23"/>
      <c r="AE21" s="23"/>
      <c r="AF21" s="23"/>
      <c r="AG21" s="23"/>
      <c r="AH21" s="23"/>
      <c r="AI21" s="127"/>
      <c r="AJ21" s="127"/>
      <c r="AK21" s="127"/>
      <c r="AL21" s="127"/>
      <c r="AM21" s="127"/>
      <c r="AN21" s="127"/>
      <c r="AO21" s="127"/>
      <c r="AP21" s="127"/>
      <c r="AQ21" s="127"/>
      <c r="AR21" s="127"/>
      <c r="AT21" s="21"/>
      <c r="AU21" s="48"/>
    </row>
    <row r="22" spans="1:47" x14ac:dyDescent="0.2">
      <c r="A22" s="21"/>
      <c r="B22" s="21"/>
      <c r="C22" s="93"/>
      <c r="D22" s="93"/>
      <c r="E22" s="93"/>
      <c r="F22" s="93"/>
      <c r="G22" s="94"/>
      <c r="H22" s="94"/>
      <c r="I22" s="94"/>
      <c r="J22" s="94"/>
      <c r="K22" s="94"/>
      <c r="L22" s="94"/>
      <c r="M22" s="95"/>
      <c r="N22" s="125"/>
      <c r="O22" s="125"/>
      <c r="P22" s="125"/>
      <c r="Q22" s="125"/>
      <c r="R22" s="125"/>
      <c r="S22" s="125"/>
      <c r="T22" s="125"/>
      <c r="U22" s="125"/>
      <c r="V22" s="125"/>
      <c r="W22" s="125"/>
      <c r="Y22" s="21"/>
      <c r="Z22" s="20"/>
      <c r="AA22" s="20"/>
      <c r="AB22" s="127"/>
      <c r="AC22" s="23"/>
      <c r="AD22" s="23"/>
      <c r="AE22" s="23"/>
      <c r="AF22" s="23"/>
      <c r="AG22" s="23"/>
      <c r="AH22" s="23"/>
      <c r="AI22" s="127"/>
      <c r="AJ22" s="127"/>
      <c r="AK22" s="127"/>
      <c r="AL22" s="127"/>
      <c r="AM22" s="127"/>
      <c r="AN22" s="127"/>
      <c r="AO22" s="127"/>
      <c r="AP22" s="127"/>
      <c r="AQ22" s="127"/>
      <c r="AR22" s="127"/>
      <c r="AT22" s="21"/>
      <c r="AU22" s="48"/>
    </row>
    <row r="23" spans="1:47" x14ac:dyDescent="0.2">
      <c r="A23" s="21"/>
      <c r="B23" s="21"/>
      <c r="C23" s="93"/>
      <c r="D23" s="93"/>
      <c r="E23" s="93"/>
      <c r="F23" s="93"/>
      <c r="G23" s="94"/>
      <c r="H23" s="94"/>
      <c r="I23" s="94"/>
      <c r="J23" s="94"/>
      <c r="K23" s="94"/>
      <c r="L23" s="94"/>
      <c r="M23" s="95"/>
      <c r="N23" s="125"/>
      <c r="O23" s="125"/>
      <c r="P23" s="125"/>
      <c r="Q23" s="125"/>
      <c r="R23" s="125"/>
      <c r="S23" s="125"/>
      <c r="T23" s="125"/>
      <c r="U23" s="125"/>
      <c r="V23" s="125"/>
      <c r="W23" s="125"/>
      <c r="Y23" s="21"/>
      <c r="Z23" s="20"/>
      <c r="AA23" s="20"/>
      <c r="AB23" s="127"/>
      <c r="AC23" s="23"/>
      <c r="AD23" s="23"/>
      <c r="AE23" s="23"/>
      <c r="AF23" s="23"/>
      <c r="AG23" s="23"/>
      <c r="AH23" s="23"/>
      <c r="AI23" s="127"/>
      <c r="AJ23" s="127"/>
      <c r="AK23" s="127"/>
      <c r="AL23" s="127"/>
      <c r="AM23" s="127"/>
      <c r="AN23" s="127"/>
      <c r="AO23" s="127"/>
      <c r="AP23" s="127"/>
      <c r="AQ23" s="127"/>
      <c r="AR23" s="127"/>
      <c r="AT23" s="21"/>
      <c r="AU23" s="48"/>
    </row>
    <row r="24" spans="1:47" x14ac:dyDescent="0.2">
      <c r="A24" s="21"/>
      <c r="B24" s="21"/>
      <c r="C24" s="93"/>
      <c r="D24" s="93"/>
      <c r="E24" s="93"/>
      <c r="F24" s="93"/>
      <c r="G24" s="94"/>
      <c r="H24" s="94"/>
      <c r="I24" s="94"/>
      <c r="J24" s="94"/>
      <c r="K24" s="94"/>
      <c r="L24" s="94"/>
      <c r="M24" s="95"/>
      <c r="N24" s="125"/>
      <c r="O24" s="125"/>
      <c r="P24" s="125"/>
      <c r="Q24" s="125"/>
      <c r="R24" s="125"/>
      <c r="S24" s="125"/>
      <c r="T24" s="125"/>
      <c r="U24" s="125"/>
      <c r="V24" s="125"/>
      <c r="W24" s="125"/>
      <c r="Y24" s="21"/>
      <c r="Z24" s="20"/>
      <c r="AA24" s="20"/>
      <c r="AB24" s="127"/>
      <c r="AC24" s="23"/>
      <c r="AD24" s="23"/>
      <c r="AE24" s="23"/>
      <c r="AF24" s="23"/>
      <c r="AG24" s="23"/>
      <c r="AH24" s="23"/>
      <c r="AI24" s="127"/>
      <c r="AJ24" s="127"/>
      <c r="AK24" s="127"/>
      <c r="AL24" s="127"/>
      <c r="AM24" s="127"/>
      <c r="AN24" s="127"/>
      <c r="AO24" s="127"/>
      <c r="AP24" s="127"/>
      <c r="AQ24" s="127"/>
      <c r="AR24" s="127"/>
      <c r="AT24" s="21"/>
      <c r="AU24" s="48"/>
    </row>
    <row r="25" spans="1:47" x14ac:dyDescent="0.2">
      <c r="A25" s="21"/>
      <c r="B25" s="21"/>
      <c r="C25" s="93"/>
      <c r="D25" s="93"/>
      <c r="E25" s="93"/>
      <c r="F25" s="93"/>
      <c r="G25" s="94"/>
      <c r="H25" s="94"/>
      <c r="I25" s="94"/>
      <c r="J25" s="94"/>
      <c r="K25" s="94"/>
      <c r="L25" s="94"/>
      <c r="M25" s="95"/>
      <c r="N25" s="125"/>
      <c r="O25" s="125"/>
      <c r="P25" s="125"/>
      <c r="Q25" s="125"/>
      <c r="R25" s="125"/>
      <c r="S25" s="125"/>
      <c r="T25" s="125"/>
      <c r="U25" s="125"/>
      <c r="V25" s="125"/>
      <c r="W25" s="125"/>
      <c r="Y25" s="21"/>
      <c r="Z25" s="20"/>
      <c r="AA25" s="20"/>
      <c r="AB25" s="127"/>
      <c r="AC25" s="23"/>
      <c r="AD25" s="23"/>
      <c r="AE25" s="23"/>
      <c r="AF25" s="23"/>
      <c r="AG25" s="23"/>
      <c r="AH25" s="23"/>
      <c r="AI25" s="127"/>
      <c r="AJ25" s="127"/>
      <c r="AK25" s="127"/>
      <c r="AL25" s="127"/>
      <c r="AM25" s="127"/>
      <c r="AN25" s="127"/>
      <c r="AO25" s="127"/>
      <c r="AP25" s="127"/>
      <c r="AQ25" s="127"/>
      <c r="AR25" s="127"/>
      <c r="AT25" s="21"/>
      <c r="AU25" s="48"/>
    </row>
    <row r="26" spans="1:47" x14ac:dyDescent="0.2">
      <c r="A26" s="21"/>
      <c r="B26" s="21"/>
      <c r="C26" s="93"/>
      <c r="D26" s="93"/>
      <c r="E26" s="93"/>
      <c r="F26" s="93"/>
      <c r="G26" s="94"/>
      <c r="H26" s="94"/>
      <c r="I26" s="94"/>
      <c r="J26" s="94"/>
      <c r="K26" s="94"/>
      <c r="L26" s="94"/>
      <c r="M26" s="95"/>
      <c r="N26" s="125"/>
      <c r="O26" s="125"/>
      <c r="P26" s="125"/>
      <c r="Q26" s="125"/>
      <c r="R26" s="125"/>
      <c r="S26" s="125"/>
      <c r="T26" s="125"/>
      <c r="U26" s="125"/>
      <c r="V26" s="125"/>
      <c r="W26" s="125"/>
      <c r="Y26" s="21"/>
      <c r="Z26" s="20"/>
      <c r="AA26" s="20"/>
      <c r="AB26" s="127"/>
      <c r="AC26" s="23"/>
      <c r="AD26" s="23"/>
      <c r="AE26" s="23"/>
      <c r="AF26" s="23"/>
      <c r="AG26" s="23"/>
      <c r="AH26" s="23"/>
      <c r="AI26" s="127"/>
      <c r="AJ26" s="127"/>
      <c r="AK26" s="127"/>
      <c r="AL26" s="127"/>
      <c r="AM26" s="127"/>
      <c r="AN26" s="127"/>
      <c r="AO26" s="127"/>
      <c r="AP26" s="127"/>
      <c r="AQ26" s="127"/>
      <c r="AR26" s="127"/>
      <c r="AT26" s="21"/>
      <c r="AU26" s="48"/>
    </row>
    <row r="27" spans="1:47" x14ac:dyDescent="0.2">
      <c r="A27" s="21"/>
      <c r="B27" s="21"/>
      <c r="C27" s="93"/>
      <c r="D27" s="93"/>
      <c r="E27" s="93"/>
      <c r="F27" s="93"/>
      <c r="G27" s="94"/>
      <c r="H27" s="94"/>
      <c r="I27" s="94"/>
      <c r="J27" s="94"/>
      <c r="K27" s="94"/>
      <c r="L27" s="94"/>
      <c r="M27" s="95"/>
      <c r="N27" s="125"/>
      <c r="O27" s="125"/>
      <c r="P27" s="125"/>
      <c r="Q27" s="125"/>
      <c r="R27" s="125"/>
      <c r="S27" s="125"/>
      <c r="T27" s="125"/>
      <c r="U27" s="125"/>
      <c r="V27" s="125"/>
      <c r="W27" s="125"/>
      <c r="Y27" s="21"/>
      <c r="Z27" s="20"/>
      <c r="AA27" s="20"/>
      <c r="AB27" s="127"/>
      <c r="AC27" s="23"/>
      <c r="AD27" s="23"/>
      <c r="AE27" s="23"/>
      <c r="AF27" s="23"/>
      <c r="AG27" s="23"/>
      <c r="AH27" s="23"/>
      <c r="AI27" s="127"/>
      <c r="AJ27" s="127"/>
      <c r="AK27" s="127"/>
      <c r="AL27" s="127"/>
      <c r="AM27" s="127"/>
      <c r="AN27" s="127"/>
      <c r="AO27" s="127"/>
      <c r="AP27" s="127"/>
      <c r="AQ27" s="127"/>
      <c r="AR27" s="127"/>
      <c r="AT27" s="21"/>
      <c r="AU27" s="48"/>
    </row>
    <row r="28" spans="1:47" x14ac:dyDescent="0.2">
      <c r="A28" s="21"/>
      <c r="B28" s="21"/>
      <c r="C28" s="96"/>
      <c r="D28" s="96"/>
      <c r="E28" s="96"/>
      <c r="F28" s="96"/>
      <c r="G28" s="97"/>
      <c r="H28" s="97"/>
      <c r="I28" s="97"/>
      <c r="J28" s="97"/>
      <c r="K28" s="97"/>
      <c r="L28" s="97"/>
      <c r="M28" s="98"/>
      <c r="N28" s="125"/>
      <c r="O28" s="125"/>
      <c r="P28" s="125"/>
      <c r="Q28" s="125"/>
      <c r="R28" s="125"/>
      <c r="S28" s="125"/>
      <c r="T28" s="125"/>
      <c r="U28" s="125"/>
      <c r="V28" s="125"/>
      <c r="W28" s="125"/>
      <c r="Y28" s="21"/>
      <c r="Z28" s="20"/>
      <c r="AA28" s="20"/>
      <c r="AB28" s="127"/>
      <c r="AC28" s="23"/>
      <c r="AD28" s="23"/>
      <c r="AE28" s="23"/>
      <c r="AF28" s="23"/>
      <c r="AG28" s="23"/>
      <c r="AH28" s="23"/>
      <c r="AI28" s="127"/>
      <c r="AJ28" s="127"/>
      <c r="AK28" s="127"/>
      <c r="AL28" s="127"/>
      <c r="AM28" s="127"/>
      <c r="AN28" s="127"/>
      <c r="AO28" s="127"/>
      <c r="AP28" s="127"/>
      <c r="AQ28" s="127"/>
      <c r="AR28" s="127"/>
      <c r="AT28" s="21"/>
      <c r="AU28" s="48"/>
    </row>
    <row r="29" spans="1:47" x14ac:dyDescent="0.2">
      <c r="C29" s="96"/>
      <c r="D29" s="96"/>
      <c r="E29" s="96"/>
      <c r="F29" s="96"/>
      <c r="G29" s="97"/>
      <c r="H29" s="97"/>
      <c r="I29" s="97"/>
      <c r="J29" s="97"/>
      <c r="K29" s="97"/>
      <c r="L29" s="97"/>
      <c r="M29" s="98"/>
      <c r="N29" s="125"/>
      <c r="O29" s="125"/>
      <c r="P29" s="125"/>
      <c r="Q29" s="125"/>
      <c r="R29" s="125"/>
      <c r="S29" s="125"/>
      <c r="T29" s="125"/>
      <c r="U29" s="125"/>
      <c r="V29" s="125"/>
      <c r="W29" s="125"/>
      <c r="Y29" s="21"/>
      <c r="Z29" s="20"/>
      <c r="AA29" s="20"/>
      <c r="AB29" s="127"/>
      <c r="AC29" s="23"/>
      <c r="AD29" s="23"/>
      <c r="AE29" s="23"/>
      <c r="AF29" s="23"/>
      <c r="AG29" s="23"/>
      <c r="AH29" s="23"/>
      <c r="AI29" s="127"/>
      <c r="AJ29" s="127"/>
      <c r="AK29" s="127"/>
      <c r="AL29" s="127"/>
      <c r="AM29" s="127"/>
      <c r="AN29" s="127"/>
      <c r="AO29" s="127"/>
      <c r="AP29" s="127"/>
      <c r="AQ29" s="127"/>
      <c r="AR29" s="127"/>
    </row>
    <row r="30" spans="1:47" x14ac:dyDescent="0.2">
      <c r="C30" s="96"/>
      <c r="D30" s="96"/>
      <c r="E30" s="96"/>
      <c r="F30" s="96"/>
      <c r="G30" s="97"/>
      <c r="H30" s="97"/>
      <c r="I30" s="97"/>
      <c r="J30" s="97"/>
      <c r="K30" s="97"/>
      <c r="L30" s="97"/>
      <c r="M30" s="98"/>
      <c r="N30" s="125"/>
      <c r="O30" s="125"/>
      <c r="P30" s="125"/>
      <c r="Q30" s="125"/>
      <c r="R30" s="125"/>
      <c r="S30" s="125"/>
      <c r="T30" s="125"/>
      <c r="U30" s="125"/>
      <c r="V30" s="125"/>
      <c r="W30" s="125"/>
      <c r="Y30" s="21"/>
      <c r="Z30" s="20"/>
      <c r="AA30" s="20"/>
      <c r="AB30" s="127"/>
      <c r="AC30" s="23"/>
      <c r="AD30" s="23"/>
      <c r="AE30" s="23"/>
      <c r="AF30" s="23"/>
      <c r="AG30" s="23"/>
      <c r="AH30" s="23"/>
      <c r="AI30" s="127"/>
      <c r="AJ30" s="127"/>
      <c r="AK30" s="127"/>
      <c r="AL30" s="127"/>
      <c r="AM30" s="127"/>
      <c r="AN30" s="127"/>
      <c r="AO30" s="127"/>
      <c r="AP30" s="127"/>
      <c r="AQ30" s="127"/>
      <c r="AR30" s="127"/>
    </row>
    <row r="31" spans="1:47" x14ac:dyDescent="0.2">
      <c r="C31" s="96"/>
      <c r="D31" s="96"/>
      <c r="E31" s="96"/>
      <c r="F31" s="96"/>
      <c r="G31" s="97"/>
      <c r="H31" s="97"/>
      <c r="I31" s="97"/>
      <c r="J31" s="97"/>
      <c r="K31" s="97"/>
      <c r="L31" s="97"/>
      <c r="M31" s="98"/>
      <c r="N31" s="125"/>
      <c r="O31" s="125"/>
      <c r="P31" s="125"/>
      <c r="Q31" s="125"/>
      <c r="R31" s="125"/>
      <c r="S31" s="125"/>
      <c r="T31" s="125"/>
      <c r="U31" s="125"/>
      <c r="V31" s="125"/>
      <c r="W31" s="125"/>
      <c r="Y31" s="21"/>
      <c r="Z31" s="20"/>
      <c r="AA31" s="20"/>
      <c r="AB31" s="127"/>
      <c r="AC31" s="23"/>
      <c r="AD31" s="23"/>
      <c r="AE31" s="23"/>
      <c r="AF31" s="23"/>
      <c r="AG31" s="23"/>
      <c r="AH31" s="23"/>
      <c r="AI31" s="127"/>
      <c r="AJ31" s="127"/>
      <c r="AK31" s="127"/>
      <c r="AL31" s="127"/>
      <c r="AM31" s="127"/>
      <c r="AN31" s="127"/>
      <c r="AO31" s="127"/>
      <c r="AP31" s="127"/>
      <c r="AQ31" s="127"/>
      <c r="AR31" s="127"/>
    </row>
    <row r="32" spans="1:47" x14ac:dyDescent="0.2">
      <c r="C32" s="96"/>
      <c r="D32" s="96"/>
      <c r="E32" s="96"/>
      <c r="F32" s="96"/>
      <c r="G32" s="97"/>
      <c r="H32" s="97"/>
      <c r="I32" s="97"/>
      <c r="J32" s="97"/>
      <c r="K32" s="97"/>
      <c r="L32" s="97"/>
      <c r="M32" s="98"/>
      <c r="N32" s="125"/>
      <c r="O32" s="125"/>
      <c r="P32" s="125"/>
      <c r="Q32" s="125"/>
      <c r="R32" s="125"/>
      <c r="S32" s="125"/>
      <c r="T32" s="125"/>
      <c r="U32" s="125"/>
      <c r="V32" s="125"/>
      <c r="W32" s="125"/>
      <c r="Y32" s="21"/>
      <c r="Z32" s="20"/>
      <c r="AA32" s="20"/>
      <c r="AB32" s="127"/>
      <c r="AC32" s="23"/>
      <c r="AD32" s="23"/>
      <c r="AE32" s="23"/>
      <c r="AF32" s="23"/>
      <c r="AG32" s="23"/>
      <c r="AH32" s="23"/>
      <c r="AI32" s="127"/>
      <c r="AJ32" s="127"/>
      <c r="AK32" s="127"/>
      <c r="AL32" s="127"/>
      <c r="AM32" s="127"/>
      <c r="AN32" s="127"/>
      <c r="AO32" s="127"/>
      <c r="AP32" s="127"/>
      <c r="AQ32" s="127"/>
      <c r="AR32" s="127"/>
    </row>
    <row r="33" spans="3:44" x14ac:dyDescent="0.2">
      <c r="C33" s="96"/>
      <c r="D33" s="96"/>
      <c r="E33" s="96"/>
      <c r="F33" s="96"/>
      <c r="G33" s="97"/>
      <c r="H33" s="97"/>
      <c r="I33" s="97"/>
      <c r="J33" s="97"/>
      <c r="K33" s="97"/>
      <c r="L33" s="97"/>
      <c r="M33" s="98"/>
      <c r="N33" s="125"/>
      <c r="O33" s="125"/>
      <c r="P33" s="125"/>
      <c r="Q33" s="125"/>
      <c r="R33" s="125"/>
      <c r="S33" s="125"/>
      <c r="T33" s="125"/>
      <c r="U33" s="125"/>
      <c r="V33" s="125"/>
      <c r="W33" s="125"/>
      <c r="Y33" s="21"/>
      <c r="Z33" s="20"/>
      <c r="AA33" s="20"/>
      <c r="AB33" s="127"/>
      <c r="AC33" s="23"/>
      <c r="AD33" s="23"/>
      <c r="AE33" s="23"/>
      <c r="AF33" s="23"/>
      <c r="AG33" s="23"/>
      <c r="AH33" s="23"/>
      <c r="AI33" s="127"/>
      <c r="AJ33" s="127"/>
      <c r="AK33" s="127"/>
      <c r="AL33" s="127"/>
      <c r="AM33" s="127"/>
      <c r="AN33" s="127"/>
      <c r="AO33" s="127"/>
      <c r="AP33" s="127"/>
      <c r="AQ33" s="127"/>
      <c r="AR33" s="127"/>
    </row>
    <row r="34" spans="3:44" x14ac:dyDescent="0.2">
      <c r="C34" s="96"/>
      <c r="D34" s="96"/>
      <c r="E34" s="96"/>
      <c r="F34" s="96"/>
      <c r="G34" s="97"/>
      <c r="H34" s="97"/>
      <c r="I34" s="97"/>
      <c r="J34" s="97"/>
      <c r="K34" s="97"/>
      <c r="L34" s="97"/>
      <c r="M34" s="98"/>
      <c r="N34" s="125"/>
      <c r="O34" s="125"/>
      <c r="P34" s="125"/>
      <c r="Q34" s="125"/>
      <c r="R34" s="125"/>
      <c r="S34" s="125"/>
      <c r="T34" s="125"/>
      <c r="U34" s="125"/>
      <c r="V34" s="125"/>
      <c r="W34" s="125"/>
      <c r="Y34" s="21"/>
      <c r="Z34" s="20"/>
      <c r="AA34" s="20"/>
      <c r="AB34" s="127"/>
      <c r="AC34" s="23"/>
      <c r="AD34" s="23"/>
      <c r="AE34" s="23"/>
      <c r="AF34" s="23"/>
      <c r="AG34" s="23"/>
      <c r="AH34" s="23"/>
      <c r="AI34" s="127"/>
      <c r="AJ34" s="127"/>
      <c r="AK34" s="127"/>
      <c r="AL34" s="127"/>
      <c r="AM34" s="127"/>
      <c r="AN34" s="127"/>
      <c r="AO34" s="127"/>
      <c r="AP34" s="127"/>
      <c r="AQ34" s="127"/>
      <c r="AR34" s="127"/>
    </row>
    <row r="35" spans="3:44" x14ac:dyDescent="0.2">
      <c r="C35" s="96"/>
      <c r="D35" s="96"/>
      <c r="E35" s="96"/>
      <c r="F35" s="96"/>
      <c r="G35" s="97"/>
      <c r="H35" s="97"/>
      <c r="I35" s="97"/>
      <c r="J35" s="97"/>
      <c r="K35" s="97"/>
      <c r="L35" s="97"/>
      <c r="M35" s="98"/>
      <c r="N35" s="125"/>
      <c r="O35" s="125"/>
      <c r="P35" s="125"/>
      <c r="Q35" s="125"/>
      <c r="R35" s="125"/>
      <c r="S35" s="125"/>
      <c r="T35" s="125"/>
      <c r="U35" s="125"/>
      <c r="V35" s="125"/>
      <c r="W35" s="125"/>
      <c r="Y35" s="21"/>
      <c r="Z35" s="20"/>
      <c r="AA35" s="20"/>
      <c r="AB35" s="127"/>
      <c r="AC35" s="23"/>
      <c r="AD35" s="23"/>
      <c r="AE35" s="23"/>
      <c r="AF35" s="23"/>
      <c r="AG35" s="23"/>
      <c r="AH35" s="23"/>
      <c r="AI35" s="127"/>
      <c r="AJ35" s="127"/>
      <c r="AK35" s="127"/>
      <c r="AL35" s="127"/>
      <c r="AM35" s="127"/>
      <c r="AN35" s="127"/>
      <c r="AO35" s="127"/>
      <c r="AP35" s="127"/>
      <c r="AQ35" s="127"/>
      <c r="AR35" s="127"/>
    </row>
    <row r="36" spans="3:44" x14ac:dyDescent="0.2">
      <c r="C36" s="96"/>
      <c r="D36" s="96"/>
      <c r="E36" s="96"/>
      <c r="F36" s="96"/>
      <c r="G36" s="97"/>
      <c r="H36" s="97"/>
      <c r="I36" s="97"/>
      <c r="J36" s="97"/>
      <c r="K36" s="97"/>
      <c r="L36" s="97"/>
      <c r="M36" s="98"/>
      <c r="N36" s="125"/>
      <c r="O36" s="125"/>
      <c r="P36" s="125"/>
      <c r="Q36" s="125"/>
      <c r="R36" s="125"/>
      <c r="S36" s="125"/>
      <c r="T36" s="125"/>
      <c r="U36" s="125"/>
      <c r="V36" s="125"/>
      <c r="W36" s="125"/>
      <c r="Y36" s="21"/>
      <c r="Z36" s="20"/>
      <c r="AA36" s="20"/>
      <c r="AB36" s="127"/>
      <c r="AC36" s="23"/>
      <c r="AD36" s="23"/>
      <c r="AE36" s="23"/>
      <c r="AF36" s="23"/>
      <c r="AG36" s="23"/>
      <c r="AH36" s="23"/>
      <c r="AI36" s="127"/>
      <c r="AJ36" s="127"/>
      <c r="AK36" s="127"/>
      <c r="AL36" s="127"/>
      <c r="AM36" s="127"/>
      <c r="AN36" s="127"/>
      <c r="AO36" s="127"/>
      <c r="AP36" s="127"/>
      <c r="AQ36" s="127"/>
      <c r="AR36" s="127"/>
    </row>
    <row r="37" spans="3:44" x14ac:dyDescent="0.2">
      <c r="C37" s="96"/>
      <c r="D37" s="96"/>
      <c r="E37" s="96"/>
      <c r="F37" s="96"/>
      <c r="G37" s="97"/>
      <c r="H37" s="97"/>
      <c r="I37" s="97"/>
      <c r="J37" s="97"/>
      <c r="K37" s="97"/>
      <c r="L37" s="97"/>
      <c r="M37" s="98"/>
      <c r="N37" s="125"/>
      <c r="O37" s="125"/>
      <c r="P37" s="125"/>
      <c r="Q37" s="125"/>
      <c r="R37" s="125"/>
      <c r="S37" s="125"/>
      <c r="T37" s="125"/>
      <c r="U37" s="125"/>
      <c r="V37" s="125"/>
      <c r="W37" s="125"/>
      <c r="Y37" s="21"/>
      <c r="Z37" s="20"/>
      <c r="AA37" s="20"/>
      <c r="AB37" s="127"/>
      <c r="AC37" s="23"/>
      <c r="AD37" s="23"/>
      <c r="AE37" s="23"/>
      <c r="AF37" s="23"/>
      <c r="AG37" s="23"/>
      <c r="AH37" s="23"/>
      <c r="AI37" s="127"/>
      <c r="AJ37" s="127"/>
      <c r="AK37" s="127"/>
      <c r="AL37" s="127"/>
      <c r="AM37" s="127"/>
      <c r="AN37" s="127"/>
      <c r="AO37" s="127"/>
      <c r="AP37" s="127"/>
      <c r="AQ37" s="127"/>
      <c r="AR37" s="127"/>
    </row>
    <row r="38" spans="3:44" x14ac:dyDescent="0.2">
      <c r="C38" s="96"/>
      <c r="D38" s="96"/>
      <c r="E38" s="96"/>
      <c r="F38" s="96"/>
      <c r="G38" s="97"/>
      <c r="H38" s="97"/>
      <c r="I38" s="97"/>
      <c r="J38" s="97"/>
      <c r="K38" s="97"/>
      <c r="L38" s="97"/>
      <c r="M38" s="98"/>
      <c r="N38" s="125"/>
      <c r="O38" s="125"/>
      <c r="P38" s="125"/>
      <c r="Q38" s="125"/>
      <c r="R38" s="125"/>
      <c r="S38" s="125"/>
      <c r="T38" s="125"/>
      <c r="U38" s="125"/>
      <c r="V38" s="125"/>
      <c r="W38" s="125"/>
      <c r="Y38" s="21"/>
      <c r="Z38" s="20"/>
      <c r="AA38" s="20"/>
      <c r="AB38" s="127"/>
      <c r="AC38" s="23"/>
      <c r="AD38" s="23"/>
      <c r="AE38" s="23"/>
      <c r="AF38" s="23"/>
      <c r="AG38" s="23"/>
      <c r="AH38" s="23"/>
      <c r="AI38" s="127"/>
      <c r="AJ38" s="127"/>
      <c r="AK38" s="127"/>
      <c r="AL38" s="127"/>
      <c r="AM38" s="127"/>
      <c r="AN38" s="127"/>
      <c r="AO38" s="127"/>
      <c r="AP38" s="127"/>
      <c r="AQ38" s="127"/>
      <c r="AR38" s="127"/>
    </row>
    <row r="39" spans="3:44" x14ac:dyDescent="0.2">
      <c r="C39" s="96"/>
      <c r="D39" s="96"/>
      <c r="E39" s="96"/>
      <c r="F39" s="96"/>
      <c r="G39" s="97"/>
      <c r="H39" s="97"/>
      <c r="I39" s="97"/>
      <c r="J39" s="97"/>
      <c r="K39" s="97"/>
      <c r="L39" s="97"/>
      <c r="M39" s="98"/>
      <c r="N39" s="125"/>
      <c r="O39" s="125"/>
      <c r="P39" s="125"/>
      <c r="Q39" s="125"/>
      <c r="R39" s="125"/>
      <c r="S39" s="125"/>
      <c r="T39" s="125"/>
      <c r="U39" s="125"/>
      <c r="V39" s="125"/>
      <c r="W39" s="125"/>
      <c r="Y39" s="21"/>
      <c r="Z39" s="20"/>
      <c r="AA39" s="20"/>
      <c r="AB39" s="127"/>
      <c r="AC39" s="23"/>
      <c r="AD39" s="23"/>
      <c r="AE39" s="23"/>
      <c r="AF39" s="23"/>
      <c r="AG39" s="23"/>
      <c r="AH39" s="23"/>
      <c r="AI39" s="127"/>
      <c r="AJ39" s="127"/>
      <c r="AK39" s="127"/>
      <c r="AL39" s="127"/>
      <c r="AM39" s="127"/>
      <c r="AN39" s="127"/>
      <c r="AO39" s="127"/>
      <c r="AP39" s="127"/>
      <c r="AQ39" s="127"/>
      <c r="AR39" s="127"/>
    </row>
    <row r="40" spans="3:44" x14ac:dyDescent="0.2">
      <c r="C40" s="96"/>
      <c r="D40" s="96"/>
      <c r="E40" s="96"/>
      <c r="F40" s="96"/>
      <c r="G40" s="97"/>
      <c r="H40" s="97"/>
      <c r="I40" s="97"/>
      <c r="J40" s="97"/>
      <c r="K40" s="97"/>
      <c r="L40" s="97"/>
      <c r="M40" s="98"/>
      <c r="N40" s="125"/>
      <c r="O40" s="125"/>
      <c r="P40" s="125"/>
      <c r="Q40" s="125"/>
      <c r="R40" s="125"/>
      <c r="S40" s="125"/>
      <c r="T40" s="125"/>
      <c r="U40" s="125"/>
      <c r="V40" s="125"/>
      <c r="W40" s="125"/>
      <c r="Y40" s="21"/>
      <c r="Z40" s="20"/>
      <c r="AA40" s="20"/>
      <c r="AB40" s="127"/>
      <c r="AC40" s="23"/>
      <c r="AD40" s="23"/>
      <c r="AE40" s="23"/>
      <c r="AF40" s="23"/>
      <c r="AG40" s="23"/>
      <c r="AH40" s="23"/>
      <c r="AI40" s="127"/>
      <c r="AJ40" s="127"/>
      <c r="AK40" s="127"/>
      <c r="AL40" s="127"/>
      <c r="AM40" s="127"/>
      <c r="AN40" s="127"/>
      <c r="AO40" s="127"/>
      <c r="AP40" s="127"/>
      <c r="AQ40" s="127"/>
      <c r="AR40" s="127"/>
    </row>
    <row r="41" spans="3:44" x14ac:dyDescent="0.2">
      <c r="C41" s="96"/>
      <c r="D41" s="96"/>
      <c r="E41" s="96"/>
      <c r="F41" s="96"/>
      <c r="G41" s="97"/>
      <c r="H41" s="97"/>
      <c r="I41" s="97"/>
      <c r="J41" s="97"/>
      <c r="K41" s="97"/>
      <c r="L41" s="97"/>
      <c r="M41" s="98"/>
      <c r="N41" s="125"/>
      <c r="O41" s="125"/>
      <c r="P41" s="125"/>
      <c r="Q41" s="125"/>
      <c r="R41" s="125"/>
      <c r="S41" s="125"/>
      <c r="T41" s="125"/>
      <c r="U41" s="125"/>
      <c r="V41" s="125"/>
      <c r="W41" s="125"/>
      <c r="Y41" s="21"/>
      <c r="Z41" s="20"/>
      <c r="AA41" s="20"/>
      <c r="AB41" s="127"/>
      <c r="AC41" s="23"/>
      <c r="AD41" s="23"/>
      <c r="AE41" s="23"/>
      <c r="AF41" s="23"/>
      <c r="AG41" s="23"/>
      <c r="AH41" s="23"/>
      <c r="AI41" s="127"/>
      <c r="AJ41" s="127"/>
      <c r="AK41" s="127"/>
      <c r="AL41" s="127"/>
      <c r="AM41" s="127"/>
      <c r="AN41" s="127"/>
      <c r="AO41" s="127"/>
      <c r="AP41" s="127"/>
      <c r="AQ41" s="127"/>
      <c r="AR41" s="127"/>
    </row>
    <row r="42" spans="3:44" x14ac:dyDescent="0.2">
      <c r="C42" s="96"/>
      <c r="D42" s="96"/>
      <c r="E42" s="96"/>
      <c r="F42" s="96"/>
      <c r="G42" s="97"/>
      <c r="H42" s="97"/>
      <c r="I42" s="97"/>
      <c r="J42" s="97"/>
      <c r="K42" s="97"/>
      <c r="L42" s="97"/>
      <c r="M42" s="98"/>
      <c r="N42" s="125"/>
      <c r="O42" s="125"/>
      <c r="P42" s="125"/>
      <c r="Q42" s="125"/>
      <c r="R42" s="125"/>
      <c r="S42" s="125"/>
      <c r="T42" s="125"/>
      <c r="U42" s="125"/>
      <c r="V42" s="125"/>
      <c r="W42" s="125"/>
      <c r="Y42" s="21"/>
      <c r="Z42" s="20"/>
      <c r="AA42" s="20"/>
      <c r="AB42" s="127"/>
      <c r="AC42" s="23"/>
      <c r="AD42" s="23"/>
      <c r="AE42" s="23"/>
      <c r="AF42" s="23"/>
      <c r="AG42" s="23"/>
      <c r="AH42" s="23"/>
      <c r="AI42" s="127"/>
      <c r="AJ42" s="127"/>
      <c r="AK42" s="127"/>
      <c r="AL42" s="127"/>
      <c r="AM42" s="127"/>
      <c r="AN42" s="127"/>
      <c r="AO42" s="127"/>
      <c r="AP42" s="127"/>
      <c r="AQ42" s="127"/>
      <c r="AR42" s="127"/>
    </row>
    <row r="43" spans="3:44" x14ac:dyDescent="0.2">
      <c r="C43" s="96"/>
      <c r="D43" s="96"/>
      <c r="E43" s="96"/>
      <c r="F43" s="96"/>
      <c r="G43" s="97"/>
      <c r="H43" s="97"/>
      <c r="I43" s="97"/>
      <c r="J43" s="97"/>
      <c r="K43" s="97"/>
      <c r="L43" s="97"/>
      <c r="M43" s="98"/>
      <c r="N43" s="125"/>
      <c r="O43" s="125"/>
      <c r="P43" s="125"/>
      <c r="Q43" s="125"/>
      <c r="R43" s="125"/>
      <c r="S43" s="125"/>
      <c r="T43" s="125"/>
      <c r="U43" s="125"/>
      <c r="V43" s="125"/>
      <c r="W43" s="125"/>
      <c r="Y43" s="21"/>
      <c r="Z43" s="20"/>
      <c r="AA43" s="20"/>
      <c r="AB43" s="127"/>
      <c r="AC43" s="23"/>
      <c r="AD43" s="23"/>
      <c r="AE43" s="23"/>
      <c r="AF43" s="23"/>
      <c r="AG43" s="23"/>
      <c r="AH43" s="23"/>
      <c r="AI43" s="127"/>
      <c r="AJ43" s="127"/>
      <c r="AK43" s="127"/>
      <c r="AL43" s="127"/>
      <c r="AM43" s="127"/>
      <c r="AN43" s="127"/>
      <c r="AO43" s="127"/>
      <c r="AP43" s="127"/>
      <c r="AQ43" s="127"/>
      <c r="AR43" s="127"/>
    </row>
    <row r="44" spans="3:44" x14ac:dyDescent="0.2">
      <c r="C44" s="96"/>
      <c r="D44" s="96"/>
      <c r="E44" s="96"/>
      <c r="F44" s="96"/>
      <c r="G44" s="97"/>
      <c r="H44" s="97"/>
      <c r="I44" s="97"/>
      <c r="J44" s="97"/>
      <c r="K44" s="97"/>
      <c r="L44" s="97"/>
      <c r="M44" s="98"/>
      <c r="N44" s="125"/>
      <c r="O44" s="125"/>
      <c r="P44" s="125"/>
      <c r="Q44" s="125"/>
      <c r="R44" s="125"/>
      <c r="S44" s="125"/>
      <c r="T44" s="125"/>
      <c r="U44" s="125"/>
      <c r="V44" s="125"/>
      <c r="W44" s="125"/>
      <c r="Y44" s="21"/>
      <c r="Z44" s="20"/>
      <c r="AA44" s="20"/>
      <c r="AB44" s="127"/>
      <c r="AC44" s="23"/>
      <c r="AD44" s="23"/>
      <c r="AE44" s="23"/>
      <c r="AF44" s="23"/>
      <c r="AG44" s="23"/>
      <c r="AH44" s="23"/>
      <c r="AI44" s="127"/>
      <c r="AJ44" s="127"/>
      <c r="AK44" s="127"/>
      <c r="AL44" s="127"/>
      <c r="AM44" s="127"/>
      <c r="AN44" s="127"/>
      <c r="AO44" s="127"/>
      <c r="AP44" s="127"/>
      <c r="AQ44" s="127"/>
      <c r="AR44" s="127"/>
    </row>
    <row r="45" spans="3:44" x14ac:dyDescent="0.2">
      <c r="C45" s="96"/>
      <c r="D45" s="96"/>
      <c r="E45" s="96"/>
      <c r="F45" s="96"/>
      <c r="G45" s="97"/>
      <c r="H45" s="97"/>
      <c r="I45" s="97"/>
      <c r="J45" s="97"/>
      <c r="K45" s="97"/>
      <c r="L45" s="97"/>
      <c r="M45" s="98"/>
      <c r="N45" s="125"/>
      <c r="O45" s="125"/>
      <c r="P45" s="125"/>
      <c r="Q45" s="125"/>
      <c r="R45" s="125"/>
      <c r="S45" s="125"/>
      <c r="T45" s="125"/>
      <c r="U45" s="125"/>
      <c r="V45" s="125"/>
      <c r="W45" s="125"/>
      <c r="Y45" s="21"/>
      <c r="Z45" s="20"/>
      <c r="AA45" s="20"/>
      <c r="AB45" s="127"/>
      <c r="AC45" s="23"/>
      <c r="AD45" s="23"/>
      <c r="AE45" s="23"/>
      <c r="AF45" s="23"/>
      <c r="AG45" s="23"/>
      <c r="AH45" s="23"/>
      <c r="AI45" s="127"/>
      <c r="AJ45" s="127"/>
      <c r="AK45" s="127"/>
      <c r="AL45" s="127"/>
      <c r="AM45" s="127"/>
      <c r="AN45" s="127"/>
      <c r="AO45" s="127"/>
      <c r="AP45" s="127"/>
      <c r="AQ45" s="127"/>
      <c r="AR45" s="127"/>
    </row>
    <row r="46" spans="3:44" x14ac:dyDescent="0.2">
      <c r="C46" s="96"/>
      <c r="D46" s="96"/>
      <c r="E46" s="96"/>
      <c r="F46" s="96"/>
      <c r="G46" s="97"/>
      <c r="H46" s="97"/>
      <c r="I46" s="97"/>
      <c r="J46" s="97"/>
      <c r="K46" s="97"/>
      <c r="L46" s="97"/>
      <c r="M46" s="98"/>
      <c r="N46" s="125"/>
      <c r="O46" s="125"/>
      <c r="P46" s="125"/>
      <c r="Q46" s="125"/>
      <c r="R46" s="125"/>
      <c r="S46" s="125"/>
      <c r="T46" s="125"/>
      <c r="U46" s="125"/>
      <c r="V46" s="125"/>
      <c r="W46" s="125"/>
      <c r="Y46" s="21"/>
      <c r="Z46" s="20"/>
      <c r="AA46" s="20"/>
      <c r="AB46" s="127"/>
      <c r="AC46" s="23"/>
      <c r="AD46" s="23"/>
      <c r="AE46" s="23"/>
      <c r="AF46" s="23"/>
      <c r="AG46" s="23"/>
      <c r="AH46" s="23"/>
      <c r="AI46" s="127"/>
      <c r="AJ46" s="127"/>
      <c r="AK46" s="127"/>
      <c r="AL46" s="127"/>
      <c r="AM46" s="127"/>
      <c r="AN46" s="127"/>
      <c r="AO46" s="127"/>
      <c r="AP46" s="127"/>
      <c r="AQ46" s="127"/>
      <c r="AR46" s="127"/>
    </row>
    <row r="47" spans="3:44" x14ac:dyDescent="0.2">
      <c r="C47" s="96"/>
      <c r="D47" s="96"/>
      <c r="E47" s="96"/>
      <c r="F47" s="96"/>
      <c r="G47" s="97"/>
      <c r="H47" s="97"/>
      <c r="I47" s="97"/>
      <c r="J47" s="97"/>
      <c r="K47" s="97"/>
      <c r="L47" s="97"/>
      <c r="M47" s="98"/>
      <c r="N47" s="125"/>
      <c r="O47" s="125"/>
      <c r="P47" s="125"/>
      <c r="Q47" s="125"/>
      <c r="R47" s="125"/>
      <c r="S47" s="125"/>
      <c r="T47" s="125"/>
      <c r="U47" s="125"/>
      <c r="V47" s="125"/>
      <c r="W47" s="125"/>
      <c r="Y47" s="21"/>
      <c r="Z47" s="20"/>
      <c r="AA47" s="20"/>
      <c r="AB47" s="127"/>
      <c r="AC47" s="23"/>
      <c r="AD47" s="23"/>
      <c r="AE47" s="23"/>
      <c r="AF47" s="23"/>
      <c r="AG47" s="23"/>
      <c r="AH47" s="23"/>
      <c r="AI47" s="127"/>
      <c r="AJ47" s="127"/>
      <c r="AK47" s="127"/>
      <c r="AL47" s="127"/>
      <c r="AM47" s="127"/>
      <c r="AN47" s="127"/>
      <c r="AO47" s="127"/>
      <c r="AP47" s="127"/>
      <c r="AQ47" s="127"/>
      <c r="AR47" s="127"/>
    </row>
    <row r="48" spans="3:44" x14ac:dyDescent="0.2">
      <c r="C48" s="96"/>
      <c r="D48" s="96"/>
      <c r="E48" s="96"/>
      <c r="F48" s="96"/>
      <c r="G48" s="97"/>
      <c r="H48" s="97"/>
      <c r="I48" s="97"/>
      <c r="J48" s="97"/>
      <c r="K48" s="97"/>
      <c r="L48" s="97"/>
      <c r="M48" s="98"/>
      <c r="N48" s="125"/>
      <c r="O48" s="125"/>
      <c r="P48" s="125"/>
      <c r="Q48" s="125"/>
      <c r="R48" s="125"/>
      <c r="S48" s="125"/>
      <c r="T48" s="125"/>
      <c r="U48" s="125"/>
      <c r="V48" s="125"/>
      <c r="W48" s="125"/>
      <c r="Y48" s="21"/>
      <c r="Z48" s="20"/>
      <c r="AA48" s="20"/>
      <c r="AB48" s="127"/>
      <c r="AC48" s="23"/>
      <c r="AD48" s="23"/>
      <c r="AE48" s="23"/>
      <c r="AF48" s="23"/>
      <c r="AG48" s="23"/>
      <c r="AH48" s="23"/>
      <c r="AI48" s="127"/>
      <c r="AJ48" s="127"/>
      <c r="AK48" s="127"/>
      <c r="AL48" s="127"/>
      <c r="AM48" s="127"/>
      <c r="AN48" s="127"/>
      <c r="AO48" s="127"/>
      <c r="AP48" s="127"/>
      <c r="AQ48" s="127"/>
      <c r="AR48" s="127"/>
    </row>
    <row r="49" spans="3:44" x14ac:dyDescent="0.2">
      <c r="C49" s="96"/>
      <c r="D49" s="96"/>
      <c r="E49" s="96"/>
      <c r="F49" s="96"/>
      <c r="G49" s="97"/>
      <c r="H49" s="97"/>
      <c r="I49" s="97"/>
      <c r="J49" s="97"/>
      <c r="K49" s="97"/>
      <c r="L49" s="97"/>
      <c r="M49" s="98"/>
      <c r="N49" s="125"/>
      <c r="O49" s="125"/>
      <c r="P49" s="125"/>
      <c r="Q49" s="125"/>
      <c r="R49" s="125"/>
      <c r="S49" s="125"/>
      <c r="T49" s="125"/>
      <c r="U49" s="125"/>
      <c r="V49" s="125"/>
      <c r="W49" s="125"/>
      <c r="Y49" s="21"/>
      <c r="Z49" s="20"/>
      <c r="AA49" s="20"/>
      <c r="AB49" s="127"/>
      <c r="AC49" s="23"/>
      <c r="AD49" s="23"/>
      <c r="AE49" s="23"/>
      <c r="AF49" s="23"/>
      <c r="AG49" s="23"/>
      <c r="AH49" s="23"/>
      <c r="AI49" s="127"/>
      <c r="AJ49" s="127"/>
      <c r="AK49" s="127"/>
      <c r="AL49" s="127"/>
      <c r="AM49" s="127"/>
      <c r="AN49" s="127"/>
      <c r="AO49" s="127"/>
      <c r="AP49" s="127"/>
      <c r="AQ49" s="127"/>
      <c r="AR49" s="127"/>
    </row>
    <row r="50" spans="3:44" x14ac:dyDescent="0.2">
      <c r="C50" s="96"/>
      <c r="D50" s="96"/>
      <c r="E50" s="96"/>
      <c r="F50" s="96"/>
      <c r="G50" s="97"/>
      <c r="H50" s="97"/>
      <c r="I50" s="97"/>
      <c r="J50" s="97"/>
      <c r="K50" s="97"/>
      <c r="L50" s="97"/>
      <c r="M50" s="98"/>
      <c r="N50" s="125"/>
      <c r="O50" s="125"/>
      <c r="P50" s="125"/>
      <c r="Q50" s="125"/>
      <c r="R50" s="125"/>
      <c r="S50" s="125"/>
      <c r="T50" s="125"/>
      <c r="U50" s="125"/>
      <c r="V50" s="125"/>
      <c r="W50" s="125"/>
      <c r="Y50" s="21"/>
      <c r="Z50" s="20"/>
      <c r="AA50" s="20"/>
      <c r="AB50" s="127"/>
      <c r="AC50" s="23"/>
      <c r="AD50" s="23"/>
      <c r="AE50" s="23"/>
      <c r="AF50" s="23"/>
      <c r="AG50" s="23"/>
      <c r="AH50" s="23"/>
      <c r="AI50" s="127"/>
      <c r="AJ50" s="127"/>
      <c r="AK50" s="127"/>
      <c r="AL50" s="127"/>
      <c r="AM50" s="127"/>
      <c r="AN50" s="127"/>
      <c r="AO50" s="127"/>
      <c r="AP50" s="127"/>
      <c r="AQ50" s="127"/>
      <c r="AR50" s="127"/>
    </row>
    <row r="51" spans="3:44" x14ac:dyDescent="0.2">
      <c r="C51" s="96"/>
      <c r="D51" s="96"/>
      <c r="E51" s="96"/>
      <c r="F51" s="96"/>
      <c r="G51" s="97"/>
      <c r="H51" s="97"/>
      <c r="I51" s="97"/>
      <c r="J51" s="97"/>
      <c r="K51" s="97"/>
      <c r="L51" s="97"/>
      <c r="M51" s="98"/>
      <c r="N51" s="125"/>
      <c r="O51" s="125"/>
      <c r="P51" s="125"/>
      <c r="Q51" s="125"/>
      <c r="R51" s="125"/>
      <c r="S51" s="125"/>
      <c r="T51" s="125"/>
      <c r="U51" s="125"/>
      <c r="V51" s="125"/>
      <c r="W51" s="125"/>
      <c r="Y51" s="21"/>
      <c r="Z51" s="20"/>
      <c r="AA51" s="20"/>
      <c r="AB51" s="127"/>
      <c r="AC51" s="23"/>
      <c r="AD51" s="23"/>
      <c r="AE51" s="23"/>
      <c r="AF51" s="23"/>
      <c r="AG51" s="23"/>
      <c r="AH51" s="23"/>
      <c r="AI51" s="127"/>
      <c r="AJ51" s="127"/>
      <c r="AK51" s="127"/>
      <c r="AL51" s="127"/>
      <c r="AM51" s="127"/>
      <c r="AN51" s="127"/>
      <c r="AO51" s="127"/>
      <c r="AP51" s="127"/>
      <c r="AQ51" s="127"/>
      <c r="AR51" s="127"/>
    </row>
    <row r="52" spans="3:44" x14ac:dyDescent="0.2">
      <c r="C52" s="96"/>
      <c r="D52" s="96"/>
      <c r="E52" s="96"/>
      <c r="F52" s="96"/>
      <c r="G52" s="97"/>
      <c r="H52" s="97"/>
      <c r="I52" s="97"/>
      <c r="J52" s="97"/>
      <c r="K52" s="97"/>
      <c r="L52" s="97"/>
      <c r="M52" s="98"/>
      <c r="N52" s="125"/>
      <c r="O52" s="125"/>
      <c r="P52" s="125"/>
      <c r="Q52" s="125"/>
      <c r="R52" s="125"/>
      <c r="S52" s="125"/>
      <c r="T52" s="125"/>
      <c r="U52" s="125"/>
      <c r="V52" s="125"/>
      <c r="W52" s="125"/>
      <c r="Y52" s="21"/>
      <c r="Z52" s="20"/>
      <c r="AA52" s="20"/>
      <c r="AB52" s="127"/>
      <c r="AC52" s="23"/>
      <c r="AD52" s="23"/>
      <c r="AE52" s="23"/>
      <c r="AF52" s="23"/>
      <c r="AG52" s="23"/>
      <c r="AH52" s="23"/>
      <c r="AI52" s="127"/>
      <c r="AJ52" s="127"/>
      <c r="AK52" s="127"/>
      <c r="AL52" s="127"/>
      <c r="AM52" s="127"/>
      <c r="AN52" s="127"/>
      <c r="AO52" s="127"/>
      <c r="AP52" s="127"/>
      <c r="AQ52" s="127"/>
      <c r="AR52" s="127"/>
    </row>
    <row r="53" spans="3:44" x14ac:dyDescent="0.2">
      <c r="C53" s="96"/>
      <c r="D53" s="96"/>
      <c r="E53" s="96"/>
      <c r="F53" s="96"/>
      <c r="G53" s="97"/>
      <c r="H53" s="97"/>
      <c r="I53" s="97"/>
      <c r="J53" s="97"/>
      <c r="K53" s="97"/>
      <c r="L53" s="97"/>
      <c r="M53" s="98"/>
      <c r="N53" s="125"/>
      <c r="O53" s="125"/>
      <c r="P53" s="125"/>
      <c r="Q53" s="125"/>
      <c r="R53" s="125"/>
      <c r="S53" s="125"/>
      <c r="T53" s="125"/>
      <c r="U53" s="125"/>
      <c r="V53" s="125"/>
      <c r="W53" s="125"/>
      <c r="Y53" s="21"/>
      <c r="Z53" s="20"/>
      <c r="AA53" s="20"/>
      <c r="AB53" s="127"/>
      <c r="AC53" s="23"/>
      <c r="AD53" s="23"/>
      <c r="AE53" s="23"/>
      <c r="AF53" s="23"/>
      <c r="AG53" s="23"/>
      <c r="AH53" s="23"/>
      <c r="AI53" s="127"/>
      <c r="AJ53" s="127"/>
      <c r="AK53" s="127"/>
      <c r="AL53" s="127"/>
      <c r="AM53" s="127"/>
      <c r="AN53" s="127"/>
      <c r="AO53" s="127"/>
      <c r="AP53" s="127"/>
      <c r="AQ53" s="127"/>
      <c r="AR53" s="127"/>
    </row>
    <row r="54" spans="3:44" x14ac:dyDescent="0.2">
      <c r="C54" s="96"/>
      <c r="D54" s="96"/>
      <c r="E54" s="96"/>
      <c r="F54" s="96"/>
      <c r="G54" s="97"/>
      <c r="H54" s="97"/>
      <c r="I54" s="97"/>
      <c r="J54" s="97"/>
      <c r="K54" s="97"/>
      <c r="L54" s="97"/>
      <c r="M54" s="98"/>
      <c r="N54" s="125"/>
      <c r="O54" s="125"/>
      <c r="P54" s="125"/>
      <c r="Q54" s="125"/>
      <c r="R54" s="125"/>
      <c r="S54" s="125"/>
      <c r="T54" s="125"/>
      <c r="U54" s="125"/>
      <c r="V54" s="125"/>
      <c r="W54" s="125"/>
      <c r="Y54" s="21"/>
      <c r="Z54" s="20"/>
      <c r="AA54" s="20"/>
      <c r="AB54" s="127"/>
      <c r="AC54" s="23"/>
      <c r="AD54" s="23"/>
      <c r="AE54" s="23"/>
      <c r="AF54" s="23"/>
      <c r="AG54" s="23"/>
      <c r="AH54" s="23"/>
      <c r="AI54" s="127"/>
      <c r="AJ54" s="127"/>
      <c r="AK54" s="127"/>
      <c r="AL54" s="127"/>
      <c r="AM54" s="127"/>
      <c r="AN54" s="127"/>
      <c r="AO54" s="127"/>
      <c r="AP54" s="127"/>
      <c r="AQ54" s="127"/>
      <c r="AR54" s="127"/>
    </row>
    <row r="55" spans="3:44" x14ac:dyDescent="0.2">
      <c r="C55" s="96"/>
      <c r="D55" s="96"/>
      <c r="E55" s="96"/>
      <c r="F55" s="96"/>
      <c r="G55" s="97"/>
      <c r="H55" s="97"/>
      <c r="I55" s="97"/>
      <c r="J55" s="97"/>
      <c r="K55" s="97"/>
      <c r="L55" s="97"/>
      <c r="M55" s="98"/>
      <c r="N55" s="125"/>
      <c r="O55" s="125"/>
      <c r="P55" s="125"/>
      <c r="Q55" s="125"/>
      <c r="R55" s="125"/>
      <c r="S55" s="125"/>
      <c r="T55" s="125"/>
      <c r="U55" s="125"/>
      <c r="V55" s="125"/>
      <c r="W55" s="125"/>
      <c r="Y55" s="21"/>
      <c r="Z55" s="20"/>
      <c r="AA55" s="20"/>
      <c r="AB55" s="127"/>
      <c r="AC55" s="23"/>
      <c r="AD55" s="23"/>
      <c r="AE55" s="23"/>
      <c r="AF55" s="23"/>
      <c r="AG55" s="23"/>
      <c r="AH55" s="23"/>
      <c r="AI55" s="127"/>
      <c r="AJ55" s="127"/>
      <c r="AK55" s="127"/>
      <c r="AL55" s="127"/>
      <c r="AM55" s="127"/>
      <c r="AN55" s="127"/>
      <c r="AO55" s="127"/>
      <c r="AP55" s="127"/>
      <c r="AQ55" s="127"/>
      <c r="AR55" s="127"/>
    </row>
    <row r="56" spans="3:44" x14ac:dyDescent="0.2">
      <c r="C56" s="96"/>
      <c r="D56" s="96"/>
      <c r="E56" s="96"/>
      <c r="F56" s="96"/>
      <c r="G56" s="97"/>
      <c r="H56" s="97"/>
      <c r="I56" s="97"/>
      <c r="J56" s="97"/>
      <c r="K56" s="97"/>
      <c r="L56" s="97"/>
      <c r="M56" s="98"/>
      <c r="N56" s="125"/>
      <c r="O56" s="125"/>
      <c r="P56" s="125"/>
      <c r="Q56" s="125"/>
      <c r="R56" s="125"/>
      <c r="S56" s="125"/>
      <c r="T56" s="125"/>
      <c r="U56" s="125"/>
      <c r="V56" s="125"/>
      <c r="W56" s="125"/>
      <c r="Y56" s="21"/>
      <c r="Z56" s="20"/>
      <c r="AA56" s="20"/>
      <c r="AB56" s="127"/>
      <c r="AC56" s="23"/>
      <c r="AD56" s="23"/>
      <c r="AE56" s="23"/>
      <c r="AF56" s="23"/>
      <c r="AG56" s="23"/>
      <c r="AH56" s="23"/>
      <c r="AI56" s="127"/>
      <c r="AJ56" s="127"/>
      <c r="AK56" s="127"/>
      <c r="AL56" s="127"/>
      <c r="AM56" s="127"/>
      <c r="AN56" s="127"/>
      <c r="AO56" s="127"/>
      <c r="AP56" s="127"/>
      <c r="AQ56" s="127"/>
      <c r="AR56" s="127"/>
    </row>
    <row r="57" spans="3:44" x14ac:dyDescent="0.2">
      <c r="C57" s="96"/>
      <c r="D57" s="96"/>
      <c r="E57" s="96"/>
      <c r="F57" s="96"/>
      <c r="G57" s="97"/>
      <c r="H57" s="97"/>
      <c r="I57" s="97"/>
      <c r="J57" s="97"/>
      <c r="K57" s="97"/>
      <c r="L57" s="97"/>
      <c r="M57" s="98"/>
      <c r="N57" s="125"/>
      <c r="O57" s="125"/>
      <c r="P57" s="125"/>
      <c r="Q57" s="125"/>
      <c r="R57" s="125"/>
      <c r="S57" s="125"/>
      <c r="T57" s="125"/>
      <c r="U57" s="125"/>
      <c r="V57" s="125"/>
      <c r="W57" s="125"/>
      <c r="Y57" s="21"/>
      <c r="Z57" s="20"/>
      <c r="AA57" s="20"/>
      <c r="AB57" s="127"/>
      <c r="AC57" s="23"/>
      <c r="AD57" s="23"/>
      <c r="AE57" s="23"/>
      <c r="AF57" s="23"/>
      <c r="AG57" s="23"/>
      <c r="AH57" s="23"/>
      <c r="AI57" s="127"/>
      <c r="AJ57" s="127"/>
      <c r="AK57" s="127"/>
      <c r="AL57" s="127"/>
      <c r="AM57" s="127"/>
      <c r="AN57" s="127"/>
      <c r="AO57" s="127"/>
      <c r="AP57" s="127"/>
      <c r="AQ57" s="127"/>
      <c r="AR57" s="127"/>
    </row>
    <row r="58" spans="3:44" x14ac:dyDescent="0.2">
      <c r="C58" s="96"/>
      <c r="D58" s="96"/>
      <c r="E58" s="96"/>
      <c r="F58" s="96"/>
      <c r="G58" s="97"/>
      <c r="H58" s="97"/>
      <c r="I58" s="97"/>
      <c r="J58" s="97"/>
      <c r="K58" s="97"/>
      <c r="L58" s="97"/>
      <c r="M58" s="98"/>
      <c r="N58" s="125"/>
      <c r="O58" s="125"/>
      <c r="P58" s="125"/>
      <c r="Q58" s="125"/>
      <c r="R58" s="125"/>
      <c r="S58" s="125"/>
      <c r="T58" s="125"/>
      <c r="U58" s="125"/>
      <c r="V58" s="125"/>
      <c r="W58" s="125"/>
      <c r="Y58" s="21"/>
      <c r="Z58" s="20"/>
      <c r="AA58" s="20"/>
      <c r="AB58" s="127"/>
      <c r="AC58" s="23"/>
      <c r="AD58" s="23"/>
      <c r="AE58" s="23"/>
      <c r="AF58" s="23"/>
      <c r="AG58" s="23"/>
      <c r="AH58" s="23"/>
      <c r="AI58" s="127"/>
      <c r="AJ58" s="127"/>
      <c r="AK58" s="127"/>
      <c r="AL58" s="127"/>
      <c r="AM58" s="127"/>
      <c r="AN58" s="127"/>
      <c r="AO58" s="127"/>
      <c r="AP58" s="127"/>
      <c r="AQ58" s="127"/>
      <c r="AR58" s="127"/>
    </row>
  </sheetData>
  <mergeCells count="2">
    <mergeCell ref="H6:M6"/>
    <mergeCell ref="AC6:AH6"/>
  </mergeCells>
  <phoneticPr fontId="0"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0408D-3F13-4595-B959-18F4F360F9D5}">
  <sheetPr>
    <tabColor theme="0" tint="-0.249977111117893"/>
  </sheetPr>
  <dimension ref="B5:S111"/>
  <sheetViews>
    <sheetView workbookViewId="0"/>
  </sheetViews>
  <sheetFormatPr defaultRowHeight="14.25" x14ac:dyDescent="0.2"/>
  <cols>
    <col min="1" max="1" width="4.5" style="167" customWidth="1"/>
    <col min="2" max="2" width="32.1640625" style="167" customWidth="1"/>
    <col min="3" max="3" width="11.83203125" style="167" bestFit="1" customWidth="1"/>
    <col min="4" max="4" width="9.33203125" style="167"/>
    <col min="5" max="5" width="10.33203125" style="167" bestFit="1" customWidth="1"/>
    <col min="6" max="6" width="18" style="167" bestFit="1" customWidth="1"/>
    <col min="7" max="7" width="11.5" style="167" bestFit="1" customWidth="1"/>
    <col min="8" max="8" width="9.33203125" style="167"/>
    <col min="9" max="9" width="10.6640625" style="167" customWidth="1"/>
    <col min="10" max="10" width="9.33203125" style="167"/>
    <col min="11" max="14" width="25.83203125" style="167" customWidth="1"/>
    <col min="15" max="15" width="9.33203125" style="167"/>
    <col min="16" max="19" width="25.83203125" style="167" customWidth="1"/>
    <col min="20" max="16384" width="9.33203125" style="167"/>
  </cols>
  <sheetData>
    <row r="5" spans="2:19" ht="15" thickBot="1" x14ac:dyDescent="0.25"/>
    <row r="6" spans="2:19" ht="44.1" customHeight="1" thickBot="1" x14ac:dyDescent="0.3">
      <c r="B6" s="254" t="s">
        <v>222</v>
      </c>
      <c r="C6" s="255"/>
      <c r="D6" s="255"/>
      <c r="E6" s="255"/>
      <c r="F6" s="255"/>
      <c r="G6" s="255"/>
      <c r="H6" s="255"/>
      <c r="I6" s="256"/>
      <c r="K6" s="183" t="s">
        <v>241</v>
      </c>
      <c r="L6" s="183"/>
      <c r="M6" s="183"/>
      <c r="N6" s="183"/>
      <c r="P6" s="183" t="s">
        <v>242</v>
      </c>
      <c r="Q6" s="183"/>
      <c r="R6" s="183"/>
      <c r="S6" s="183"/>
    </row>
    <row r="7" spans="2:19" ht="34.5" thickBot="1" x14ac:dyDescent="0.3">
      <c r="B7" s="168"/>
      <c r="C7" s="169"/>
      <c r="D7" s="169"/>
      <c r="E7" s="169"/>
      <c r="F7" s="169"/>
      <c r="G7" s="169"/>
      <c r="H7" s="169"/>
      <c r="I7" s="170"/>
      <c r="J7" s="169"/>
      <c r="K7" s="194" t="s">
        <v>224</v>
      </c>
      <c r="L7" s="195">
        <f>'7. Project Characteristics'!G28</f>
        <v>40</v>
      </c>
      <c r="M7" s="183"/>
      <c r="N7" s="189" t="s">
        <v>223</v>
      </c>
      <c r="P7" s="194" t="s">
        <v>224</v>
      </c>
      <c r="Q7" s="195">
        <f>L7</f>
        <v>40</v>
      </c>
      <c r="R7" s="183"/>
      <c r="S7" s="189" t="s">
        <v>223</v>
      </c>
    </row>
    <row r="8" spans="2:19" ht="16.5" thickBot="1" x14ac:dyDescent="0.3">
      <c r="B8" s="171" t="s">
        <v>225</v>
      </c>
      <c r="C8" s="204">
        <v>1</v>
      </c>
      <c r="D8" s="169"/>
      <c r="E8" s="169"/>
      <c r="F8" s="169"/>
      <c r="G8" s="169"/>
      <c r="H8" s="169"/>
      <c r="I8" s="170"/>
      <c r="J8" s="169"/>
      <c r="K8" s="196" t="s">
        <v>226</v>
      </c>
      <c r="L8" s="197">
        <f>1/L7</f>
        <v>2.5000000000000001E-2</v>
      </c>
      <c r="M8" s="183"/>
      <c r="N8" s="198">
        <f>SUM(N11:N110)</f>
        <v>2.2599270307862351</v>
      </c>
      <c r="P8" s="196" t="s">
        <v>226</v>
      </c>
      <c r="Q8" s="197">
        <f>1/Q7</f>
        <v>2.5000000000000001E-2</v>
      </c>
      <c r="R8" s="183"/>
      <c r="S8" s="198">
        <f>SUM(S11:S110)</f>
        <v>2.1153140866584699</v>
      </c>
    </row>
    <row r="9" spans="2:19" ht="15.75" thickBot="1" x14ac:dyDescent="0.3">
      <c r="B9" s="168"/>
      <c r="C9" s="169"/>
      <c r="D9" s="169"/>
      <c r="E9" s="169"/>
      <c r="F9" s="169"/>
      <c r="G9" s="169"/>
      <c r="H9" s="169"/>
      <c r="I9" s="170"/>
      <c r="J9" s="169"/>
      <c r="K9" s="190"/>
      <c r="L9" s="257" t="s">
        <v>238</v>
      </c>
      <c r="M9" s="250" t="s">
        <v>220</v>
      </c>
      <c r="N9" s="252" t="s">
        <v>221</v>
      </c>
      <c r="P9" s="190"/>
      <c r="Q9" s="257" t="s">
        <v>238</v>
      </c>
      <c r="R9" s="250" t="s">
        <v>220</v>
      </c>
      <c r="S9" s="252" t="s">
        <v>221</v>
      </c>
    </row>
    <row r="10" spans="2:19" ht="15.75" thickBot="1" x14ac:dyDescent="0.3">
      <c r="B10" s="168"/>
      <c r="C10" s="169"/>
      <c r="D10" s="169"/>
      <c r="E10" s="169"/>
      <c r="F10" s="169"/>
      <c r="G10" s="169"/>
      <c r="H10" s="169"/>
      <c r="I10" s="170"/>
      <c r="J10" s="169"/>
      <c r="K10" s="184" t="s">
        <v>71</v>
      </c>
      <c r="L10" s="257"/>
      <c r="M10" s="251"/>
      <c r="N10" s="253"/>
      <c r="P10" s="184" t="s">
        <v>71</v>
      </c>
      <c r="Q10" s="257"/>
      <c r="R10" s="251"/>
      <c r="S10" s="253"/>
    </row>
    <row r="11" spans="2:19" ht="15" x14ac:dyDescent="0.25">
      <c r="B11" s="172" t="s">
        <v>227</v>
      </c>
      <c r="C11" s="173"/>
      <c r="D11" s="174"/>
      <c r="E11" s="169"/>
      <c r="F11" s="169"/>
      <c r="G11" s="169"/>
      <c r="H11" s="169"/>
      <c r="I11" s="170"/>
      <c r="J11" s="169"/>
      <c r="K11" s="185">
        <v>1</v>
      </c>
      <c r="L11" s="199">
        <f>$C$8</f>
        <v>1</v>
      </c>
      <c r="M11" s="191">
        <f t="shared" ref="M11:M42" si="0">IF($K11&gt;L$7,0,L11*$C$15+$C$22*$C$8*(1+$C$13^($K11-$K$11))+$C$8*$L$8)</f>
        <v>0.125</v>
      </c>
      <c r="N11" s="192">
        <f t="shared" ref="N11:N42" si="1">M11/((1+($C$14-$C$13))^($K11-$K$11))</f>
        <v>0.125</v>
      </c>
      <c r="P11" s="185">
        <v>1</v>
      </c>
      <c r="Q11" s="199">
        <f>$C$8</f>
        <v>1</v>
      </c>
      <c r="R11" s="191">
        <f t="shared" ref="R11:R42" si="2">IF($P11&gt;Q$7,0,Q11*$C$15+$C$23*$C$8*(1+$C$13^($K11-$K$11))+$C$8*$Q$8)</f>
        <v>0.11500000000000002</v>
      </c>
      <c r="S11" s="192">
        <f>R11/((1+($C$14-$C$13))^($P11-$P$11))</f>
        <v>0.11500000000000002</v>
      </c>
    </row>
    <row r="12" spans="2:19" x14ac:dyDescent="0.2">
      <c r="B12" s="175" t="s">
        <v>228</v>
      </c>
      <c r="C12" s="169"/>
      <c r="D12" s="170"/>
      <c r="E12" s="169"/>
      <c r="F12" s="169"/>
      <c r="G12" s="169"/>
      <c r="H12" s="169"/>
      <c r="I12" s="170"/>
      <c r="K12" s="185">
        <v>2</v>
      </c>
      <c r="L12" s="193">
        <f>IF($K12&gt;L$7,0,L11-((L$11*L$8)))</f>
        <v>0.97499999999999998</v>
      </c>
      <c r="M12" s="191">
        <f t="shared" si="0"/>
        <v>0.10855000000000001</v>
      </c>
      <c r="N12" s="192">
        <f t="shared" si="1"/>
        <v>0.10642156862745099</v>
      </c>
      <c r="P12" s="185">
        <v>2</v>
      </c>
      <c r="Q12" s="193">
        <f>IF($P12&gt;Q$7,0,Q11-((Q$11*Q$8)))</f>
        <v>0.97499999999999998</v>
      </c>
      <c r="R12" s="191">
        <f t="shared" si="2"/>
        <v>0.10345000000000001</v>
      </c>
      <c r="S12" s="192">
        <f t="shared" ref="S12:S75" si="3">R12/((1+($C$14-$C$13))^($P12-$P$11))</f>
        <v>0.101421568627451</v>
      </c>
    </row>
    <row r="13" spans="2:19" ht="15" x14ac:dyDescent="0.2">
      <c r="B13" s="201" t="s">
        <v>229</v>
      </c>
      <c r="C13" s="200">
        <f>'7. Project Characteristics'!G17</f>
        <v>0.02</v>
      </c>
      <c r="D13" s="176"/>
      <c r="E13" s="169"/>
      <c r="F13" s="169"/>
      <c r="G13" s="169"/>
      <c r="H13" s="169"/>
      <c r="I13" s="170"/>
      <c r="K13" s="185">
        <v>3</v>
      </c>
      <c r="L13" s="193">
        <f t="shared" ref="L13:L76" si="4">IF($K13&gt;L$7,0,L12-((L$11*L$8)))</f>
        <v>0.95</v>
      </c>
      <c r="M13" s="191">
        <f t="shared" si="0"/>
        <v>0.10650599999999999</v>
      </c>
      <c r="N13" s="192">
        <f t="shared" si="1"/>
        <v>0.10237024221453286</v>
      </c>
      <c r="P13" s="185">
        <v>3</v>
      </c>
      <c r="Q13" s="193">
        <f t="shared" ref="Q13:Q76" si="5">IF($P13&gt;Q$7,0,Q12-((Q$11*Q$8)))</f>
        <v>0.95</v>
      </c>
      <c r="R13" s="191">
        <f t="shared" si="2"/>
        <v>0.10150400000000001</v>
      </c>
      <c r="S13" s="192">
        <f t="shared" si="3"/>
        <v>9.756247597078048E-2</v>
      </c>
    </row>
    <row r="14" spans="2:19" ht="17.100000000000001" customHeight="1" x14ac:dyDescent="0.2">
      <c r="B14" s="201" t="s">
        <v>230</v>
      </c>
      <c r="C14" s="200">
        <f>'7. Project Characteristics'!G19</f>
        <v>0.04</v>
      </c>
      <c r="D14" s="170"/>
      <c r="E14" s="169"/>
      <c r="F14" s="169"/>
      <c r="G14" s="169"/>
      <c r="H14" s="169"/>
      <c r="I14" s="170"/>
      <c r="K14" s="185">
        <v>4</v>
      </c>
      <c r="L14" s="193">
        <f t="shared" si="4"/>
        <v>0.92499999999999993</v>
      </c>
      <c r="M14" s="191">
        <f t="shared" si="0"/>
        <v>0.10475012</v>
      </c>
      <c r="N14" s="192">
        <f t="shared" si="1"/>
        <v>9.8708377622483065E-2</v>
      </c>
      <c r="P14" s="185">
        <v>4</v>
      </c>
      <c r="Q14" s="193">
        <f t="shared" si="5"/>
        <v>0.92499999999999993</v>
      </c>
      <c r="R14" s="191">
        <f t="shared" si="2"/>
        <v>9.9750079999999991E-2</v>
      </c>
      <c r="S14" s="192">
        <f t="shared" si="3"/>
        <v>9.3996728256854456E-2</v>
      </c>
    </row>
    <row r="15" spans="2:19" ht="15" x14ac:dyDescent="0.2">
      <c r="B15" s="201" t="s">
        <v>231</v>
      </c>
      <c r="C15" s="200">
        <f>'7. Project Characteristics'!$G$18</f>
        <v>7.0000000000000007E-2</v>
      </c>
      <c r="D15" s="170"/>
      <c r="E15" s="169"/>
      <c r="F15" s="169"/>
      <c r="G15" s="169"/>
      <c r="H15" s="169"/>
      <c r="I15" s="170"/>
      <c r="K15" s="185">
        <v>5</v>
      </c>
      <c r="L15" s="193">
        <f t="shared" si="4"/>
        <v>0.89999999999999991</v>
      </c>
      <c r="M15" s="191">
        <f t="shared" si="0"/>
        <v>0.10300000240000001</v>
      </c>
      <c r="N15" s="192">
        <f t="shared" si="1"/>
        <v>9.5156081097960005E-2</v>
      </c>
      <c r="P15" s="185">
        <v>5</v>
      </c>
      <c r="Q15" s="193">
        <f t="shared" si="5"/>
        <v>0.89999999999999991</v>
      </c>
      <c r="R15" s="191">
        <f t="shared" si="2"/>
        <v>9.8000001599999997E-2</v>
      </c>
      <c r="S15" s="192">
        <f t="shared" si="3"/>
        <v>9.0536853228751074E-2</v>
      </c>
    </row>
    <row r="16" spans="2:19" ht="15" thickBot="1" x14ac:dyDescent="0.25">
      <c r="B16" s="177"/>
      <c r="C16" s="178"/>
      <c r="D16" s="179"/>
      <c r="E16" s="169"/>
      <c r="F16" s="169"/>
      <c r="G16" s="169"/>
      <c r="H16" s="169"/>
      <c r="I16" s="170"/>
      <c r="K16" s="185">
        <v>6</v>
      </c>
      <c r="L16" s="193">
        <f t="shared" si="4"/>
        <v>0.87499999999999989</v>
      </c>
      <c r="M16" s="191">
        <f t="shared" si="0"/>
        <v>0.101250000048</v>
      </c>
      <c r="N16" s="192">
        <f t="shared" si="1"/>
        <v>9.170524453875406E-2</v>
      </c>
      <c r="P16" s="185">
        <v>6</v>
      </c>
      <c r="Q16" s="193">
        <f t="shared" si="5"/>
        <v>0.87499999999999989</v>
      </c>
      <c r="R16" s="191">
        <f t="shared" si="2"/>
        <v>9.6250000031999988E-2</v>
      </c>
      <c r="S16" s="192">
        <f t="shared" si="3"/>
        <v>8.7176590475112781E-2</v>
      </c>
    </row>
    <row r="17" spans="2:19" x14ac:dyDescent="0.2">
      <c r="B17" s="168"/>
      <c r="C17" s="169"/>
      <c r="D17" s="169"/>
      <c r="E17" s="169"/>
      <c r="F17" s="169"/>
      <c r="G17" s="169"/>
      <c r="H17" s="169"/>
      <c r="I17" s="170"/>
      <c r="K17" s="185">
        <v>7</v>
      </c>
      <c r="L17" s="193">
        <f t="shared" si="4"/>
        <v>0.84999999999999987</v>
      </c>
      <c r="M17" s="191">
        <f t="shared" si="0"/>
        <v>9.9500000000959987E-2</v>
      </c>
      <c r="N17" s="192">
        <f t="shared" si="1"/>
        <v>8.835315252837854E-2</v>
      </c>
      <c r="P17" s="185">
        <v>7</v>
      </c>
      <c r="Q17" s="193">
        <f t="shared" si="5"/>
        <v>0.84999999999999987</v>
      </c>
      <c r="R17" s="191">
        <f t="shared" si="2"/>
        <v>9.4500000000639989E-2</v>
      </c>
      <c r="S17" s="192">
        <f t="shared" si="3"/>
        <v>8.391329561716343E-2</v>
      </c>
    </row>
    <row r="18" spans="2:19" x14ac:dyDescent="0.2">
      <c r="B18" s="214" t="s">
        <v>232</v>
      </c>
      <c r="C18" s="169"/>
      <c r="D18" s="169"/>
      <c r="E18" s="213"/>
      <c r="F18" s="169"/>
      <c r="G18" s="169"/>
      <c r="H18" s="169"/>
      <c r="I18" s="170"/>
      <c r="K18" s="185">
        <v>8</v>
      </c>
      <c r="L18" s="193">
        <f t="shared" si="4"/>
        <v>0.82499999999999984</v>
      </c>
      <c r="M18" s="191">
        <f t="shared" si="0"/>
        <v>9.775000000001921E-2</v>
      </c>
      <c r="N18" s="192">
        <f t="shared" si="1"/>
        <v>8.5097257459526815E-2</v>
      </c>
      <c r="P18" s="185">
        <v>8</v>
      </c>
      <c r="Q18" s="193">
        <f t="shared" si="5"/>
        <v>0.82499999999999984</v>
      </c>
      <c r="R18" s="191">
        <f t="shared" si="2"/>
        <v>9.2750000000012794E-2</v>
      </c>
      <c r="S18" s="192">
        <f t="shared" si="3"/>
        <v>8.0744456566451656E-2</v>
      </c>
    </row>
    <row r="19" spans="2:19" ht="15" thickBot="1" x14ac:dyDescent="0.25">
      <c r="B19" s="168"/>
      <c r="C19" s="169"/>
      <c r="D19" s="169"/>
      <c r="E19" s="169"/>
      <c r="F19" s="169"/>
      <c r="G19" s="169"/>
      <c r="H19" s="169"/>
      <c r="I19" s="170"/>
      <c r="K19" s="185">
        <v>9</v>
      </c>
      <c r="L19" s="193">
        <f t="shared" si="4"/>
        <v>0.79999999999999982</v>
      </c>
      <c r="M19" s="191">
        <f t="shared" si="0"/>
        <v>9.6000000000000391E-2</v>
      </c>
      <c r="N19" s="192">
        <f t="shared" si="1"/>
        <v>8.1935075634251051E-2</v>
      </c>
      <c r="P19" s="185">
        <v>9</v>
      </c>
      <c r="Q19" s="193">
        <f t="shared" si="5"/>
        <v>0.79999999999999982</v>
      </c>
      <c r="R19" s="191">
        <f t="shared" si="2"/>
        <v>9.1000000000000247E-2</v>
      </c>
      <c r="S19" s="192">
        <f t="shared" si="3"/>
        <v>7.7667623778300374E-2</v>
      </c>
    </row>
    <row r="20" spans="2:19" ht="15" x14ac:dyDescent="0.25">
      <c r="B20" s="172" t="s">
        <v>233</v>
      </c>
      <c r="C20" s="173"/>
      <c r="D20" s="174"/>
      <c r="E20" s="169"/>
      <c r="F20" s="169"/>
      <c r="G20" s="169"/>
      <c r="H20" s="169"/>
      <c r="I20" s="170"/>
      <c r="K20" s="185">
        <v>10</v>
      </c>
      <c r="L20" s="193">
        <f t="shared" si="4"/>
        <v>0.7749999999999998</v>
      </c>
      <c r="M20" s="191">
        <f t="shared" si="0"/>
        <v>9.425E-2</v>
      </c>
      <c r="N20" s="192">
        <f t="shared" si="1"/>
        <v>7.8864183808498065E-2</v>
      </c>
      <c r="P20" s="185">
        <v>10</v>
      </c>
      <c r="Q20" s="193">
        <f t="shared" si="5"/>
        <v>0.7749999999999998</v>
      </c>
      <c r="R20" s="191">
        <f t="shared" si="2"/>
        <v>8.9249999999999996E-2</v>
      </c>
      <c r="S20" s="192">
        <f t="shared" si="3"/>
        <v>7.4680407479134764E-2</v>
      </c>
    </row>
    <row r="21" spans="2:19" ht="15" x14ac:dyDescent="0.2">
      <c r="B21" s="180" t="s">
        <v>234</v>
      </c>
      <c r="C21" s="200">
        <f>'7. Project Characteristics'!G22</f>
        <v>0.26500000000000001</v>
      </c>
      <c r="D21" s="181" t="s">
        <v>235</v>
      </c>
      <c r="E21" s="169"/>
      <c r="F21" s="169"/>
      <c r="G21" s="169"/>
      <c r="H21" s="169"/>
      <c r="I21" s="170"/>
      <c r="K21" s="185">
        <v>11</v>
      </c>
      <c r="L21" s="193">
        <f t="shared" si="4"/>
        <v>0.74999999999999978</v>
      </c>
      <c r="M21" s="191">
        <f t="shared" si="0"/>
        <v>9.2499999999999999E-2</v>
      </c>
      <c r="N21" s="192">
        <f t="shared" si="1"/>
        <v>7.5882217738451857E-2</v>
      </c>
      <c r="P21" s="185">
        <v>11</v>
      </c>
      <c r="Q21" s="193">
        <f t="shared" si="5"/>
        <v>0.74999999999999978</v>
      </c>
      <c r="R21" s="191">
        <f t="shared" si="2"/>
        <v>8.7499999999999994E-2</v>
      </c>
      <c r="S21" s="192">
        <f t="shared" si="3"/>
        <v>7.1780476239076088E-2</v>
      </c>
    </row>
    <row r="22" spans="2:19" ht="15" x14ac:dyDescent="0.2">
      <c r="B22" s="180" t="s">
        <v>239</v>
      </c>
      <c r="C22" s="200">
        <f>'7. Project Characteristics'!G20</f>
        <v>1.4999999999999999E-2</v>
      </c>
      <c r="D22" s="170"/>
      <c r="E22" s="169"/>
      <c r="F22" s="169"/>
      <c r="G22" s="169"/>
      <c r="H22" s="169"/>
      <c r="I22" s="170"/>
      <c r="K22" s="185">
        <v>12</v>
      </c>
      <c r="L22" s="193">
        <f t="shared" si="4"/>
        <v>0.72499999999999976</v>
      </c>
      <c r="M22" s="191">
        <f t="shared" si="0"/>
        <v>9.0749999999999997E-2</v>
      </c>
      <c r="N22" s="192">
        <f t="shared" si="1"/>
        <v>7.2986870797716027E-2</v>
      </c>
      <c r="P22" s="185">
        <v>12</v>
      </c>
      <c r="Q22" s="193">
        <f t="shared" si="5"/>
        <v>0.72499999999999976</v>
      </c>
      <c r="R22" s="191">
        <f t="shared" si="2"/>
        <v>8.5749999999999993E-2</v>
      </c>
      <c r="S22" s="192">
        <f t="shared" si="3"/>
        <v>6.8965555602249581E-2</v>
      </c>
    </row>
    <row r="23" spans="2:19" ht="15" x14ac:dyDescent="0.2">
      <c r="B23" s="180" t="s">
        <v>240</v>
      </c>
      <c r="C23" s="200">
        <f>'7. Project Characteristics'!G21</f>
        <v>0.01</v>
      </c>
      <c r="D23" s="170"/>
      <c r="E23" s="169"/>
      <c r="F23" s="169"/>
      <c r="G23" s="169"/>
      <c r="H23" s="169"/>
      <c r="I23" s="170"/>
      <c r="K23" s="185">
        <v>13</v>
      </c>
      <c r="L23" s="193">
        <f t="shared" si="4"/>
        <v>0.69999999999999973</v>
      </c>
      <c r="M23" s="191">
        <f t="shared" si="0"/>
        <v>8.8999999999999996E-2</v>
      </c>
      <c r="N23" s="192">
        <f t="shared" si="1"/>
        <v>7.0175892626767419E-2</v>
      </c>
      <c r="P23" s="185">
        <v>13</v>
      </c>
      <c r="Q23" s="193">
        <f t="shared" si="5"/>
        <v>0.69999999999999973</v>
      </c>
      <c r="R23" s="191">
        <f t="shared" si="2"/>
        <v>8.3999999999999991E-2</v>
      </c>
      <c r="S23" s="192">
        <f t="shared" si="3"/>
        <v>6.6233426748859126E-2</v>
      </c>
    </row>
    <row r="24" spans="2:19" ht="15" thickBot="1" x14ac:dyDescent="0.25">
      <c r="B24" s="177"/>
      <c r="C24" s="178"/>
      <c r="D24" s="179"/>
      <c r="E24" s="169"/>
      <c r="F24" s="169"/>
      <c r="G24" s="169"/>
      <c r="H24" s="169"/>
      <c r="I24" s="170"/>
      <c r="K24" s="185">
        <v>14</v>
      </c>
      <c r="L24" s="193">
        <f t="shared" si="4"/>
        <v>0.67499999999999971</v>
      </c>
      <c r="M24" s="191">
        <f t="shared" si="0"/>
        <v>8.7249999999999994E-2</v>
      </c>
      <c r="N24" s="192">
        <f t="shared" si="1"/>
        <v>6.7447087813234829E-2</v>
      </c>
      <c r="P24" s="185">
        <v>14</v>
      </c>
      <c r="Q24" s="193">
        <f t="shared" si="5"/>
        <v>0.67499999999999971</v>
      </c>
      <c r="R24" s="191">
        <f t="shared" si="2"/>
        <v>8.224999999999999E-2</v>
      </c>
      <c r="S24" s="192">
        <f t="shared" si="3"/>
        <v>6.3581925187834537E-2</v>
      </c>
    </row>
    <row r="25" spans="2:19" x14ac:dyDescent="0.2">
      <c r="B25" s="175" t="s">
        <v>236</v>
      </c>
      <c r="C25" s="169"/>
      <c r="D25" s="169"/>
      <c r="E25" s="169"/>
      <c r="F25" s="169"/>
      <c r="G25" s="169"/>
      <c r="H25" s="169"/>
      <c r="I25" s="170"/>
      <c r="K25" s="185">
        <v>15</v>
      </c>
      <c r="L25" s="193">
        <f t="shared" si="4"/>
        <v>0.64999999999999969</v>
      </c>
      <c r="M25" s="191">
        <f t="shared" si="0"/>
        <v>8.5499999999999993E-2</v>
      </c>
      <c r="N25" s="192">
        <f t="shared" si="1"/>
        <v>6.4798314602298748E-2</v>
      </c>
      <c r="P25" s="185">
        <v>15</v>
      </c>
      <c r="Q25" s="193">
        <f t="shared" si="5"/>
        <v>0.64999999999999969</v>
      </c>
      <c r="R25" s="191">
        <f t="shared" si="2"/>
        <v>8.0499999999999988E-2</v>
      </c>
      <c r="S25" s="192">
        <f t="shared" si="3"/>
        <v>6.1008939479357295E-2</v>
      </c>
    </row>
    <row r="26" spans="2:19" x14ac:dyDescent="0.2">
      <c r="B26" s="175" t="s">
        <v>237</v>
      </c>
      <c r="C26" s="169"/>
      <c r="D26" s="169"/>
      <c r="E26" s="169"/>
      <c r="F26" s="169"/>
      <c r="G26" s="169"/>
      <c r="H26" s="169"/>
      <c r="I26" s="170"/>
      <c r="K26" s="185">
        <v>16</v>
      </c>
      <c r="L26" s="193">
        <f t="shared" si="4"/>
        <v>0.62499999999999967</v>
      </c>
      <c r="M26" s="191">
        <f t="shared" si="0"/>
        <v>8.3749999999999991E-2</v>
      </c>
      <c r="N26" s="192">
        <f t="shared" si="1"/>
        <v>6.2227483636538482E-2</v>
      </c>
      <c r="P26" s="185">
        <v>16</v>
      </c>
      <c r="Q26" s="193">
        <f t="shared" si="5"/>
        <v>0.62499999999999967</v>
      </c>
      <c r="R26" s="191">
        <f t="shared" si="2"/>
        <v>7.8749999999999987E-2</v>
      </c>
      <c r="S26" s="192">
        <f t="shared" si="3"/>
        <v>5.8512409986595883E-2</v>
      </c>
    </row>
    <row r="27" spans="2:19" ht="15" thickBot="1" x14ac:dyDescent="0.25">
      <c r="B27" s="177"/>
      <c r="C27" s="178"/>
      <c r="D27" s="178"/>
      <c r="E27" s="178"/>
      <c r="F27" s="178"/>
      <c r="G27" s="178"/>
      <c r="H27" s="178"/>
      <c r="I27" s="179"/>
      <c r="K27" s="185">
        <v>17</v>
      </c>
      <c r="L27" s="193">
        <f t="shared" si="4"/>
        <v>0.59999999999999964</v>
      </c>
      <c r="M27" s="191">
        <f t="shared" si="0"/>
        <v>8.199999999999999E-2</v>
      </c>
      <c r="N27" s="192">
        <f t="shared" si="1"/>
        <v>5.9732556724567218E-2</v>
      </c>
      <c r="P27" s="185">
        <v>17</v>
      </c>
      <c r="Q27" s="193">
        <f t="shared" si="5"/>
        <v>0.59999999999999964</v>
      </c>
      <c r="R27" s="191">
        <f t="shared" si="2"/>
        <v>7.6999999999999985E-2</v>
      </c>
      <c r="S27" s="192">
        <f t="shared" si="3"/>
        <v>5.6090327655996045E-2</v>
      </c>
    </row>
    <row r="28" spans="2:19" x14ac:dyDescent="0.2">
      <c r="K28" s="185">
        <v>18</v>
      </c>
      <c r="L28" s="193">
        <f t="shared" si="4"/>
        <v>0.57499999999999962</v>
      </c>
      <c r="M28" s="191">
        <f t="shared" si="0"/>
        <v>8.0249999999999988E-2</v>
      </c>
      <c r="N28" s="192">
        <f t="shared" si="1"/>
        <v>5.731154563781108E-2</v>
      </c>
      <c r="P28" s="185">
        <v>18</v>
      </c>
      <c r="Q28" s="193">
        <f t="shared" si="5"/>
        <v>0.57499999999999962</v>
      </c>
      <c r="R28" s="191">
        <f t="shared" si="2"/>
        <v>7.5249999999999984E-2</v>
      </c>
      <c r="S28" s="192">
        <f t="shared" si="3"/>
        <v>5.3740732825486401E-2</v>
      </c>
    </row>
    <row r="29" spans="2:19" x14ac:dyDescent="0.2">
      <c r="K29" s="185">
        <v>19</v>
      </c>
      <c r="L29" s="193">
        <f t="shared" si="4"/>
        <v>0.5499999999999996</v>
      </c>
      <c r="M29" s="191">
        <f t="shared" si="0"/>
        <v>7.8499999999999986E-2</v>
      </c>
      <c r="N29" s="192">
        <f t="shared" si="1"/>
        <v>5.4962510934801423E-2</v>
      </c>
      <c r="P29" s="185">
        <v>19</v>
      </c>
      <c r="Q29" s="193">
        <f t="shared" si="5"/>
        <v>0.5499999999999996</v>
      </c>
      <c r="R29" s="191">
        <f t="shared" si="2"/>
        <v>7.3499999999999982E-2</v>
      </c>
      <c r="S29" s="192">
        <f t="shared" si="3"/>
        <v>5.1461714059973303E-2</v>
      </c>
    </row>
    <row r="30" spans="2:19" x14ac:dyDescent="0.2">
      <c r="K30" s="185">
        <v>20</v>
      </c>
      <c r="L30" s="193">
        <f t="shared" si="4"/>
        <v>0.52499999999999958</v>
      </c>
      <c r="M30" s="191">
        <f t="shared" si="0"/>
        <v>7.6749999999999985E-2</v>
      </c>
      <c r="N30" s="192">
        <f t="shared" si="1"/>
        <v>5.2683560812364291E-2</v>
      </c>
      <c r="P30" s="185">
        <v>20</v>
      </c>
      <c r="Q30" s="193">
        <f t="shared" si="5"/>
        <v>0.52499999999999958</v>
      </c>
      <c r="R30" s="191">
        <f t="shared" si="2"/>
        <v>7.174999999999998E-2</v>
      </c>
      <c r="S30" s="192">
        <f t="shared" si="3"/>
        <v>4.9251407013513195E-2</v>
      </c>
    </row>
    <row r="31" spans="2:19" x14ac:dyDescent="0.2">
      <c r="K31" s="185">
        <v>21</v>
      </c>
      <c r="L31" s="193">
        <f t="shared" si="4"/>
        <v>0.49999999999999956</v>
      </c>
      <c r="M31" s="191">
        <f t="shared" si="0"/>
        <v>7.4999999999999983E-2</v>
      </c>
      <c r="N31" s="192">
        <f t="shared" si="1"/>
        <v>5.047284998310432E-2</v>
      </c>
      <c r="P31" s="185">
        <v>21</v>
      </c>
      <c r="Q31" s="193">
        <f t="shared" si="5"/>
        <v>0.49999999999999956</v>
      </c>
      <c r="R31" s="191">
        <f t="shared" si="2"/>
        <v>6.9999999999999979E-2</v>
      </c>
      <c r="S31" s="192">
        <f t="shared" si="3"/>
        <v>4.7107993317564024E-2</v>
      </c>
    </row>
    <row r="32" spans="2:19" x14ac:dyDescent="0.2">
      <c r="K32" s="185">
        <v>22</v>
      </c>
      <c r="L32" s="193">
        <f t="shared" si="4"/>
        <v>0.47499999999999953</v>
      </c>
      <c r="M32" s="191">
        <f t="shared" si="0"/>
        <v>7.3249999999999968E-2</v>
      </c>
      <c r="N32" s="192">
        <f t="shared" si="1"/>
        <v>4.8328578578593344E-2</v>
      </c>
      <c r="P32" s="185">
        <v>22</v>
      </c>
      <c r="Q32" s="193">
        <f t="shared" si="5"/>
        <v>0.47499999999999953</v>
      </c>
      <c r="R32" s="191">
        <f t="shared" si="2"/>
        <v>6.8249999999999977E-2</v>
      </c>
      <c r="S32" s="192">
        <f t="shared" si="3"/>
        <v>4.5029699494730326E-2</v>
      </c>
    </row>
    <row r="33" spans="11:19" x14ac:dyDescent="0.2">
      <c r="K33" s="185">
        <v>23</v>
      </c>
      <c r="L33" s="193">
        <f t="shared" si="4"/>
        <v>0.44999999999999951</v>
      </c>
      <c r="M33" s="191">
        <f t="shared" si="0"/>
        <v>7.1499999999999966E-2</v>
      </c>
      <c r="N33" s="192">
        <f t="shared" si="1"/>
        <v>4.6248991077687533E-2</v>
      </c>
      <c r="P33" s="185">
        <v>23</v>
      </c>
      <c r="Q33" s="193">
        <f t="shared" si="5"/>
        <v>0.44999999999999951</v>
      </c>
      <c r="R33" s="191">
        <f t="shared" si="2"/>
        <v>6.6499999999999976E-2</v>
      </c>
      <c r="S33" s="192">
        <f t="shared" si="3"/>
        <v>4.3014795897429667E-2</v>
      </c>
    </row>
    <row r="34" spans="11:19" x14ac:dyDescent="0.2">
      <c r="K34" s="185">
        <v>24</v>
      </c>
      <c r="L34" s="193">
        <f t="shared" si="4"/>
        <v>0.42499999999999949</v>
      </c>
      <c r="M34" s="191">
        <f t="shared" si="0"/>
        <v>6.9749999999999979E-2</v>
      </c>
      <c r="N34" s="192">
        <f t="shared" si="1"/>
        <v>4.423237525940911E-2</v>
      </c>
      <c r="P34" s="185">
        <v>24</v>
      </c>
      <c r="Q34" s="193">
        <f t="shared" si="5"/>
        <v>0.42499999999999949</v>
      </c>
      <c r="R34" s="191">
        <f t="shared" si="2"/>
        <v>6.4749999999999974E-2</v>
      </c>
      <c r="S34" s="192">
        <f t="shared" si="3"/>
        <v>4.1061595670920999E-2</v>
      </c>
    </row>
    <row r="35" spans="11:19" x14ac:dyDescent="0.2">
      <c r="K35" s="185">
        <v>25</v>
      </c>
      <c r="L35" s="193">
        <f t="shared" si="4"/>
        <v>0.39999999999999947</v>
      </c>
      <c r="M35" s="191">
        <f t="shared" si="0"/>
        <v>6.7999999999999977E-2</v>
      </c>
      <c r="N35" s="192">
        <f t="shared" si="1"/>
        <v>4.2277061179841438E-2</v>
      </c>
      <c r="P35" s="185">
        <v>25</v>
      </c>
      <c r="Q35" s="193">
        <f t="shared" si="5"/>
        <v>0.39999999999999947</v>
      </c>
      <c r="R35" s="191">
        <f t="shared" si="2"/>
        <v>6.2999999999999973E-2</v>
      </c>
      <c r="S35" s="192">
        <f t="shared" si="3"/>
        <v>3.9168453740147213E-2</v>
      </c>
    </row>
    <row r="36" spans="11:19" x14ac:dyDescent="0.2">
      <c r="K36" s="185">
        <v>26</v>
      </c>
      <c r="L36" s="193">
        <f t="shared" si="4"/>
        <v>0.37499999999999944</v>
      </c>
      <c r="M36" s="191">
        <f t="shared" si="0"/>
        <v>6.6249999999999976E-2</v>
      </c>
      <c r="N36" s="192">
        <f t="shared" si="1"/>
        <v>4.0381420172498489E-2</v>
      </c>
      <c r="P36" s="185">
        <v>26</v>
      </c>
      <c r="Q36" s="193">
        <f t="shared" si="5"/>
        <v>0.37499999999999944</v>
      </c>
      <c r="R36" s="191">
        <f t="shared" si="2"/>
        <v>6.1249999999999964E-2</v>
      </c>
      <c r="S36" s="192">
        <f t="shared" si="3"/>
        <v>3.733376581985709E-2</v>
      </c>
    </row>
    <row r="37" spans="11:19" x14ac:dyDescent="0.2">
      <c r="K37" s="185">
        <v>27</v>
      </c>
      <c r="L37" s="193">
        <f t="shared" si="4"/>
        <v>0.34999999999999942</v>
      </c>
      <c r="M37" s="191">
        <f t="shared" si="0"/>
        <v>6.4499999999999974E-2</v>
      </c>
      <c r="N37" s="192">
        <f t="shared" si="1"/>
        <v>3.8543863871641174E-2</v>
      </c>
      <c r="P37" s="185">
        <v>27</v>
      </c>
      <c r="Q37" s="193">
        <f t="shared" si="5"/>
        <v>0.34999999999999942</v>
      </c>
      <c r="R37" s="191">
        <f t="shared" si="2"/>
        <v>5.9499999999999963E-2</v>
      </c>
      <c r="S37" s="192">
        <f t="shared" si="3"/>
        <v>3.5555967447482933E-2</v>
      </c>
    </row>
    <row r="38" spans="11:19" x14ac:dyDescent="0.2">
      <c r="K38" s="185">
        <v>28</v>
      </c>
      <c r="L38" s="193">
        <f t="shared" si="4"/>
        <v>0.3249999999999994</v>
      </c>
      <c r="M38" s="191">
        <f t="shared" si="0"/>
        <v>6.2749999999999972E-2</v>
      </c>
      <c r="N38" s="192">
        <f t="shared" si="1"/>
        <v>3.6762843258025292E-2</v>
      </c>
      <c r="P38" s="185">
        <v>28</v>
      </c>
      <c r="Q38" s="193">
        <f t="shared" si="5"/>
        <v>0.3249999999999994</v>
      </c>
      <c r="R38" s="191">
        <f t="shared" si="2"/>
        <v>5.7749999999999961E-2</v>
      </c>
      <c r="S38" s="192">
        <f t="shared" si="3"/>
        <v>3.3833533038262309E-2</v>
      </c>
    </row>
    <row r="39" spans="11:19" x14ac:dyDescent="0.2">
      <c r="K39" s="185">
        <v>29</v>
      </c>
      <c r="L39" s="193">
        <f t="shared" si="4"/>
        <v>0.29999999999999938</v>
      </c>
      <c r="M39" s="191">
        <f t="shared" si="0"/>
        <v>6.0999999999999964E-2</v>
      </c>
      <c r="N39" s="192">
        <f t="shared" si="1"/>
        <v>3.5036847726576704E-2</v>
      </c>
      <c r="P39" s="185">
        <v>29</v>
      </c>
      <c r="Q39" s="193">
        <f t="shared" si="5"/>
        <v>0.29999999999999938</v>
      </c>
      <c r="R39" s="191">
        <f t="shared" si="2"/>
        <v>5.599999999999996E-2</v>
      </c>
      <c r="S39" s="192">
        <f t="shared" si="3"/>
        <v>3.2164974962103202E-2</v>
      </c>
    </row>
    <row r="40" spans="11:19" x14ac:dyDescent="0.2">
      <c r="K40" s="185">
        <v>30</v>
      </c>
      <c r="L40" s="193">
        <f t="shared" si="4"/>
        <v>0.27499999999999936</v>
      </c>
      <c r="M40" s="191">
        <f t="shared" si="0"/>
        <v>5.9249999999999962E-2</v>
      </c>
      <c r="N40" s="192">
        <f t="shared" si="1"/>
        <v>3.3364404175500961E-2</v>
      </c>
      <c r="P40" s="185">
        <v>30</v>
      </c>
      <c r="Q40" s="193">
        <f t="shared" si="5"/>
        <v>0.27499999999999936</v>
      </c>
      <c r="R40" s="191">
        <f t="shared" si="2"/>
        <v>5.4249999999999958E-2</v>
      </c>
      <c r="S40" s="192">
        <f t="shared" si="3"/>
        <v>3.0548842641703409E-2</v>
      </c>
    </row>
    <row r="41" spans="11:19" x14ac:dyDescent="0.2">
      <c r="K41" s="185">
        <v>31</v>
      </c>
      <c r="L41" s="193">
        <f t="shared" si="4"/>
        <v>0.24999999999999936</v>
      </c>
      <c r="M41" s="191">
        <f t="shared" si="0"/>
        <v>5.7499999999999961E-2</v>
      </c>
      <c r="N41" s="192">
        <f t="shared" si="1"/>
        <v>3.1744076116344916E-2</v>
      </c>
      <c r="P41" s="185">
        <v>31</v>
      </c>
      <c r="Q41" s="193">
        <f t="shared" si="5"/>
        <v>0.24999999999999936</v>
      </c>
      <c r="R41" s="191">
        <f t="shared" si="2"/>
        <v>5.2499999999999956E-2</v>
      </c>
      <c r="S41" s="192">
        <f t="shared" si="3"/>
        <v>2.8983721671445358E-2</v>
      </c>
    </row>
    <row r="42" spans="11:19" x14ac:dyDescent="0.2">
      <c r="K42" s="185">
        <v>32</v>
      </c>
      <c r="L42" s="193">
        <f t="shared" si="4"/>
        <v>0.22499999999999937</v>
      </c>
      <c r="M42" s="191">
        <f t="shared" si="0"/>
        <v>5.5749999999999959E-2</v>
      </c>
      <c r="N42" s="192">
        <f t="shared" si="1"/>
        <v>3.0174462804539292E-2</v>
      </c>
      <c r="P42" s="185">
        <v>32</v>
      </c>
      <c r="Q42" s="193">
        <f t="shared" si="5"/>
        <v>0.22499999999999937</v>
      </c>
      <c r="R42" s="191">
        <f t="shared" si="2"/>
        <v>5.0749999999999962E-2</v>
      </c>
      <c r="S42" s="192">
        <f t="shared" si="3"/>
        <v>2.7468232956598549E-2</v>
      </c>
    </row>
    <row r="43" spans="11:19" x14ac:dyDescent="0.2">
      <c r="K43" s="185">
        <v>33</v>
      </c>
      <c r="L43" s="193">
        <f t="shared" si="4"/>
        <v>0.19999999999999937</v>
      </c>
      <c r="M43" s="191">
        <f t="shared" ref="M43:M74" si="6">IF($K43&gt;L$7,0,L43*$C$15+$C$22*$C$8*(1+$C$13^($K43-$K$11))+$C$8*$L$8)</f>
        <v>5.3999999999999958E-2</v>
      </c>
      <c r="N43" s="192">
        <f t="shared" ref="N43:N74" si="7">M43/((1+($C$14-$C$13))^($K43-$K$11))</f>
        <v>2.8654198389960809E-2</v>
      </c>
      <c r="P43" s="185">
        <v>33</v>
      </c>
      <c r="Q43" s="193">
        <f t="shared" si="5"/>
        <v>0.19999999999999937</v>
      </c>
      <c r="R43" s="191">
        <f t="shared" ref="R43:R74" si="8">IF($P43&gt;Q$7,0,Q43*$C$15+$C$23*$C$8*(1+$C$13^($K43-$K$11))+$C$8*$Q$8)</f>
        <v>4.899999999999996E-2</v>
      </c>
      <c r="S43" s="192">
        <f t="shared" si="3"/>
        <v>2.6001031872371846E-2</v>
      </c>
    </row>
    <row r="44" spans="11:19" x14ac:dyDescent="0.2">
      <c r="K44" s="185">
        <v>34</v>
      </c>
      <c r="L44" s="193">
        <f t="shared" si="4"/>
        <v>0.17499999999999938</v>
      </c>
      <c r="M44" s="191">
        <f t="shared" si="6"/>
        <v>5.2249999999999956E-2</v>
      </c>
      <c r="N44" s="192">
        <f t="shared" si="7"/>
        <v>2.7181951087063401E-2</v>
      </c>
      <c r="P44" s="185">
        <v>34</v>
      </c>
      <c r="Q44" s="193">
        <f t="shared" si="5"/>
        <v>0.17499999999999938</v>
      </c>
      <c r="R44" s="191">
        <f t="shared" si="8"/>
        <v>4.7249999999999959E-2</v>
      </c>
      <c r="S44" s="192">
        <f t="shared" si="3"/>
        <v>2.4580807442368336E-2</v>
      </c>
    </row>
    <row r="45" spans="11:19" x14ac:dyDescent="0.2">
      <c r="K45" s="185">
        <v>35</v>
      </c>
      <c r="L45" s="193">
        <f t="shared" si="4"/>
        <v>0.14999999999999938</v>
      </c>
      <c r="M45" s="191">
        <f t="shared" si="6"/>
        <v>5.0499999999999962E-2</v>
      </c>
      <c r="N45" s="192">
        <f t="shared" si="7"/>
        <v>2.5756422364137384E-2</v>
      </c>
      <c r="P45" s="185">
        <v>35</v>
      </c>
      <c r="Q45" s="193">
        <f t="shared" si="5"/>
        <v>0.14999999999999938</v>
      </c>
      <c r="R45" s="191">
        <f t="shared" si="8"/>
        <v>4.5499999999999957E-2</v>
      </c>
      <c r="S45" s="192">
        <f t="shared" si="3"/>
        <v>2.3206281536004968E-2</v>
      </c>
    </row>
    <row r="46" spans="11:19" x14ac:dyDescent="0.2">
      <c r="K46" s="185">
        <v>36</v>
      </c>
      <c r="L46" s="193">
        <f t="shared" si="4"/>
        <v>0.12499999999999939</v>
      </c>
      <c r="M46" s="191">
        <f t="shared" si="6"/>
        <v>4.874999999999996E-2</v>
      </c>
      <c r="N46" s="192">
        <f t="shared" si="7"/>
        <v>2.4376346151265726E-2</v>
      </c>
      <c r="P46" s="185">
        <v>36</v>
      </c>
      <c r="Q46" s="193">
        <f t="shared" si="5"/>
        <v>0.12499999999999939</v>
      </c>
      <c r="R46" s="191">
        <f t="shared" si="8"/>
        <v>4.3749999999999956E-2</v>
      </c>
      <c r="S46" s="192">
        <f t="shared" si="3"/>
        <v>2.1876208084469235E-2</v>
      </c>
    </row>
    <row r="47" spans="11:19" x14ac:dyDescent="0.2">
      <c r="K47" s="185">
        <v>37</v>
      </c>
      <c r="L47" s="193">
        <f t="shared" si="4"/>
        <v>9.9999999999999395E-2</v>
      </c>
      <c r="M47" s="191">
        <f t="shared" si="6"/>
        <v>4.6999999999999958E-2</v>
      </c>
      <c r="N47" s="192">
        <f t="shared" si="7"/>
        <v>2.3040488066555839E-2</v>
      </c>
      <c r="P47" s="185">
        <v>37</v>
      </c>
      <c r="Q47" s="193">
        <f t="shared" si="5"/>
        <v>9.9999999999999395E-2</v>
      </c>
      <c r="R47" s="191">
        <f t="shared" si="8"/>
        <v>4.1999999999999961E-2</v>
      </c>
      <c r="S47" s="192">
        <f t="shared" si="3"/>
        <v>2.0589372314794577E-2</v>
      </c>
    </row>
    <row r="48" spans="11:19" x14ac:dyDescent="0.2">
      <c r="K48" s="185">
        <v>38</v>
      </c>
      <c r="L48" s="193">
        <f t="shared" si="4"/>
        <v>7.49999999999994E-2</v>
      </c>
      <c r="M48" s="191">
        <f t="shared" si="6"/>
        <v>4.5249999999999957E-2</v>
      </c>
      <c r="N48" s="192">
        <f t="shared" si="7"/>
        <v>2.17476446602347E-2</v>
      </c>
      <c r="P48" s="185">
        <v>38</v>
      </c>
      <c r="Q48" s="193">
        <f t="shared" si="5"/>
        <v>7.49999999999994E-2</v>
      </c>
      <c r="R48" s="191">
        <f t="shared" si="8"/>
        <v>4.0249999999999959E-2</v>
      </c>
      <c r="S48" s="192">
        <f t="shared" si="3"/>
        <v>1.9344590001645227E-2</v>
      </c>
    </row>
    <row r="49" spans="11:19" x14ac:dyDescent="0.2">
      <c r="K49" s="185">
        <v>39</v>
      </c>
      <c r="L49" s="193">
        <f t="shared" si="4"/>
        <v>4.9999999999999399E-2</v>
      </c>
      <c r="M49" s="191">
        <f t="shared" si="6"/>
        <v>4.3499999999999955E-2</v>
      </c>
      <c r="N49" s="192">
        <f t="shared" si="7"/>
        <v>2.0496642676204296E-2</v>
      </c>
      <c r="P49" s="185">
        <v>39</v>
      </c>
      <c r="Q49" s="193">
        <f t="shared" si="5"/>
        <v>4.9999999999999399E-2</v>
      </c>
      <c r="R49" s="191">
        <f t="shared" si="8"/>
        <v>3.8499999999999958E-2</v>
      </c>
      <c r="S49" s="192">
        <f t="shared" si="3"/>
        <v>1.8140706736410696E-2</v>
      </c>
    </row>
    <row r="50" spans="11:19" x14ac:dyDescent="0.2">
      <c r="K50" s="185">
        <v>40</v>
      </c>
      <c r="L50" s="193">
        <f t="shared" si="4"/>
        <v>2.4999999999999398E-2</v>
      </c>
      <c r="M50" s="191">
        <f t="shared" si="6"/>
        <v>4.1749999999999954E-2</v>
      </c>
      <c r="N50" s="192">
        <f t="shared" si="7"/>
        <v>1.9286338330663278E-2</v>
      </c>
      <c r="P50" s="185">
        <v>40</v>
      </c>
      <c r="Q50" s="193">
        <f t="shared" si="5"/>
        <v>2.4999999999999398E-2</v>
      </c>
      <c r="R50" s="191">
        <f t="shared" si="8"/>
        <v>3.6749999999999963E-2</v>
      </c>
      <c r="S50" s="192">
        <f t="shared" si="3"/>
        <v>1.6976597213218574E-2</v>
      </c>
    </row>
    <row r="51" spans="11:19" x14ac:dyDescent="0.2">
      <c r="K51" s="185">
        <v>41</v>
      </c>
      <c r="L51" s="193">
        <f t="shared" si="4"/>
        <v>0</v>
      </c>
      <c r="M51" s="191">
        <f t="shared" si="6"/>
        <v>0</v>
      </c>
      <c r="N51" s="192">
        <f t="shared" si="7"/>
        <v>0</v>
      </c>
      <c r="P51" s="185">
        <v>41</v>
      </c>
      <c r="Q51" s="193">
        <f t="shared" si="5"/>
        <v>0</v>
      </c>
      <c r="R51" s="191">
        <f t="shared" si="8"/>
        <v>0</v>
      </c>
      <c r="S51" s="192">
        <f t="shared" si="3"/>
        <v>0</v>
      </c>
    </row>
    <row r="52" spans="11:19" x14ac:dyDescent="0.2">
      <c r="K52" s="185">
        <v>42</v>
      </c>
      <c r="L52" s="193">
        <f t="shared" si="4"/>
        <v>0</v>
      </c>
      <c r="M52" s="191">
        <f t="shared" si="6"/>
        <v>0</v>
      </c>
      <c r="N52" s="192">
        <f t="shared" si="7"/>
        <v>0</v>
      </c>
      <c r="P52" s="185">
        <v>42</v>
      </c>
      <c r="Q52" s="193">
        <f t="shared" si="5"/>
        <v>0</v>
      </c>
      <c r="R52" s="191">
        <f t="shared" si="8"/>
        <v>0</v>
      </c>
      <c r="S52" s="192">
        <f t="shared" si="3"/>
        <v>0</v>
      </c>
    </row>
    <row r="53" spans="11:19" x14ac:dyDescent="0.2">
      <c r="K53" s="185">
        <v>43</v>
      </c>
      <c r="L53" s="193">
        <f t="shared" si="4"/>
        <v>0</v>
      </c>
      <c r="M53" s="191">
        <f t="shared" si="6"/>
        <v>0</v>
      </c>
      <c r="N53" s="192">
        <f t="shared" si="7"/>
        <v>0</v>
      </c>
      <c r="P53" s="185">
        <v>43</v>
      </c>
      <c r="Q53" s="193">
        <f t="shared" si="5"/>
        <v>0</v>
      </c>
      <c r="R53" s="191">
        <f t="shared" si="8"/>
        <v>0</v>
      </c>
      <c r="S53" s="192">
        <f t="shared" si="3"/>
        <v>0</v>
      </c>
    </row>
    <row r="54" spans="11:19" x14ac:dyDescent="0.2">
      <c r="K54" s="185">
        <v>44</v>
      </c>
      <c r="L54" s="193">
        <f t="shared" si="4"/>
        <v>0</v>
      </c>
      <c r="M54" s="191">
        <f t="shared" si="6"/>
        <v>0</v>
      </c>
      <c r="N54" s="192">
        <f t="shared" si="7"/>
        <v>0</v>
      </c>
      <c r="P54" s="185">
        <v>44</v>
      </c>
      <c r="Q54" s="193">
        <f t="shared" si="5"/>
        <v>0</v>
      </c>
      <c r="R54" s="191">
        <f t="shared" si="8"/>
        <v>0</v>
      </c>
      <c r="S54" s="192">
        <f t="shared" si="3"/>
        <v>0</v>
      </c>
    </row>
    <row r="55" spans="11:19" x14ac:dyDescent="0.2">
      <c r="K55" s="185">
        <v>45</v>
      </c>
      <c r="L55" s="193">
        <f t="shared" si="4"/>
        <v>0</v>
      </c>
      <c r="M55" s="191">
        <f t="shared" si="6"/>
        <v>0</v>
      </c>
      <c r="N55" s="192">
        <f t="shared" si="7"/>
        <v>0</v>
      </c>
      <c r="P55" s="185">
        <v>45</v>
      </c>
      <c r="Q55" s="193">
        <f t="shared" si="5"/>
        <v>0</v>
      </c>
      <c r="R55" s="191">
        <f t="shared" si="8"/>
        <v>0</v>
      </c>
      <c r="S55" s="192">
        <f t="shared" si="3"/>
        <v>0</v>
      </c>
    </row>
    <row r="56" spans="11:19" x14ac:dyDescent="0.2">
      <c r="K56" s="185">
        <v>46</v>
      </c>
      <c r="L56" s="193">
        <f t="shared" si="4"/>
        <v>0</v>
      </c>
      <c r="M56" s="191">
        <f t="shared" si="6"/>
        <v>0</v>
      </c>
      <c r="N56" s="192">
        <f t="shared" si="7"/>
        <v>0</v>
      </c>
      <c r="P56" s="185">
        <v>46</v>
      </c>
      <c r="Q56" s="193">
        <f t="shared" si="5"/>
        <v>0</v>
      </c>
      <c r="R56" s="191">
        <f t="shared" si="8"/>
        <v>0</v>
      </c>
      <c r="S56" s="192">
        <f t="shared" si="3"/>
        <v>0</v>
      </c>
    </row>
    <row r="57" spans="11:19" x14ac:dyDescent="0.2">
      <c r="K57" s="185">
        <v>47</v>
      </c>
      <c r="L57" s="193">
        <f t="shared" si="4"/>
        <v>0</v>
      </c>
      <c r="M57" s="191">
        <f t="shared" si="6"/>
        <v>0</v>
      </c>
      <c r="N57" s="192">
        <f t="shared" si="7"/>
        <v>0</v>
      </c>
      <c r="P57" s="185">
        <v>47</v>
      </c>
      <c r="Q57" s="193">
        <f t="shared" si="5"/>
        <v>0</v>
      </c>
      <c r="R57" s="191">
        <f t="shared" si="8"/>
        <v>0</v>
      </c>
      <c r="S57" s="192">
        <f t="shared" si="3"/>
        <v>0</v>
      </c>
    </row>
    <row r="58" spans="11:19" x14ac:dyDescent="0.2">
      <c r="K58" s="185">
        <v>48</v>
      </c>
      <c r="L58" s="193">
        <f t="shared" si="4"/>
        <v>0</v>
      </c>
      <c r="M58" s="191">
        <f t="shared" si="6"/>
        <v>0</v>
      </c>
      <c r="N58" s="192">
        <f t="shared" si="7"/>
        <v>0</v>
      </c>
      <c r="P58" s="185">
        <v>48</v>
      </c>
      <c r="Q58" s="193">
        <f t="shared" si="5"/>
        <v>0</v>
      </c>
      <c r="R58" s="191">
        <f t="shared" si="8"/>
        <v>0</v>
      </c>
      <c r="S58" s="192">
        <f t="shared" si="3"/>
        <v>0</v>
      </c>
    </row>
    <row r="59" spans="11:19" x14ac:dyDescent="0.2">
      <c r="K59" s="185">
        <v>49</v>
      </c>
      <c r="L59" s="193">
        <f t="shared" si="4"/>
        <v>0</v>
      </c>
      <c r="M59" s="191">
        <f t="shared" si="6"/>
        <v>0</v>
      </c>
      <c r="N59" s="192">
        <f t="shared" si="7"/>
        <v>0</v>
      </c>
      <c r="P59" s="185">
        <v>49</v>
      </c>
      <c r="Q59" s="193">
        <f t="shared" si="5"/>
        <v>0</v>
      </c>
      <c r="R59" s="191">
        <f t="shared" si="8"/>
        <v>0</v>
      </c>
      <c r="S59" s="192">
        <f t="shared" si="3"/>
        <v>0</v>
      </c>
    </row>
    <row r="60" spans="11:19" x14ac:dyDescent="0.2">
      <c r="K60" s="185">
        <v>50</v>
      </c>
      <c r="L60" s="193">
        <f t="shared" si="4"/>
        <v>0</v>
      </c>
      <c r="M60" s="191">
        <f t="shared" si="6"/>
        <v>0</v>
      </c>
      <c r="N60" s="192">
        <f t="shared" si="7"/>
        <v>0</v>
      </c>
      <c r="P60" s="185">
        <v>50</v>
      </c>
      <c r="Q60" s="193">
        <f t="shared" si="5"/>
        <v>0</v>
      </c>
      <c r="R60" s="191">
        <f t="shared" si="8"/>
        <v>0</v>
      </c>
      <c r="S60" s="192">
        <f t="shared" si="3"/>
        <v>0</v>
      </c>
    </row>
    <row r="61" spans="11:19" x14ac:dyDescent="0.2">
      <c r="K61" s="185">
        <v>51</v>
      </c>
      <c r="L61" s="193">
        <f t="shared" si="4"/>
        <v>0</v>
      </c>
      <c r="M61" s="191">
        <f t="shared" si="6"/>
        <v>0</v>
      </c>
      <c r="N61" s="192">
        <f t="shared" si="7"/>
        <v>0</v>
      </c>
      <c r="P61" s="185">
        <v>51</v>
      </c>
      <c r="Q61" s="193">
        <f t="shared" si="5"/>
        <v>0</v>
      </c>
      <c r="R61" s="191">
        <f t="shared" si="8"/>
        <v>0</v>
      </c>
      <c r="S61" s="192">
        <f t="shared" si="3"/>
        <v>0</v>
      </c>
    </row>
    <row r="62" spans="11:19" x14ac:dyDescent="0.2">
      <c r="K62" s="185">
        <v>52</v>
      </c>
      <c r="L62" s="193">
        <f t="shared" si="4"/>
        <v>0</v>
      </c>
      <c r="M62" s="191">
        <f t="shared" si="6"/>
        <v>0</v>
      </c>
      <c r="N62" s="192">
        <f t="shared" si="7"/>
        <v>0</v>
      </c>
      <c r="P62" s="185">
        <v>52</v>
      </c>
      <c r="Q62" s="193">
        <f t="shared" si="5"/>
        <v>0</v>
      </c>
      <c r="R62" s="191">
        <f t="shared" si="8"/>
        <v>0</v>
      </c>
      <c r="S62" s="192">
        <f t="shared" si="3"/>
        <v>0</v>
      </c>
    </row>
    <row r="63" spans="11:19" x14ac:dyDescent="0.2">
      <c r="K63" s="185">
        <v>53</v>
      </c>
      <c r="L63" s="193">
        <f t="shared" si="4"/>
        <v>0</v>
      </c>
      <c r="M63" s="191">
        <f t="shared" si="6"/>
        <v>0</v>
      </c>
      <c r="N63" s="192">
        <f t="shared" si="7"/>
        <v>0</v>
      </c>
      <c r="P63" s="185">
        <v>53</v>
      </c>
      <c r="Q63" s="193">
        <f t="shared" si="5"/>
        <v>0</v>
      </c>
      <c r="R63" s="191">
        <f t="shared" si="8"/>
        <v>0</v>
      </c>
      <c r="S63" s="192">
        <f t="shared" si="3"/>
        <v>0</v>
      </c>
    </row>
    <row r="64" spans="11:19" x14ac:dyDescent="0.2">
      <c r="K64" s="185">
        <v>54</v>
      </c>
      <c r="L64" s="193">
        <f t="shared" si="4"/>
        <v>0</v>
      </c>
      <c r="M64" s="191">
        <f t="shared" si="6"/>
        <v>0</v>
      </c>
      <c r="N64" s="192">
        <f t="shared" si="7"/>
        <v>0</v>
      </c>
      <c r="P64" s="185">
        <v>54</v>
      </c>
      <c r="Q64" s="193">
        <f t="shared" si="5"/>
        <v>0</v>
      </c>
      <c r="R64" s="191">
        <f t="shared" si="8"/>
        <v>0</v>
      </c>
      <c r="S64" s="192">
        <f t="shared" si="3"/>
        <v>0</v>
      </c>
    </row>
    <row r="65" spans="11:19" x14ac:dyDescent="0.2">
      <c r="K65" s="185">
        <v>55</v>
      </c>
      <c r="L65" s="193">
        <f t="shared" si="4"/>
        <v>0</v>
      </c>
      <c r="M65" s="191">
        <f t="shared" si="6"/>
        <v>0</v>
      </c>
      <c r="N65" s="192">
        <f t="shared" si="7"/>
        <v>0</v>
      </c>
      <c r="P65" s="185">
        <v>55</v>
      </c>
      <c r="Q65" s="193">
        <f t="shared" si="5"/>
        <v>0</v>
      </c>
      <c r="R65" s="191">
        <f t="shared" si="8"/>
        <v>0</v>
      </c>
      <c r="S65" s="192">
        <f t="shared" si="3"/>
        <v>0</v>
      </c>
    </row>
    <row r="66" spans="11:19" x14ac:dyDescent="0.2">
      <c r="K66" s="185">
        <v>56</v>
      </c>
      <c r="L66" s="193">
        <f t="shared" si="4"/>
        <v>0</v>
      </c>
      <c r="M66" s="191">
        <f t="shared" si="6"/>
        <v>0</v>
      </c>
      <c r="N66" s="192">
        <f t="shared" si="7"/>
        <v>0</v>
      </c>
      <c r="P66" s="185">
        <v>56</v>
      </c>
      <c r="Q66" s="193">
        <f t="shared" si="5"/>
        <v>0</v>
      </c>
      <c r="R66" s="191">
        <f t="shared" si="8"/>
        <v>0</v>
      </c>
      <c r="S66" s="192">
        <f t="shared" si="3"/>
        <v>0</v>
      </c>
    </row>
    <row r="67" spans="11:19" x14ac:dyDescent="0.2">
      <c r="K67" s="185">
        <v>57</v>
      </c>
      <c r="L67" s="193">
        <f t="shared" si="4"/>
        <v>0</v>
      </c>
      <c r="M67" s="191">
        <f t="shared" si="6"/>
        <v>0</v>
      </c>
      <c r="N67" s="192">
        <f t="shared" si="7"/>
        <v>0</v>
      </c>
      <c r="P67" s="185">
        <v>57</v>
      </c>
      <c r="Q67" s="193">
        <f t="shared" si="5"/>
        <v>0</v>
      </c>
      <c r="R67" s="191">
        <f t="shared" si="8"/>
        <v>0</v>
      </c>
      <c r="S67" s="192">
        <f t="shared" si="3"/>
        <v>0</v>
      </c>
    </row>
    <row r="68" spans="11:19" x14ac:dyDescent="0.2">
      <c r="K68" s="185">
        <v>58</v>
      </c>
      <c r="L68" s="193">
        <f t="shared" si="4"/>
        <v>0</v>
      </c>
      <c r="M68" s="191">
        <f t="shared" si="6"/>
        <v>0</v>
      </c>
      <c r="N68" s="192">
        <f t="shared" si="7"/>
        <v>0</v>
      </c>
      <c r="P68" s="185">
        <v>58</v>
      </c>
      <c r="Q68" s="193">
        <f t="shared" si="5"/>
        <v>0</v>
      </c>
      <c r="R68" s="191">
        <f t="shared" si="8"/>
        <v>0</v>
      </c>
      <c r="S68" s="192">
        <f t="shared" si="3"/>
        <v>0</v>
      </c>
    </row>
    <row r="69" spans="11:19" x14ac:dyDescent="0.2">
      <c r="K69" s="185">
        <v>59</v>
      </c>
      <c r="L69" s="193">
        <f t="shared" si="4"/>
        <v>0</v>
      </c>
      <c r="M69" s="191">
        <f t="shared" si="6"/>
        <v>0</v>
      </c>
      <c r="N69" s="192">
        <f t="shared" si="7"/>
        <v>0</v>
      </c>
      <c r="P69" s="185">
        <v>59</v>
      </c>
      <c r="Q69" s="193">
        <f t="shared" si="5"/>
        <v>0</v>
      </c>
      <c r="R69" s="191">
        <f t="shared" si="8"/>
        <v>0</v>
      </c>
      <c r="S69" s="192">
        <f t="shared" si="3"/>
        <v>0</v>
      </c>
    </row>
    <row r="70" spans="11:19" x14ac:dyDescent="0.2">
      <c r="K70" s="185">
        <v>60</v>
      </c>
      <c r="L70" s="193">
        <f t="shared" si="4"/>
        <v>0</v>
      </c>
      <c r="M70" s="191">
        <f t="shared" si="6"/>
        <v>0</v>
      </c>
      <c r="N70" s="192">
        <f t="shared" si="7"/>
        <v>0</v>
      </c>
      <c r="P70" s="185">
        <v>60</v>
      </c>
      <c r="Q70" s="193">
        <f t="shared" si="5"/>
        <v>0</v>
      </c>
      <c r="R70" s="191">
        <f t="shared" si="8"/>
        <v>0</v>
      </c>
      <c r="S70" s="192">
        <f t="shared" si="3"/>
        <v>0</v>
      </c>
    </row>
    <row r="71" spans="11:19" x14ac:dyDescent="0.2">
      <c r="K71" s="185">
        <v>61</v>
      </c>
      <c r="L71" s="193">
        <f t="shared" si="4"/>
        <v>0</v>
      </c>
      <c r="M71" s="191">
        <f t="shared" si="6"/>
        <v>0</v>
      </c>
      <c r="N71" s="192">
        <f t="shared" si="7"/>
        <v>0</v>
      </c>
      <c r="P71" s="185">
        <v>61</v>
      </c>
      <c r="Q71" s="193">
        <f t="shared" si="5"/>
        <v>0</v>
      </c>
      <c r="R71" s="191">
        <f t="shared" si="8"/>
        <v>0</v>
      </c>
      <c r="S71" s="192">
        <f t="shared" si="3"/>
        <v>0</v>
      </c>
    </row>
    <row r="72" spans="11:19" x14ac:dyDescent="0.2">
      <c r="K72" s="185">
        <v>62</v>
      </c>
      <c r="L72" s="193">
        <f t="shared" si="4"/>
        <v>0</v>
      </c>
      <c r="M72" s="191">
        <f t="shared" si="6"/>
        <v>0</v>
      </c>
      <c r="N72" s="192">
        <f t="shared" si="7"/>
        <v>0</v>
      </c>
      <c r="P72" s="185">
        <v>62</v>
      </c>
      <c r="Q72" s="193">
        <f t="shared" si="5"/>
        <v>0</v>
      </c>
      <c r="R72" s="191">
        <f t="shared" si="8"/>
        <v>0</v>
      </c>
      <c r="S72" s="192">
        <f t="shared" si="3"/>
        <v>0</v>
      </c>
    </row>
    <row r="73" spans="11:19" x14ac:dyDescent="0.2">
      <c r="K73" s="185">
        <v>63</v>
      </c>
      <c r="L73" s="193">
        <f t="shared" si="4"/>
        <v>0</v>
      </c>
      <c r="M73" s="191">
        <f t="shared" si="6"/>
        <v>0</v>
      </c>
      <c r="N73" s="192">
        <f t="shared" si="7"/>
        <v>0</v>
      </c>
      <c r="P73" s="185">
        <v>63</v>
      </c>
      <c r="Q73" s="193">
        <f t="shared" si="5"/>
        <v>0</v>
      </c>
      <c r="R73" s="191">
        <f t="shared" si="8"/>
        <v>0</v>
      </c>
      <c r="S73" s="192">
        <f t="shared" si="3"/>
        <v>0</v>
      </c>
    </row>
    <row r="74" spans="11:19" x14ac:dyDescent="0.2">
      <c r="K74" s="185">
        <v>64</v>
      </c>
      <c r="L74" s="193">
        <f t="shared" si="4"/>
        <v>0</v>
      </c>
      <c r="M74" s="191">
        <f t="shared" si="6"/>
        <v>0</v>
      </c>
      <c r="N74" s="192">
        <f t="shared" si="7"/>
        <v>0</v>
      </c>
      <c r="P74" s="185">
        <v>64</v>
      </c>
      <c r="Q74" s="193">
        <f t="shared" si="5"/>
        <v>0</v>
      </c>
      <c r="R74" s="191">
        <f t="shared" si="8"/>
        <v>0</v>
      </c>
      <c r="S74" s="192">
        <f t="shared" si="3"/>
        <v>0</v>
      </c>
    </row>
    <row r="75" spans="11:19" x14ac:dyDescent="0.2">
      <c r="K75" s="185">
        <v>65</v>
      </c>
      <c r="L75" s="193">
        <f t="shared" si="4"/>
        <v>0</v>
      </c>
      <c r="M75" s="191">
        <f t="shared" ref="M75:M106" si="9">IF($K75&gt;L$7,0,L75*$C$15+$C$22*$C$8*(1+$C$13^($K75-$K$11))+$C$8*$L$8)</f>
        <v>0</v>
      </c>
      <c r="N75" s="192">
        <f t="shared" ref="N75:N106" si="10">M75/((1+($C$14-$C$13))^($K75-$K$11))</f>
        <v>0</v>
      </c>
      <c r="P75" s="185">
        <v>65</v>
      </c>
      <c r="Q75" s="193">
        <f t="shared" si="5"/>
        <v>0</v>
      </c>
      <c r="R75" s="191">
        <f t="shared" ref="R75:R106" si="11">IF($P75&gt;Q$7,0,Q75*$C$15+$C$23*$C$8*(1+$C$13^($K75-$K$11))+$C$8*$Q$8)</f>
        <v>0</v>
      </c>
      <c r="S75" s="192">
        <f t="shared" si="3"/>
        <v>0</v>
      </c>
    </row>
    <row r="76" spans="11:19" x14ac:dyDescent="0.2">
      <c r="K76" s="185">
        <v>66</v>
      </c>
      <c r="L76" s="193">
        <f t="shared" si="4"/>
        <v>0</v>
      </c>
      <c r="M76" s="191">
        <f t="shared" si="9"/>
        <v>0</v>
      </c>
      <c r="N76" s="192">
        <f t="shared" si="10"/>
        <v>0</v>
      </c>
      <c r="P76" s="185">
        <v>66</v>
      </c>
      <c r="Q76" s="193">
        <f t="shared" si="5"/>
        <v>0</v>
      </c>
      <c r="R76" s="191">
        <f t="shared" si="11"/>
        <v>0</v>
      </c>
      <c r="S76" s="192">
        <f t="shared" ref="S76:S110" si="12">R76/((1+($C$14-$C$13))^($P76-$P$11))</f>
        <v>0</v>
      </c>
    </row>
    <row r="77" spans="11:19" x14ac:dyDescent="0.2">
      <c r="K77" s="185">
        <v>67</v>
      </c>
      <c r="L77" s="193">
        <f t="shared" ref="L77:L110" si="13">IF($K77&gt;L$7,0,L76-((L$11*L$8)))</f>
        <v>0</v>
      </c>
      <c r="M77" s="191">
        <f t="shared" si="9"/>
        <v>0</v>
      </c>
      <c r="N77" s="192">
        <f t="shared" si="10"/>
        <v>0</v>
      </c>
      <c r="P77" s="185">
        <v>67</v>
      </c>
      <c r="Q77" s="193">
        <f t="shared" ref="Q77:Q110" si="14">IF($P77&gt;Q$7,0,Q76-((Q$11*Q$8)))</f>
        <v>0</v>
      </c>
      <c r="R77" s="191">
        <f t="shared" si="11"/>
        <v>0</v>
      </c>
      <c r="S77" s="192">
        <f t="shared" si="12"/>
        <v>0</v>
      </c>
    </row>
    <row r="78" spans="11:19" x14ac:dyDescent="0.2">
      <c r="K78" s="185">
        <v>68</v>
      </c>
      <c r="L78" s="193">
        <f t="shared" si="13"/>
        <v>0</v>
      </c>
      <c r="M78" s="191">
        <f t="shared" si="9"/>
        <v>0</v>
      </c>
      <c r="N78" s="192">
        <f t="shared" si="10"/>
        <v>0</v>
      </c>
      <c r="P78" s="185">
        <v>68</v>
      </c>
      <c r="Q78" s="193">
        <f t="shared" si="14"/>
        <v>0</v>
      </c>
      <c r="R78" s="191">
        <f t="shared" si="11"/>
        <v>0</v>
      </c>
      <c r="S78" s="192">
        <f t="shared" si="12"/>
        <v>0</v>
      </c>
    </row>
    <row r="79" spans="11:19" x14ac:dyDescent="0.2">
      <c r="K79" s="185">
        <v>69</v>
      </c>
      <c r="L79" s="193">
        <f t="shared" si="13"/>
        <v>0</v>
      </c>
      <c r="M79" s="191">
        <f t="shared" si="9"/>
        <v>0</v>
      </c>
      <c r="N79" s="192">
        <f t="shared" si="10"/>
        <v>0</v>
      </c>
      <c r="P79" s="185">
        <v>69</v>
      </c>
      <c r="Q79" s="193">
        <f t="shared" si="14"/>
        <v>0</v>
      </c>
      <c r="R79" s="191">
        <f t="shared" si="11"/>
        <v>0</v>
      </c>
      <c r="S79" s="192">
        <f t="shared" si="12"/>
        <v>0</v>
      </c>
    </row>
    <row r="80" spans="11:19" x14ac:dyDescent="0.2">
      <c r="K80" s="185">
        <v>70</v>
      </c>
      <c r="L80" s="193">
        <f t="shared" si="13"/>
        <v>0</v>
      </c>
      <c r="M80" s="191">
        <f t="shared" si="9"/>
        <v>0</v>
      </c>
      <c r="N80" s="192">
        <f t="shared" si="10"/>
        <v>0</v>
      </c>
      <c r="P80" s="185">
        <v>70</v>
      </c>
      <c r="Q80" s="193">
        <f t="shared" si="14"/>
        <v>0</v>
      </c>
      <c r="R80" s="191">
        <f t="shared" si="11"/>
        <v>0</v>
      </c>
      <c r="S80" s="192">
        <f t="shared" si="12"/>
        <v>0</v>
      </c>
    </row>
    <row r="81" spans="11:19" x14ac:dyDescent="0.2">
      <c r="K81" s="185">
        <v>71</v>
      </c>
      <c r="L81" s="193">
        <f t="shared" si="13"/>
        <v>0</v>
      </c>
      <c r="M81" s="191">
        <f t="shared" si="9"/>
        <v>0</v>
      </c>
      <c r="N81" s="192">
        <f t="shared" si="10"/>
        <v>0</v>
      </c>
      <c r="P81" s="185">
        <v>71</v>
      </c>
      <c r="Q81" s="193">
        <f t="shared" si="14"/>
        <v>0</v>
      </c>
      <c r="R81" s="191">
        <f t="shared" si="11"/>
        <v>0</v>
      </c>
      <c r="S81" s="192">
        <f t="shared" si="12"/>
        <v>0</v>
      </c>
    </row>
    <row r="82" spans="11:19" x14ac:dyDescent="0.2">
      <c r="K82" s="185">
        <v>72</v>
      </c>
      <c r="L82" s="193">
        <f t="shared" si="13"/>
        <v>0</v>
      </c>
      <c r="M82" s="191">
        <f t="shared" si="9"/>
        <v>0</v>
      </c>
      <c r="N82" s="192">
        <f t="shared" si="10"/>
        <v>0</v>
      </c>
      <c r="P82" s="185">
        <v>72</v>
      </c>
      <c r="Q82" s="193">
        <f t="shared" si="14"/>
        <v>0</v>
      </c>
      <c r="R82" s="191">
        <f t="shared" si="11"/>
        <v>0</v>
      </c>
      <c r="S82" s="192">
        <f t="shared" si="12"/>
        <v>0</v>
      </c>
    </row>
    <row r="83" spans="11:19" x14ac:dyDescent="0.2">
      <c r="K83" s="185">
        <v>73</v>
      </c>
      <c r="L83" s="193">
        <f t="shared" si="13"/>
        <v>0</v>
      </c>
      <c r="M83" s="191">
        <f t="shared" si="9"/>
        <v>0</v>
      </c>
      <c r="N83" s="192">
        <f t="shared" si="10"/>
        <v>0</v>
      </c>
      <c r="P83" s="185">
        <v>73</v>
      </c>
      <c r="Q83" s="193">
        <f t="shared" si="14"/>
        <v>0</v>
      </c>
      <c r="R83" s="191">
        <f t="shared" si="11"/>
        <v>0</v>
      </c>
      <c r="S83" s="192">
        <f t="shared" si="12"/>
        <v>0</v>
      </c>
    </row>
    <row r="84" spans="11:19" x14ac:dyDescent="0.2">
      <c r="K84" s="185">
        <v>74</v>
      </c>
      <c r="L84" s="193">
        <f t="shared" si="13"/>
        <v>0</v>
      </c>
      <c r="M84" s="191">
        <f t="shared" si="9"/>
        <v>0</v>
      </c>
      <c r="N84" s="192">
        <f t="shared" si="10"/>
        <v>0</v>
      </c>
      <c r="P84" s="185">
        <v>74</v>
      </c>
      <c r="Q84" s="193">
        <f t="shared" si="14"/>
        <v>0</v>
      </c>
      <c r="R84" s="191">
        <f t="shared" si="11"/>
        <v>0</v>
      </c>
      <c r="S84" s="192">
        <f t="shared" si="12"/>
        <v>0</v>
      </c>
    </row>
    <row r="85" spans="11:19" x14ac:dyDescent="0.2">
      <c r="K85" s="185">
        <v>75</v>
      </c>
      <c r="L85" s="193">
        <f t="shared" si="13"/>
        <v>0</v>
      </c>
      <c r="M85" s="191">
        <f t="shared" si="9"/>
        <v>0</v>
      </c>
      <c r="N85" s="192">
        <f t="shared" si="10"/>
        <v>0</v>
      </c>
      <c r="P85" s="185">
        <v>75</v>
      </c>
      <c r="Q85" s="193">
        <f t="shared" si="14"/>
        <v>0</v>
      </c>
      <c r="R85" s="191">
        <f t="shared" si="11"/>
        <v>0</v>
      </c>
      <c r="S85" s="192">
        <f t="shared" si="12"/>
        <v>0</v>
      </c>
    </row>
    <row r="86" spans="11:19" x14ac:dyDescent="0.2">
      <c r="K86" s="185">
        <v>76</v>
      </c>
      <c r="L86" s="193">
        <f t="shared" si="13"/>
        <v>0</v>
      </c>
      <c r="M86" s="191">
        <f t="shared" si="9"/>
        <v>0</v>
      </c>
      <c r="N86" s="192">
        <f t="shared" si="10"/>
        <v>0</v>
      </c>
      <c r="P86" s="185">
        <v>76</v>
      </c>
      <c r="Q86" s="193">
        <f t="shared" si="14"/>
        <v>0</v>
      </c>
      <c r="R86" s="191">
        <f t="shared" si="11"/>
        <v>0</v>
      </c>
      <c r="S86" s="192">
        <f t="shared" si="12"/>
        <v>0</v>
      </c>
    </row>
    <row r="87" spans="11:19" x14ac:dyDescent="0.2">
      <c r="K87" s="185">
        <v>77</v>
      </c>
      <c r="L87" s="193">
        <f t="shared" si="13"/>
        <v>0</v>
      </c>
      <c r="M87" s="191">
        <f t="shared" si="9"/>
        <v>0</v>
      </c>
      <c r="N87" s="192">
        <f t="shared" si="10"/>
        <v>0</v>
      </c>
      <c r="P87" s="185">
        <v>77</v>
      </c>
      <c r="Q87" s="193">
        <f t="shared" si="14"/>
        <v>0</v>
      </c>
      <c r="R87" s="191">
        <f t="shared" si="11"/>
        <v>0</v>
      </c>
      <c r="S87" s="192">
        <f t="shared" si="12"/>
        <v>0</v>
      </c>
    </row>
    <row r="88" spans="11:19" x14ac:dyDescent="0.2">
      <c r="K88" s="185">
        <v>78</v>
      </c>
      <c r="L88" s="193">
        <f t="shared" si="13"/>
        <v>0</v>
      </c>
      <c r="M88" s="191">
        <f t="shared" si="9"/>
        <v>0</v>
      </c>
      <c r="N88" s="192">
        <f t="shared" si="10"/>
        <v>0</v>
      </c>
      <c r="P88" s="185">
        <v>78</v>
      </c>
      <c r="Q88" s="193">
        <f t="shared" si="14"/>
        <v>0</v>
      </c>
      <c r="R88" s="191">
        <f t="shared" si="11"/>
        <v>0</v>
      </c>
      <c r="S88" s="192">
        <f t="shared" si="12"/>
        <v>0</v>
      </c>
    </row>
    <row r="89" spans="11:19" x14ac:dyDescent="0.2">
      <c r="K89" s="185">
        <v>79</v>
      </c>
      <c r="L89" s="193">
        <f t="shared" si="13"/>
        <v>0</v>
      </c>
      <c r="M89" s="191">
        <f t="shared" si="9"/>
        <v>0</v>
      </c>
      <c r="N89" s="192">
        <f t="shared" si="10"/>
        <v>0</v>
      </c>
      <c r="P89" s="185">
        <v>79</v>
      </c>
      <c r="Q89" s="193">
        <f t="shared" si="14"/>
        <v>0</v>
      </c>
      <c r="R89" s="191">
        <f t="shared" si="11"/>
        <v>0</v>
      </c>
      <c r="S89" s="192">
        <f t="shared" si="12"/>
        <v>0</v>
      </c>
    </row>
    <row r="90" spans="11:19" x14ac:dyDescent="0.2">
      <c r="K90" s="185">
        <v>80</v>
      </c>
      <c r="L90" s="193">
        <f t="shared" si="13"/>
        <v>0</v>
      </c>
      <c r="M90" s="191">
        <f t="shared" si="9"/>
        <v>0</v>
      </c>
      <c r="N90" s="192">
        <f t="shared" si="10"/>
        <v>0</v>
      </c>
      <c r="P90" s="185">
        <v>80</v>
      </c>
      <c r="Q90" s="193">
        <f t="shared" si="14"/>
        <v>0</v>
      </c>
      <c r="R90" s="191">
        <f t="shared" si="11"/>
        <v>0</v>
      </c>
      <c r="S90" s="192">
        <f t="shared" si="12"/>
        <v>0</v>
      </c>
    </row>
    <row r="91" spans="11:19" x14ac:dyDescent="0.2">
      <c r="K91" s="185">
        <v>81</v>
      </c>
      <c r="L91" s="193">
        <f t="shared" si="13"/>
        <v>0</v>
      </c>
      <c r="M91" s="191">
        <f t="shared" si="9"/>
        <v>0</v>
      </c>
      <c r="N91" s="192">
        <f t="shared" si="10"/>
        <v>0</v>
      </c>
      <c r="P91" s="185">
        <v>81</v>
      </c>
      <c r="Q91" s="193">
        <f t="shared" si="14"/>
        <v>0</v>
      </c>
      <c r="R91" s="191">
        <f t="shared" si="11"/>
        <v>0</v>
      </c>
      <c r="S91" s="192">
        <f t="shared" si="12"/>
        <v>0</v>
      </c>
    </row>
    <row r="92" spans="11:19" x14ac:dyDescent="0.2">
      <c r="K92" s="185">
        <v>82</v>
      </c>
      <c r="L92" s="193">
        <f t="shared" si="13"/>
        <v>0</v>
      </c>
      <c r="M92" s="191">
        <f t="shared" si="9"/>
        <v>0</v>
      </c>
      <c r="N92" s="192">
        <f t="shared" si="10"/>
        <v>0</v>
      </c>
      <c r="P92" s="185">
        <v>82</v>
      </c>
      <c r="Q92" s="193">
        <f t="shared" si="14"/>
        <v>0</v>
      </c>
      <c r="R92" s="191">
        <f t="shared" si="11"/>
        <v>0</v>
      </c>
      <c r="S92" s="192">
        <f t="shared" si="12"/>
        <v>0</v>
      </c>
    </row>
    <row r="93" spans="11:19" x14ac:dyDescent="0.2">
      <c r="K93" s="185">
        <v>83</v>
      </c>
      <c r="L93" s="193">
        <f t="shared" si="13"/>
        <v>0</v>
      </c>
      <c r="M93" s="191">
        <f t="shared" si="9"/>
        <v>0</v>
      </c>
      <c r="N93" s="192">
        <f t="shared" si="10"/>
        <v>0</v>
      </c>
      <c r="P93" s="185">
        <v>83</v>
      </c>
      <c r="Q93" s="193">
        <f t="shared" si="14"/>
        <v>0</v>
      </c>
      <c r="R93" s="191">
        <f t="shared" si="11"/>
        <v>0</v>
      </c>
      <c r="S93" s="192">
        <f t="shared" si="12"/>
        <v>0</v>
      </c>
    </row>
    <row r="94" spans="11:19" x14ac:dyDescent="0.2">
      <c r="K94" s="185">
        <v>84</v>
      </c>
      <c r="L94" s="193">
        <f t="shared" si="13"/>
        <v>0</v>
      </c>
      <c r="M94" s="191">
        <f t="shared" si="9"/>
        <v>0</v>
      </c>
      <c r="N94" s="192">
        <f t="shared" si="10"/>
        <v>0</v>
      </c>
      <c r="P94" s="185">
        <v>84</v>
      </c>
      <c r="Q94" s="193">
        <f t="shared" si="14"/>
        <v>0</v>
      </c>
      <c r="R94" s="191">
        <f t="shared" si="11"/>
        <v>0</v>
      </c>
      <c r="S94" s="192">
        <f t="shared" si="12"/>
        <v>0</v>
      </c>
    </row>
    <row r="95" spans="11:19" x14ac:dyDescent="0.2">
      <c r="K95" s="185">
        <v>85</v>
      </c>
      <c r="L95" s="193">
        <f t="shared" si="13"/>
        <v>0</v>
      </c>
      <c r="M95" s="191">
        <f t="shared" si="9"/>
        <v>0</v>
      </c>
      <c r="N95" s="192">
        <f t="shared" si="10"/>
        <v>0</v>
      </c>
      <c r="P95" s="185">
        <v>85</v>
      </c>
      <c r="Q95" s="193">
        <f t="shared" si="14"/>
        <v>0</v>
      </c>
      <c r="R95" s="191">
        <f t="shared" si="11"/>
        <v>0</v>
      </c>
      <c r="S95" s="192">
        <f t="shared" si="12"/>
        <v>0</v>
      </c>
    </row>
    <row r="96" spans="11:19" x14ac:dyDescent="0.2">
      <c r="K96" s="185">
        <v>86</v>
      </c>
      <c r="L96" s="193">
        <f t="shared" si="13"/>
        <v>0</v>
      </c>
      <c r="M96" s="191">
        <f t="shared" si="9"/>
        <v>0</v>
      </c>
      <c r="N96" s="192">
        <f t="shared" si="10"/>
        <v>0</v>
      </c>
      <c r="P96" s="185">
        <v>86</v>
      </c>
      <c r="Q96" s="193">
        <f t="shared" si="14"/>
        <v>0</v>
      </c>
      <c r="R96" s="191">
        <f t="shared" si="11"/>
        <v>0</v>
      </c>
      <c r="S96" s="192">
        <f t="shared" si="12"/>
        <v>0</v>
      </c>
    </row>
    <row r="97" spans="11:19" x14ac:dyDescent="0.2">
      <c r="K97" s="185">
        <v>87</v>
      </c>
      <c r="L97" s="193">
        <f t="shared" si="13"/>
        <v>0</v>
      </c>
      <c r="M97" s="191">
        <f t="shared" si="9"/>
        <v>0</v>
      </c>
      <c r="N97" s="192">
        <f t="shared" si="10"/>
        <v>0</v>
      </c>
      <c r="P97" s="185">
        <v>87</v>
      </c>
      <c r="Q97" s="193">
        <f t="shared" si="14"/>
        <v>0</v>
      </c>
      <c r="R97" s="191">
        <f t="shared" si="11"/>
        <v>0</v>
      </c>
      <c r="S97" s="192">
        <f t="shared" si="12"/>
        <v>0</v>
      </c>
    </row>
    <row r="98" spans="11:19" x14ac:dyDescent="0.2">
      <c r="K98" s="185">
        <v>88</v>
      </c>
      <c r="L98" s="193">
        <f t="shared" si="13"/>
        <v>0</v>
      </c>
      <c r="M98" s="191">
        <f t="shared" si="9"/>
        <v>0</v>
      </c>
      <c r="N98" s="192">
        <f t="shared" si="10"/>
        <v>0</v>
      </c>
      <c r="P98" s="185">
        <v>88</v>
      </c>
      <c r="Q98" s="193">
        <f t="shared" si="14"/>
        <v>0</v>
      </c>
      <c r="R98" s="191">
        <f t="shared" si="11"/>
        <v>0</v>
      </c>
      <c r="S98" s="192">
        <f t="shared" si="12"/>
        <v>0</v>
      </c>
    </row>
    <row r="99" spans="11:19" x14ac:dyDescent="0.2">
      <c r="K99" s="185">
        <v>89</v>
      </c>
      <c r="L99" s="193">
        <f t="shared" si="13"/>
        <v>0</v>
      </c>
      <c r="M99" s="191">
        <f t="shared" si="9"/>
        <v>0</v>
      </c>
      <c r="N99" s="192">
        <f t="shared" si="10"/>
        <v>0</v>
      </c>
      <c r="P99" s="185">
        <v>89</v>
      </c>
      <c r="Q99" s="193">
        <f t="shared" si="14"/>
        <v>0</v>
      </c>
      <c r="R99" s="191">
        <f t="shared" si="11"/>
        <v>0</v>
      </c>
      <c r="S99" s="192">
        <f t="shared" si="12"/>
        <v>0</v>
      </c>
    </row>
    <row r="100" spans="11:19" x14ac:dyDescent="0.2">
      <c r="K100" s="185">
        <v>90</v>
      </c>
      <c r="L100" s="193">
        <f t="shared" si="13"/>
        <v>0</v>
      </c>
      <c r="M100" s="191">
        <f t="shared" si="9"/>
        <v>0</v>
      </c>
      <c r="N100" s="192">
        <f t="shared" si="10"/>
        <v>0</v>
      </c>
      <c r="P100" s="185">
        <v>90</v>
      </c>
      <c r="Q100" s="193">
        <f t="shared" si="14"/>
        <v>0</v>
      </c>
      <c r="R100" s="191">
        <f t="shared" si="11"/>
        <v>0</v>
      </c>
      <c r="S100" s="192">
        <f t="shared" si="12"/>
        <v>0</v>
      </c>
    </row>
    <row r="101" spans="11:19" x14ac:dyDescent="0.2">
      <c r="K101" s="185">
        <v>91</v>
      </c>
      <c r="L101" s="193">
        <f t="shared" si="13"/>
        <v>0</v>
      </c>
      <c r="M101" s="191">
        <f t="shared" si="9"/>
        <v>0</v>
      </c>
      <c r="N101" s="192">
        <f t="shared" si="10"/>
        <v>0</v>
      </c>
      <c r="P101" s="185">
        <v>91</v>
      </c>
      <c r="Q101" s="193">
        <f t="shared" si="14"/>
        <v>0</v>
      </c>
      <c r="R101" s="191">
        <f t="shared" si="11"/>
        <v>0</v>
      </c>
      <c r="S101" s="192">
        <f t="shared" si="12"/>
        <v>0</v>
      </c>
    </row>
    <row r="102" spans="11:19" x14ac:dyDescent="0.2">
      <c r="K102" s="185">
        <v>92</v>
      </c>
      <c r="L102" s="193">
        <f t="shared" si="13"/>
        <v>0</v>
      </c>
      <c r="M102" s="191">
        <f t="shared" si="9"/>
        <v>0</v>
      </c>
      <c r="N102" s="192">
        <f t="shared" si="10"/>
        <v>0</v>
      </c>
      <c r="P102" s="185">
        <v>92</v>
      </c>
      <c r="Q102" s="193">
        <f t="shared" si="14"/>
        <v>0</v>
      </c>
      <c r="R102" s="191">
        <f t="shared" si="11"/>
        <v>0</v>
      </c>
      <c r="S102" s="192">
        <f t="shared" si="12"/>
        <v>0</v>
      </c>
    </row>
    <row r="103" spans="11:19" x14ac:dyDescent="0.2">
      <c r="K103" s="185">
        <v>93</v>
      </c>
      <c r="L103" s="193">
        <f t="shared" si="13"/>
        <v>0</v>
      </c>
      <c r="M103" s="191">
        <f t="shared" si="9"/>
        <v>0</v>
      </c>
      <c r="N103" s="192">
        <f t="shared" si="10"/>
        <v>0</v>
      </c>
      <c r="P103" s="185">
        <v>93</v>
      </c>
      <c r="Q103" s="193">
        <f t="shared" si="14"/>
        <v>0</v>
      </c>
      <c r="R103" s="191">
        <f t="shared" si="11"/>
        <v>0</v>
      </c>
      <c r="S103" s="192">
        <f t="shared" si="12"/>
        <v>0</v>
      </c>
    </row>
    <row r="104" spans="11:19" x14ac:dyDescent="0.2">
      <c r="K104" s="185">
        <v>94</v>
      </c>
      <c r="L104" s="193">
        <f t="shared" si="13"/>
        <v>0</v>
      </c>
      <c r="M104" s="191">
        <f t="shared" si="9"/>
        <v>0</v>
      </c>
      <c r="N104" s="192">
        <f t="shared" si="10"/>
        <v>0</v>
      </c>
      <c r="P104" s="185">
        <v>94</v>
      </c>
      <c r="Q104" s="193">
        <f t="shared" si="14"/>
        <v>0</v>
      </c>
      <c r="R104" s="191">
        <f t="shared" si="11"/>
        <v>0</v>
      </c>
      <c r="S104" s="192">
        <f t="shared" si="12"/>
        <v>0</v>
      </c>
    </row>
    <row r="105" spans="11:19" x14ac:dyDescent="0.2">
      <c r="K105" s="185">
        <v>95</v>
      </c>
      <c r="L105" s="193">
        <f t="shared" si="13"/>
        <v>0</v>
      </c>
      <c r="M105" s="191">
        <f t="shared" si="9"/>
        <v>0</v>
      </c>
      <c r="N105" s="192">
        <f t="shared" si="10"/>
        <v>0</v>
      </c>
      <c r="P105" s="185">
        <v>95</v>
      </c>
      <c r="Q105" s="193">
        <f t="shared" si="14"/>
        <v>0</v>
      </c>
      <c r="R105" s="191">
        <f t="shared" si="11"/>
        <v>0</v>
      </c>
      <c r="S105" s="192">
        <f t="shared" si="12"/>
        <v>0</v>
      </c>
    </row>
    <row r="106" spans="11:19" x14ac:dyDescent="0.2">
      <c r="K106" s="185">
        <v>96</v>
      </c>
      <c r="L106" s="193">
        <f t="shared" si="13"/>
        <v>0</v>
      </c>
      <c r="M106" s="191">
        <f t="shared" si="9"/>
        <v>0</v>
      </c>
      <c r="N106" s="192">
        <f t="shared" si="10"/>
        <v>0</v>
      </c>
      <c r="P106" s="185">
        <v>96</v>
      </c>
      <c r="Q106" s="193">
        <f t="shared" si="14"/>
        <v>0</v>
      </c>
      <c r="R106" s="191">
        <f t="shared" si="11"/>
        <v>0</v>
      </c>
      <c r="S106" s="192">
        <f t="shared" si="12"/>
        <v>0</v>
      </c>
    </row>
    <row r="107" spans="11:19" x14ac:dyDescent="0.2">
      <c r="K107" s="185">
        <v>97</v>
      </c>
      <c r="L107" s="193">
        <f t="shared" si="13"/>
        <v>0</v>
      </c>
      <c r="M107" s="191">
        <f t="shared" ref="M107:M110" si="15">IF($K107&gt;L$7,0,L107*$C$15+$C$22*$C$8*(1+$C$13^($K107-$K$11))+$C$8*$L$8)</f>
        <v>0</v>
      </c>
      <c r="N107" s="192">
        <f t="shared" ref="N107:N110" si="16">M107/((1+($C$14-$C$13))^($K107-$K$11))</f>
        <v>0</v>
      </c>
      <c r="P107" s="185">
        <v>97</v>
      </c>
      <c r="Q107" s="193">
        <f t="shared" si="14"/>
        <v>0</v>
      </c>
      <c r="R107" s="191">
        <f t="shared" ref="R107:R110" si="17">IF($P107&gt;Q$7,0,Q107*$C$15+$C$23*$C$8*(1+$C$13^($K107-$K$11))+$C$8*$Q$8)</f>
        <v>0</v>
      </c>
      <c r="S107" s="192">
        <f t="shared" si="12"/>
        <v>0</v>
      </c>
    </row>
    <row r="108" spans="11:19" x14ac:dyDescent="0.2">
      <c r="K108" s="185">
        <v>98</v>
      </c>
      <c r="L108" s="193">
        <f t="shared" si="13"/>
        <v>0</v>
      </c>
      <c r="M108" s="191">
        <f t="shared" si="15"/>
        <v>0</v>
      </c>
      <c r="N108" s="192">
        <f t="shared" si="16"/>
        <v>0</v>
      </c>
      <c r="P108" s="185">
        <v>98</v>
      </c>
      <c r="Q108" s="193">
        <f t="shared" si="14"/>
        <v>0</v>
      </c>
      <c r="R108" s="191">
        <f t="shared" si="17"/>
        <v>0</v>
      </c>
      <c r="S108" s="192">
        <f t="shared" si="12"/>
        <v>0</v>
      </c>
    </row>
    <row r="109" spans="11:19" x14ac:dyDescent="0.2">
      <c r="K109" s="185">
        <v>99</v>
      </c>
      <c r="L109" s="193">
        <f t="shared" si="13"/>
        <v>0</v>
      </c>
      <c r="M109" s="191">
        <f t="shared" si="15"/>
        <v>0</v>
      </c>
      <c r="N109" s="192">
        <f t="shared" si="16"/>
        <v>0</v>
      </c>
      <c r="P109" s="185">
        <v>99</v>
      </c>
      <c r="Q109" s="193">
        <f t="shared" si="14"/>
        <v>0</v>
      </c>
      <c r="R109" s="191">
        <f t="shared" si="17"/>
        <v>0</v>
      </c>
      <c r="S109" s="192">
        <f t="shared" si="12"/>
        <v>0</v>
      </c>
    </row>
    <row r="110" spans="11:19" x14ac:dyDescent="0.2">
      <c r="K110" s="185">
        <v>100</v>
      </c>
      <c r="L110" s="193">
        <f t="shared" si="13"/>
        <v>0</v>
      </c>
      <c r="M110" s="191">
        <f t="shared" si="15"/>
        <v>0</v>
      </c>
      <c r="N110" s="192">
        <f t="shared" si="16"/>
        <v>0</v>
      </c>
      <c r="P110" s="185">
        <v>100</v>
      </c>
      <c r="Q110" s="193">
        <f t="shared" si="14"/>
        <v>0</v>
      </c>
      <c r="R110" s="191">
        <f t="shared" si="17"/>
        <v>0</v>
      </c>
      <c r="S110" s="192">
        <f t="shared" si="12"/>
        <v>0</v>
      </c>
    </row>
    <row r="111" spans="11:19" ht="15" thickBot="1" x14ac:dyDescent="0.25">
      <c r="K111" s="186">
        <v>101</v>
      </c>
      <c r="L111" s="187"/>
      <c r="M111" s="188"/>
      <c r="N111" s="188"/>
      <c r="P111" s="186">
        <v>101</v>
      </c>
      <c r="Q111" s="187"/>
      <c r="R111" s="188"/>
      <c r="S111" s="188"/>
    </row>
  </sheetData>
  <mergeCells count="7">
    <mergeCell ref="R9:R10"/>
    <mergeCell ref="S9:S10"/>
    <mergeCell ref="B6:I6"/>
    <mergeCell ref="L9:L10"/>
    <mergeCell ref="M9:M10"/>
    <mergeCell ref="N9:N10"/>
    <mergeCell ref="Q9:Q10"/>
  </mergeCells>
  <hyperlinks>
    <hyperlink ref="B12" r:id="rId1" xr:uid="{C754214B-62BD-4BAA-80F1-44D828CADD5F}"/>
    <hyperlink ref="B25" r:id="rId2" xr:uid="{BDE30F3B-E026-4A4B-9282-39022988B74E}"/>
    <hyperlink ref="B26" r:id="rId3" xr:uid="{7AB593B8-D667-485B-BC11-08E670661350}"/>
    <hyperlink ref="B18" r:id="rId4" xr:uid="{D1584536-AB83-4D57-B5E1-AB7A2278DB3C}"/>
  </hyperlinks>
  <pageMargins left="0.7" right="0.7" top="0.75" bottom="0.75" header="0.3" footer="0.3"/>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6849-10C4-411C-BFDF-157BBBC4BE2F}">
  <sheetPr>
    <tabColor theme="9"/>
  </sheetPr>
  <dimension ref="A1:T71"/>
  <sheetViews>
    <sheetView workbookViewId="0"/>
  </sheetViews>
  <sheetFormatPr defaultRowHeight="11.25" x14ac:dyDescent="0.2"/>
  <cols>
    <col min="1" max="1" width="8.1640625" bestFit="1" customWidth="1"/>
    <col min="2" max="2" width="11.1640625" customWidth="1"/>
    <col min="3" max="3" width="11.83203125" customWidth="1"/>
    <col min="4" max="4" width="42" customWidth="1"/>
    <col min="5" max="5" width="12.6640625" bestFit="1" customWidth="1"/>
    <col min="6" max="6" width="9.83203125" bestFit="1" customWidth="1"/>
  </cols>
  <sheetData>
    <row r="1" spans="1:18" x14ac:dyDescent="0.2">
      <c r="A1" s="8" t="s">
        <v>9</v>
      </c>
    </row>
    <row r="2" spans="1:18" ht="17.25" thickBot="1" x14ac:dyDescent="0.3">
      <c r="B2" s="1"/>
      <c r="C2" s="1" t="s">
        <v>199</v>
      </c>
      <c r="D2" s="1"/>
      <c r="E2" s="1"/>
      <c r="F2" s="1"/>
      <c r="G2" s="1"/>
      <c r="H2" s="1"/>
      <c r="I2" s="1"/>
      <c r="J2" s="1"/>
      <c r="K2" s="1"/>
      <c r="L2" s="1"/>
      <c r="M2" s="1"/>
      <c r="N2" s="1"/>
      <c r="O2" s="1"/>
      <c r="P2" s="1"/>
      <c r="Q2" s="1"/>
      <c r="R2" s="1"/>
    </row>
    <row r="3" spans="1:18" ht="12" thickTop="1" x14ac:dyDescent="0.2">
      <c r="B3" s="53"/>
      <c r="C3" s="4"/>
      <c r="D3" s="4"/>
      <c r="E3" s="4"/>
      <c r="F3" s="4"/>
      <c r="G3" s="4"/>
      <c r="H3" s="4"/>
      <c r="I3" s="4"/>
      <c r="J3" s="4"/>
      <c r="K3" s="4"/>
      <c r="L3" s="4"/>
    </row>
    <row r="4" spans="1:18" x14ac:dyDescent="0.2">
      <c r="B4" s="4"/>
      <c r="C4" s="4"/>
      <c r="D4" s="4"/>
      <c r="E4" s="4"/>
      <c r="F4" s="4"/>
      <c r="G4" s="4"/>
      <c r="H4" s="4"/>
      <c r="I4" s="4"/>
      <c r="J4" s="4"/>
      <c r="K4" s="4"/>
      <c r="L4" s="4"/>
    </row>
    <row r="5" spans="1:18" x14ac:dyDescent="0.2">
      <c r="B5" s="4"/>
      <c r="C5" s="4"/>
      <c r="D5" s="4"/>
      <c r="E5" s="4"/>
      <c r="F5" s="4"/>
      <c r="G5" s="4"/>
      <c r="H5" s="4"/>
      <c r="I5" s="4"/>
      <c r="J5" s="4"/>
      <c r="K5" s="4"/>
      <c r="L5" s="4"/>
    </row>
    <row r="6" spans="1:18" x14ac:dyDescent="0.2">
      <c r="B6" s="4"/>
      <c r="C6" s="4"/>
      <c r="D6" s="4"/>
      <c r="E6" s="4"/>
      <c r="F6" s="4"/>
      <c r="G6" s="4"/>
      <c r="H6" s="4"/>
      <c r="I6" s="4"/>
      <c r="J6" s="4"/>
      <c r="K6" s="4"/>
      <c r="L6" s="4"/>
    </row>
    <row r="7" spans="1:18" x14ac:dyDescent="0.2">
      <c r="B7" s="4"/>
      <c r="C7" s="4"/>
      <c r="D7" s="4"/>
      <c r="E7" s="4"/>
      <c r="F7" s="4"/>
      <c r="G7" s="4"/>
      <c r="H7" s="4"/>
      <c r="I7" s="4"/>
      <c r="J7" s="4"/>
      <c r="K7" s="4"/>
      <c r="L7" s="4"/>
    </row>
    <row r="8" spans="1:18" x14ac:dyDescent="0.2">
      <c r="B8" s="4"/>
      <c r="C8" s="4"/>
      <c r="D8" s="4"/>
      <c r="E8" s="4"/>
      <c r="F8" s="4"/>
      <c r="G8" s="4"/>
      <c r="H8" s="4"/>
      <c r="I8" s="4"/>
      <c r="J8" s="4"/>
      <c r="K8" s="4"/>
      <c r="L8" s="4"/>
    </row>
    <row r="9" spans="1:18" x14ac:dyDescent="0.2">
      <c r="B9" s="4"/>
      <c r="C9" s="4"/>
      <c r="D9" s="4"/>
      <c r="E9" s="4"/>
      <c r="F9" s="4"/>
      <c r="G9" s="4"/>
      <c r="H9" s="4"/>
      <c r="I9" s="4"/>
      <c r="J9" s="4"/>
      <c r="K9" s="4"/>
      <c r="L9" s="4"/>
    </row>
    <row r="10" spans="1:18" x14ac:dyDescent="0.2">
      <c r="B10" s="4"/>
      <c r="C10" s="4"/>
      <c r="D10" s="4"/>
      <c r="E10" s="4"/>
      <c r="F10" s="4"/>
      <c r="G10" s="4"/>
      <c r="H10" s="4"/>
      <c r="I10" s="4"/>
      <c r="J10" s="4"/>
      <c r="K10" s="4"/>
      <c r="L10" s="4"/>
    </row>
    <row r="11" spans="1:18" x14ac:dyDescent="0.2">
      <c r="B11" s="4"/>
      <c r="C11" s="4"/>
      <c r="D11" s="4"/>
      <c r="E11" s="4"/>
      <c r="F11" s="4"/>
      <c r="G11" s="4"/>
      <c r="H11" s="4"/>
      <c r="I11" s="4"/>
      <c r="J11" s="4"/>
      <c r="K11" s="4"/>
      <c r="L11" s="4"/>
    </row>
    <row r="12" spans="1:18" x14ac:dyDescent="0.2">
      <c r="B12" s="4"/>
      <c r="C12" s="4"/>
      <c r="D12" s="4"/>
      <c r="E12" s="4"/>
      <c r="F12" s="4"/>
      <c r="G12" s="4"/>
      <c r="H12" s="4"/>
      <c r="I12" s="4"/>
      <c r="J12" s="4"/>
      <c r="K12" s="4"/>
      <c r="L12" s="4"/>
    </row>
    <row r="13" spans="1:18" x14ac:dyDescent="0.2">
      <c r="B13" s="4"/>
      <c r="C13" s="4"/>
      <c r="D13" s="4"/>
      <c r="E13" s="4"/>
      <c r="F13" s="4"/>
      <c r="G13" s="4"/>
      <c r="H13" s="4"/>
      <c r="I13" s="4"/>
      <c r="J13" s="4"/>
      <c r="K13" s="4"/>
      <c r="L13" s="4"/>
    </row>
    <row r="14" spans="1:18" x14ac:dyDescent="0.2">
      <c r="B14" s="4"/>
      <c r="C14" s="4"/>
      <c r="D14" s="4"/>
      <c r="E14" s="4"/>
      <c r="F14" s="4"/>
      <c r="G14" s="4"/>
      <c r="H14" s="4"/>
      <c r="I14" s="4"/>
      <c r="J14" s="4"/>
      <c r="K14" s="4"/>
      <c r="L14" s="4"/>
    </row>
    <row r="15" spans="1:18" x14ac:dyDescent="0.2">
      <c r="B15" s="4"/>
      <c r="C15" s="4"/>
      <c r="D15" s="4"/>
      <c r="E15" s="4"/>
      <c r="F15" s="4"/>
      <c r="G15" s="4"/>
      <c r="H15" s="4"/>
      <c r="I15" s="4"/>
      <c r="J15" s="4"/>
      <c r="K15" s="4"/>
      <c r="L15" s="4"/>
    </row>
    <row r="16" spans="1:18" ht="72" customHeight="1" x14ac:dyDescent="0.2">
      <c r="B16" s="4"/>
      <c r="C16" s="4"/>
      <c r="D16" s="4"/>
      <c r="E16" s="4"/>
      <c r="F16" s="4"/>
      <c r="G16" s="4"/>
      <c r="H16" s="4"/>
      <c r="I16" s="4"/>
      <c r="J16" s="4"/>
      <c r="K16" s="4"/>
      <c r="L16" s="4"/>
    </row>
    <row r="17" spans="2:20" x14ac:dyDescent="0.2">
      <c r="B17" s="4"/>
      <c r="C17" s="4"/>
      <c r="D17" s="4"/>
      <c r="E17" s="4"/>
      <c r="F17" s="4"/>
      <c r="G17" s="4"/>
      <c r="H17" s="4"/>
      <c r="I17" s="4"/>
      <c r="J17" s="4"/>
      <c r="K17" s="4"/>
      <c r="L17" s="4"/>
    </row>
    <row r="18" spans="2:20" ht="15.75" thickBot="1" x14ac:dyDescent="0.3">
      <c r="B18" s="5" t="s">
        <v>4</v>
      </c>
      <c r="C18" s="5"/>
      <c r="D18" s="5"/>
      <c r="E18" s="5"/>
      <c r="F18" s="5"/>
      <c r="G18" s="5"/>
      <c r="H18" s="5"/>
      <c r="I18" s="5"/>
      <c r="J18" s="5"/>
      <c r="K18" s="5"/>
      <c r="L18" s="5"/>
      <c r="M18" s="5"/>
      <c r="N18" s="5"/>
      <c r="O18" s="5"/>
      <c r="P18" s="5"/>
      <c r="Q18" s="5"/>
      <c r="R18" s="5"/>
    </row>
    <row r="19" spans="2:20" ht="12" thickTop="1" x14ac:dyDescent="0.2"/>
    <row r="20" spans="2:20" x14ac:dyDescent="0.2">
      <c r="B20" s="4"/>
      <c r="C20" s="4"/>
      <c r="D20" s="4"/>
      <c r="E20" s="4"/>
      <c r="F20" s="4"/>
      <c r="G20" s="4"/>
      <c r="H20" s="4"/>
      <c r="I20" s="4"/>
      <c r="J20" s="4"/>
      <c r="K20" s="4"/>
      <c r="L20" s="4"/>
    </row>
    <row r="21" spans="2:20" x14ac:dyDescent="0.2">
      <c r="B21" s="4"/>
      <c r="C21" s="4"/>
      <c r="D21" s="4"/>
      <c r="E21" s="4"/>
      <c r="F21" s="4"/>
      <c r="G21" s="4"/>
      <c r="H21" s="4"/>
      <c r="I21" s="4"/>
      <c r="J21" s="4"/>
      <c r="K21" s="4"/>
      <c r="L21" s="4"/>
    </row>
    <row r="22" spans="2:20" x14ac:dyDescent="0.2">
      <c r="B22" s="4"/>
      <c r="C22" s="4"/>
      <c r="D22" s="4"/>
      <c r="E22" s="4"/>
      <c r="F22" s="4"/>
      <c r="G22" s="4"/>
      <c r="H22" s="4"/>
      <c r="I22" s="4"/>
      <c r="J22" s="4"/>
      <c r="K22" s="4"/>
      <c r="L22" s="4"/>
    </row>
    <row r="23" spans="2:20" x14ac:dyDescent="0.2">
      <c r="B23" s="4"/>
      <c r="C23" s="4"/>
      <c r="D23" s="4"/>
      <c r="E23" s="4"/>
      <c r="F23" s="4"/>
      <c r="G23" s="4"/>
      <c r="H23" s="4"/>
      <c r="I23" s="4"/>
      <c r="J23" s="4"/>
      <c r="K23" s="4"/>
      <c r="L23" s="4"/>
    </row>
    <row r="24" spans="2:20" x14ac:dyDescent="0.2">
      <c r="B24" s="4"/>
      <c r="C24" s="4"/>
      <c r="D24" s="4"/>
      <c r="E24" s="4"/>
      <c r="F24" s="4"/>
      <c r="G24" s="4"/>
      <c r="H24" s="4"/>
      <c r="I24" s="4"/>
      <c r="J24" s="4"/>
      <c r="K24" s="4"/>
      <c r="L24" s="4"/>
    </row>
    <row r="25" spans="2:20" x14ac:dyDescent="0.2">
      <c r="B25" s="4"/>
      <c r="C25" s="4"/>
      <c r="D25" s="4"/>
      <c r="E25" s="4"/>
      <c r="F25" s="4"/>
      <c r="G25" s="4"/>
      <c r="H25" s="4"/>
      <c r="I25" s="4"/>
      <c r="J25" s="4"/>
      <c r="K25" s="4"/>
      <c r="L25" s="4"/>
      <c r="T25" s="52"/>
    </row>
    <row r="26" spans="2:20" ht="17.25" thickBot="1" x14ac:dyDescent="0.3">
      <c r="B26" s="1" t="s">
        <v>5</v>
      </c>
      <c r="C26" s="1"/>
      <c r="D26" s="1"/>
      <c r="E26" s="1"/>
      <c r="F26" s="1"/>
      <c r="G26" s="1"/>
      <c r="H26" s="1"/>
      <c r="I26" s="1"/>
      <c r="J26" s="1"/>
      <c r="K26" s="1"/>
      <c r="L26" s="1"/>
      <c r="M26" s="1"/>
      <c r="N26" s="1"/>
      <c r="O26" s="1"/>
      <c r="P26" s="1"/>
      <c r="Q26" s="1"/>
      <c r="R26" s="1"/>
      <c r="T26" s="52"/>
    </row>
    <row r="27" spans="2:20" ht="12" thickTop="1" x14ac:dyDescent="0.2">
      <c r="B27" s="4" t="s">
        <v>6</v>
      </c>
      <c r="C27" s="4"/>
      <c r="D27" s="4"/>
      <c r="E27" s="4"/>
      <c r="F27" s="4"/>
      <c r="G27" s="4"/>
      <c r="H27" s="4"/>
      <c r="I27" s="6"/>
      <c r="J27" s="6"/>
      <c r="K27" s="6"/>
      <c r="L27" s="6"/>
      <c r="T27" s="52"/>
    </row>
    <row r="28" spans="2:20" x14ac:dyDescent="0.2">
      <c r="B28" s="4"/>
      <c r="C28" s="4"/>
      <c r="D28" s="4"/>
      <c r="E28" s="4"/>
      <c r="F28" s="4"/>
      <c r="G28" s="4"/>
      <c r="H28" s="4"/>
      <c r="I28" s="6"/>
      <c r="J28" s="6"/>
      <c r="K28" s="6"/>
      <c r="L28" s="6"/>
    </row>
    <row r="29" spans="2:20" ht="17.25" thickBot="1" x14ac:dyDescent="0.3">
      <c r="C29" s="1" t="s">
        <v>7</v>
      </c>
      <c r="D29" s="1" t="s">
        <v>8</v>
      </c>
      <c r="E29" s="228" t="s">
        <v>13</v>
      </c>
      <c r="F29" s="228"/>
      <c r="G29" s="228"/>
      <c r="H29" s="228"/>
      <c r="I29" s="228"/>
      <c r="J29" s="228"/>
      <c r="K29" s="228"/>
      <c r="L29" s="228"/>
      <c r="M29" s="228"/>
      <c r="N29" s="228"/>
      <c r="O29" s="228"/>
    </row>
    <row r="30" spans="2:20" ht="25.5" customHeight="1" thickTop="1" x14ac:dyDescent="0.2">
      <c r="C30" s="130"/>
      <c r="D30" s="7" t="s">
        <v>29</v>
      </c>
      <c r="E30" s="229" t="s">
        <v>48</v>
      </c>
      <c r="F30" s="229"/>
      <c r="G30" s="229"/>
      <c r="H30" s="229"/>
      <c r="I30" s="229"/>
      <c r="J30" s="229"/>
      <c r="K30" s="229"/>
      <c r="L30" s="229"/>
      <c r="M30" s="229"/>
      <c r="N30" s="229"/>
      <c r="O30" s="229"/>
    </row>
    <row r="31" spans="2:20" ht="40.5" customHeight="1" x14ac:dyDescent="0.2">
      <c r="C31" s="131" t="s">
        <v>10</v>
      </c>
      <c r="D31" s="7" t="s">
        <v>183</v>
      </c>
      <c r="E31" s="229" t="s">
        <v>66</v>
      </c>
      <c r="F31" s="229"/>
      <c r="G31" s="229"/>
      <c r="H31" s="229"/>
      <c r="I31" s="229"/>
      <c r="J31" s="229"/>
      <c r="K31" s="229"/>
      <c r="L31" s="229"/>
      <c r="M31" s="229"/>
      <c r="N31" s="229"/>
      <c r="O31" s="229"/>
    </row>
    <row r="32" spans="2:20" ht="46.5" customHeight="1" x14ac:dyDescent="0.2">
      <c r="C32" s="17" t="s">
        <v>10</v>
      </c>
      <c r="D32" s="10" t="s">
        <v>35</v>
      </c>
      <c r="E32" s="229" t="s">
        <v>65</v>
      </c>
      <c r="F32" s="229"/>
      <c r="G32" s="229"/>
      <c r="H32" s="229"/>
      <c r="I32" s="229"/>
      <c r="J32" s="229"/>
      <c r="K32" s="229"/>
      <c r="L32" s="229"/>
      <c r="M32" s="229"/>
      <c r="N32" s="229"/>
      <c r="O32" s="229"/>
    </row>
    <row r="33" spans="2:15" ht="63" customHeight="1" x14ac:dyDescent="0.2">
      <c r="C33" s="13" t="s">
        <v>10</v>
      </c>
      <c r="D33" s="10" t="s">
        <v>51</v>
      </c>
      <c r="E33" s="229" t="s">
        <v>49</v>
      </c>
      <c r="F33" s="229"/>
      <c r="G33" s="229"/>
      <c r="H33" s="229"/>
      <c r="I33" s="229"/>
      <c r="J33" s="229"/>
      <c r="K33" s="229"/>
      <c r="L33" s="229"/>
      <c r="M33" s="229"/>
      <c r="N33" s="229"/>
      <c r="O33" s="229"/>
    </row>
    <row r="34" spans="2:15" ht="57" customHeight="1" x14ac:dyDescent="0.2">
      <c r="C34" s="132" t="s">
        <v>10</v>
      </c>
      <c r="D34" s="10" t="s">
        <v>156</v>
      </c>
      <c r="E34" s="230" t="s">
        <v>246</v>
      </c>
      <c r="F34" s="231"/>
      <c r="G34" s="231"/>
      <c r="H34" s="231"/>
      <c r="I34" s="231"/>
      <c r="J34" s="231"/>
      <c r="K34" s="231"/>
      <c r="L34" s="231"/>
      <c r="M34" s="231"/>
      <c r="N34" s="231"/>
      <c r="O34" s="232"/>
    </row>
    <row r="35" spans="2:15" ht="54" customHeight="1" x14ac:dyDescent="0.2">
      <c r="C35" s="12" t="s">
        <v>10</v>
      </c>
      <c r="D35" s="9" t="s">
        <v>157</v>
      </c>
      <c r="E35" s="229" t="s">
        <v>50</v>
      </c>
      <c r="F35" s="229"/>
      <c r="G35" s="229"/>
      <c r="H35" s="229"/>
      <c r="I35" s="229"/>
      <c r="J35" s="229"/>
      <c r="K35" s="229"/>
      <c r="L35" s="229"/>
      <c r="M35" s="229"/>
      <c r="N35" s="229"/>
      <c r="O35" s="229"/>
    </row>
    <row r="36" spans="2:15" ht="47.25" customHeight="1" x14ac:dyDescent="0.2">
      <c r="C36" s="14" t="s">
        <v>10</v>
      </c>
      <c r="D36" s="7" t="s">
        <v>158</v>
      </c>
      <c r="E36" s="229" t="s">
        <v>248</v>
      </c>
      <c r="F36" s="229"/>
      <c r="G36" s="229"/>
      <c r="H36" s="229"/>
      <c r="I36" s="229"/>
      <c r="J36" s="229"/>
      <c r="K36" s="229"/>
      <c r="L36" s="229"/>
      <c r="M36" s="229"/>
      <c r="N36" s="229"/>
      <c r="O36" s="229"/>
    </row>
    <row r="37" spans="2:15" ht="47.25" customHeight="1" x14ac:dyDescent="0.2">
      <c r="C37" s="133" t="s">
        <v>10</v>
      </c>
      <c r="D37" s="7" t="s">
        <v>159</v>
      </c>
      <c r="E37" s="230" t="s">
        <v>247</v>
      </c>
      <c r="F37" s="231"/>
      <c r="G37" s="231"/>
      <c r="H37" s="231"/>
      <c r="I37" s="231"/>
      <c r="J37" s="231"/>
      <c r="K37" s="231"/>
      <c r="L37" s="231"/>
      <c r="M37" s="231"/>
      <c r="N37" s="231"/>
      <c r="O37" s="232"/>
    </row>
    <row r="38" spans="2:15" ht="47.25" customHeight="1" x14ac:dyDescent="0.2">
      <c r="C38" s="134" t="s">
        <v>10</v>
      </c>
      <c r="D38" s="7" t="s">
        <v>160</v>
      </c>
      <c r="E38" s="230" t="s">
        <v>184</v>
      </c>
      <c r="F38" s="231"/>
      <c r="G38" s="231"/>
      <c r="H38" s="231"/>
      <c r="I38" s="231"/>
      <c r="J38" s="231"/>
      <c r="K38" s="231"/>
      <c r="L38" s="231"/>
      <c r="M38" s="231"/>
      <c r="N38" s="231"/>
      <c r="O38" s="232"/>
    </row>
    <row r="39" spans="2:15" ht="47.25" customHeight="1" x14ac:dyDescent="0.2">
      <c r="C39" s="135" t="s">
        <v>10</v>
      </c>
      <c r="D39" s="7" t="s">
        <v>161</v>
      </c>
      <c r="E39" s="230" t="s">
        <v>185</v>
      </c>
      <c r="F39" s="231"/>
      <c r="G39" s="231"/>
      <c r="H39" s="231"/>
      <c r="I39" s="231"/>
      <c r="J39" s="231"/>
      <c r="K39" s="231"/>
      <c r="L39" s="231"/>
      <c r="M39" s="231"/>
      <c r="N39" s="231"/>
      <c r="O39" s="232"/>
    </row>
    <row r="40" spans="2:15" ht="15.75" x14ac:dyDescent="0.2">
      <c r="C40" s="123"/>
      <c r="D40" s="136"/>
      <c r="E40" s="137"/>
      <c r="F40" s="137"/>
      <c r="G40" s="137"/>
      <c r="H40" s="137"/>
      <c r="I40" s="137"/>
      <c r="J40" s="137"/>
      <c r="K40" s="137"/>
      <c r="L40" s="137"/>
      <c r="M40" s="137"/>
      <c r="N40" s="137"/>
      <c r="O40" s="137"/>
    </row>
    <row r="41" spans="2:15" ht="17.45" hidden="1" customHeight="1" x14ac:dyDescent="0.2">
      <c r="B41" s="4" t="s">
        <v>163</v>
      </c>
      <c r="C41" s="123"/>
      <c r="D41" s="136"/>
      <c r="E41" s="137"/>
      <c r="F41" s="137"/>
      <c r="G41" s="137"/>
      <c r="H41" s="137"/>
      <c r="I41" s="137"/>
      <c r="J41" s="137"/>
      <c r="K41" s="137"/>
      <c r="L41" s="137"/>
      <c r="M41" s="137"/>
      <c r="N41" s="137"/>
      <c r="O41" s="137"/>
    </row>
    <row r="42" spans="2:15" ht="17.25" hidden="1" thickBot="1" x14ac:dyDescent="0.3">
      <c r="C42" s="1" t="s">
        <v>7</v>
      </c>
      <c r="D42" s="1" t="s">
        <v>8</v>
      </c>
      <c r="E42" s="228" t="s">
        <v>13</v>
      </c>
      <c r="F42" s="228"/>
      <c r="G42" s="228"/>
      <c r="H42" s="228"/>
      <c r="I42" s="228"/>
      <c r="J42" s="228"/>
      <c r="K42" s="228"/>
      <c r="L42" s="228"/>
      <c r="M42" s="228"/>
      <c r="N42" s="228"/>
      <c r="O42" s="228"/>
    </row>
    <row r="43" spans="2:15" ht="44.1" hidden="1" customHeight="1" thickTop="1" x14ac:dyDescent="0.2">
      <c r="C43" s="122"/>
      <c r="D43" s="129" t="s">
        <v>162</v>
      </c>
      <c r="E43" s="225" t="s">
        <v>181</v>
      </c>
      <c r="F43" s="226"/>
      <c r="G43" s="226"/>
      <c r="H43" s="226"/>
      <c r="I43" s="226"/>
      <c r="J43" s="226"/>
      <c r="K43" s="226"/>
      <c r="L43" s="226"/>
      <c r="M43" s="226"/>
      <c r="N43" s="226"/>
      <c r="O43" s="227"/>
    </row>
    <row r="44" spans="2:15" ht="15.75" hidden="1" x14ac:dyDescent="0.2">
      <c r="C44" s="122"/>
      <c r="D44" s="7" t="s">
        <v>139</v>
      </c>
      <c r="E44" s="117"/>
      <c r="F44" s="117"/>
      <c r="G44" s="117"/>
      <c r="H44" s="117"/>
      <c r="I44" s="117"/>
      <c r="J44" s="117"/>
      <c r="K44" s="117"/>
      <c r="L44" s="117"/>
      <c r="M44" s="117"/>
      <c r="N44" s="117"/>
      <c r="O44" s="117"/>
    </row>
    <row r="45" spans="2:15" ht="15.75" hidden="1" x14ac:dyDescent="0.2">
      <c r="C45" s="122"/>
      <c r="D45" s="7" t="s">
        <v>164</v>
      </c>
      <c r="E45" s="117"/>
      <c r="F45" s="117"/>
      <c r="G45" s="117"/>
      <c r="H45" s="117"/>
      <c r="I45" s="117"/>
      <c r="J45" s="117"/>
      <c r="K45" s="117"/>
      <c r="L45" s="117"/>
      <c r="M45" s="117"/>
      <c r="N45" s="117"/>
      <c r="O45" s="117"/>
    </row>
    <row r="46" spans="2:15" ht="15.75" hidden="1" x14ac:dyDescent="0.2">
      <c r="C46" s="122"/>
      <c r="D46" s="7" t="s">
        <v>165</v>
      </c>
      <c r="E46" s="117"/>
      <c r="F46" s="117"/>
      <c r="G46" s="117"/>
      <c r="H46" s="117"/>
      <c r="I46" s="117"/>
      <c r="J46" s="117"/>
      <c r="K46" s="117"/>
      <c r="L46" s="117"/>
      <c r="M46" s="117"/>
      <c r="N46" s="117"/>
      <c r="O46" s="117"/>
    </row>
    <row r="47" spans="2:15" ht="15.75" hidden="1" x14ac:dyDescent="0.2">
      <c r="C47" s="122"/>
      <c r="D47" s="7" t="s">
        <v>167</v>
      </c>
      <c r="E47" s="117"/>
      <c r="F47" s="117"/>
      <c r="G47" s="117"/>
      <c r="H47" s="117"/>
      <c r="I47" s="117"/>
      <c r="J47" s="117"/>
      <c r="K47" s="117"/>
      <c r="L47" s="117"/>
      <c r="M47" s="117"/>
      <c r="N47" s="117"/>
      <c r="O47" s="117"/>
    </row>
    <row r="48" spans="2:15" ht="15.75" hidden="1" x14ac:dyDescent="0.2">
      <c r="C48" s="122"/>
      <c r="D48" s="7" t="s">
        <v>166</v>
      </c>
      <c r="E48" s="117"/>
      <c r="F48" s="117"/>
      <c r="G48" s="117"/>
      <c r="H48" s="117"/>
      <c r="I48" s="117"/>
      <c r="J48" s="117"/>
      <c r="K48" s="117"/>
      <c r="L48" s="117"/>
      <c r="M48" s="117"/>
      <c r="N48" s="117"/>
      <c r="O48" s="117"/>
    </row>
    <row r="49" spans="2:18" ht="15.75" hidden="1" x14ac:dyDescent="0.2">
      <c r="C49" s="122"/>
      <c r="D49" s="7" t="s">
        <v>168</v>
      </c>
      <c r="E49" s="117"/>
      <c r="F49" s="117"/>
      <c r="G49" s="117"/>
      <c r="H49" s="117"/>
      <c r="I49" s="117"/>
      <c r="J49" s="117"/>
      <c r="K49" s="117"/>
      <c r="L49" s="117"/>
      <c r="M49" s="117"/>
      <c r="N49" s="117"/>
      <c r="O49" s="117"/>
    </row>
    <row r="50" spans="2:18" ht="15.75" hidden="1" x14ac:dyDescent="0.2">
      <c r="C50" s="122"/>
      <c r="D50" s="7" t="s">
        <v>169</v>
      </c>
      <c r="E50" s="117"/>
      <c r="F50" s="117"/>
      <c r="G50" s="117"/>
      <c r="H50" s="117"/>
      <c r="I50" s="117"/>
      <c r="J50" s="117"/>
      <c r="K50" s="117"/>
      <c r="L50" s="117"/>
      <c r="M50" s="117"/>
      <c r="N50" s="117"/>
      <c r="O50" s="117"/>
    </row>
    <row r="51" spans="2:18" ht="15.75" hidden="1" x14ac:dyDescent="0.2">
      <c r="C51" s="122"/>
      <c r="D51" s="7" t="s">
        <v>170</v>
      </c>
      <c r="E51" s="117"/>
      <c r="F51" s="117"/>
      <c r="G51" s="117"/>
      <c r="H51" s="117"/>
      <c r="I51" s="117"/>
      <c r="J51" s="117"/>
      <c r="K51" s="117"/>
      <c r="L51" s="117"/>
      <c r="M51" s="117"/>
      <c r="N51" s="117"/>
      <c r="O51" s="117"/>
    </row>
    <row r="52" spans="2:18" ht="15.75" hidden="1" x14ac:dyDescent="0.2">
      <c r="C52" s="122"/>
      <c r="D52" s="7"/>
      <c r="E52" s="117"/>
      <c r="F52" s="117"/>
      <c r="G52" s="117"/>
      <c r="H52" s="117"/>
      <c r="I52" s="117"/>
      <c r="J52" s="117"/>
      <c r="K52" s="117"/>
      <c r="L52" s="117"/>
      <c r="M52" s="117"/>
      <c r="N52" s="117"/>
      <c r="O52" s="117"/>
    </row>
    <row r="53" spans="2:18" ht="15.75" hidden="1" x14ac:dyDescent="0.2">
      <c r="C53" s="122"/>
      <c r="D53" s="7"/>
      <c r="E53" s="117"/>
      <c r="F53" s="117"/>
      <c r="G53" s="117"/>
      <c r="H53" s="117"/>
      <c r="I53" s="117"/>
      <c r="J53" s="117"/>
      <c r="K53" s="117"/>
      <c r="L53" s="117"/>
      <c r="M53" s="117"/>
      <c r="N53" s="117"/>
      <c r="O53" s="117"/>
    </row>
    <row r="54" spans="2:18" ht="15.75" hidden="1" x14ac:dyDescent="0.2">
      <c r="C54" s="122"/>
      <c r="D54" s="7"/>
      <c r="E54" s="117"/>
      <c r="F54" s="117"/>
      <c r="G54" s="117"/>
      <c r="H54" s="117"/>
      <c r="I54" s="117"/>
      <c r="J54" s="117"/>
      <c r="K54" s="117"/>
      <c r="L54" s="117"/>
      <c r="M54" s="117"/>
      <c r="N54" s="117"/>
      <c r="O54" s="117"/>
    </row>
    <row r="56" spans="2:18" ht="17.25" thickBot="1" x14ac:dyDescent="0.3">
      <c r="B56" s="1" t="s">
        <v>27</v>
      </c>
      <c r="C56" s="1"/>
      <c r="D56" s="1"/>
      <c r="E56" s="1"/>
      <c r="F56" s="1"/>
      <c r="G56" s="1"/>
      <c r="H56" s="1"/>
      <c r="I56" s="1"/>
      <c r="J56" s="1"/>
      <c r="K56" s="1"/>
      <c r="L56" s="1"/>
      <c r="M56" s="1"/>
      <c r="N56" s="1"/>
      <c r="O56" s="1"/>
      <c r="P56" s="1"/>
      <c r="Q56" s="1"/>
      <c r="R56" s="1"/>
    </row>
    <row r="57" spans="2:18" ht="12" thickTop="1" x14ac:dyDescent="0.2">
      <c r="B57" s="4"/>
      <c r="C57" s="4"/>
      <c r="D57" s="4"/>
      <c r="E57" s="4"/>
      <c r="F57" s="4"/>
      <c r="G57" s="4"/>
      <c r="H57" s="4"/>
      <c r="I57" s="6"/>
      <c r="J57" s="6"/>
      <c r="K57" s="6"/>
      <c r="L57" s="6"/>
    </row>
    <row r="58" spans="2:18" x14ac:dyDescent="0.2">
      <c r="B58" s="4"/>
      <c r="C58" s="4"/>
      <c r="D58" s="4"/>
      <c r="E58" s="4"/>
      <c r="F58" s="4"/>
      <c r="G58" s="4"/>
      <c r="H58" s="4"/>
      <c r="I58" s="6"/>
      <c r="J58" s="6"/>
      <c r="K58" s="6"/>
      <c r="L58" s="6"/>
    </row>
    <row r="59" spans="2:18" x14ac:dyDescent="0.2">
      <c r="B59" s="4"/>
      <c r="C59" s="4"/>
      <c r="D59" s="4"/>
      <c r="E59" s="4"/>
      <c r="F59" s="4"/>
      <c r="G59" s="4"/>
      <c r="H59" s="4"/>
      <c r="I59" s="6"/>
      <c r="J59" s="6"/>
      <c r="K59" s="6"/>
      <c r="L59" s="6"/>
    </row>
    <row r="60" spans="2:18" x14ac:dyDescent="0.2">
      <c r="B60" s="4"/>
      <c r="C60" s="4"/>
      <c r="D60" s="4"/>
      <c r="E60" s="4"/>
      <c r="F60" s="4"/>
      <c r="G60" s="4"/>
      <c r="H60" s="4"/>
      <c r="I60" s="6"/>
      <c r="J60" s="6"/>
      <c r="K60" s="6"/>
      <c r="L60" s="6"/>
    </row>
    <row r="61" spans="2:18" x14ac:dyDescent="0.2">
      <c r="B61" s="4"/>
      <c r="C61" s="4"/>
      <c r="D61" s="4"/>
      <c r="E61" s="4"/>
      <c r="F61" s="4"/>
      <c r="G61" s="4"/>
      <c r="H61" s="4"/>
      <c r="I61" s="6"/>
      <c r="J61" s="6"/>
      <c r="K61" s="6"/>
      <c r="L61" s="6"/>
    </row>
    <row r="62" spans="2:18" ht="15" x14ac:dyDescent="0.2">
      <c r="B62" s="4"/>
      <c r="C62" s="2"/>
      <c r="D62" s="27" t="s">
        <v>189</v>
      </c>
      <c r="E62" s="4"/>
      <c r="F62" s="4"/>
      <c r="G62" s="4"/>
      <c r="H62" s="4"/>
      <c r="I62" s="6"/>
      <c r="J62" s="6"/>
      <c r="K62" s="6"/>
      <c r="L62" s="6"/>
    </row>
    <row r="63" spans="2:18" ht="15" x14ac:dyDescent="0.2">
      <c r="B63" s="4"/>
      <c r="C63" s="158"/>
      <c r="D63" s="27" t="s">
        <v>210</v>
      </c>
      <c r="E63" s="4"/>
      <c r="F63" s="4"/>
      <c r="G63" s="4"/>
      <c r="H63" s="4"/>
      <c r="I63" s="6"/>
      <c r="J63" s="6"/>
      <c r="K63" s="6"/>
      <c r="L63" s="6"/>
    </row>
    <row r="64" spans="2:18" ht="15" x14ac:dyDescent="0.2">
      <c r="B64" s="4"/>
      <c r="C64" s="140"/>
      <c r="D64" s="27" t="s">
        <v>187</v>
      </c>
      <c r="E64" s="4"/>
      <c r="F64" s="4"/>
      <c r="G64" s="4"/>
      <c r="H64" s="4"/>
      <c r="I64" s="6"/>
      <c r="J64" s="6"/>
      <c r="K64" s="6"/>
      <c r="L64" s="6"/>
    </row>
    <row r="65" spans="3:6" ht="15" x14ac:dyDescent="0.2">
      <c r="C65" s="20"/>
      <c r="D65" s="28" t="s">
        <v>34</v>
      </c>
    </row>
    <row r="66" spans="3:6" ht="15" x14ac:dyDescent="0.2">
      <c r="C66" s="141"/>
      <c r="D66" s="28" t="s">
        <v>34</v>
      </c>
    </row>
    <row r="67" spans="3:6" ht="15" x14ac:dyDescent="0.2">
      <c r="C67" s="139"/>
      <c r="D67" s="28" t="s">
        <v>186</v>
      </c>
    </row>
    <row r="68" spans="3:6" ht="15" x14ac:dyDescent="0.2">
      <c r="C68" s="143"/>
      <c r="D68" s="28" t="s">
        <v>188</v>
      </c>
      <c r="E68" s="30"/>
    </row>
    <row r="70" spans="3:6" ht="15" x14ac:dyDescent="0.2">
      <c r="F70" s="29"/>
    </row>
    <row r="71" spans="3:6" ht="15" x14ac:dyDescent="0.2">
      <c r="E71" s="29"/>
    </row>
  </sheetData>
  <mergeCells count="13">
    <mergeCell ref="E43:O43"/>
    <mergeCell ref="E29:O29"/>
    <mergeCell ref="E30:O30"/>
    <mergeCell ref="E35:O35"/>
    <mergeCell ref="E36:O36"/>
    <mergeCell ref="E32:O32"/>
    <mergeCell ref="E33:O33"/>
    <mergeCell ref="E31:O31"/>
    <mergeCell ref="E37:O37"/>
    <mergeCell ref="E38:O38"/>
    <mergeCell ref="E39:O39"/>
    <mergeCell ref="E34:O34"/>
    <mergeCell ref="E42:O42"/>
  </mergeCells>
  <hyperlinks>
    <hyperlink ref="C35" location="'4. Climate Peril Probability'!A1" display="Tab Link" xr:uid="{96FD9E9F-E540-4B21-B39E-38A56CA1F17E}"/>
    <hyperlink ref="C36" location="'5. VA Heatmap'!A1" display="Tab Link" xr:uid="{D69C9A51-C918-4BE6-9317-BC2995A1A87D}"/>
    <hyperlink ref="C32" location="'1. LDC Asset Summary'!A1" display="Tab Link" xr:uid="{F9EDA2F2-4E5B-421C-B32E-3A65A28966B5}"/>
    <hyperlink ref="C33" location="'2. Asset Class Failure Thresh'!A1" display="Tab Link" xr:uid="{FFDD0B45-1C2F-4285-A941-0DFF9541ADF5}"/>
    <hyperlink ref="C31" location="'VA Toolkit User Guide'!A1" display="Tab Link" xr:uid="{582592A8-AEAF-47D2-A66E-D3EA156248C5}"/>
    <hyperlink ref="C34" location="'3. Climate Severity Calculator'!A1" display="Tab Link" xr:uid="{4ACAD46D-003F-487F-9945-487AE5E791E0}"/>
    <hyperlink ref="C37" location="'6. Generic BCA Inputs'!A1" display="Tab Link" xr:uid="{AF07F37A-B791-4B37-8419-EEEB5C03C931}"/>
    <hyperlink ref="C38" location="'7. Project Characteristics'!A1" display="Tab Link" xr:uid="{CB182774-1511-47F3-BB1D-4DEE235FDFFF}"/>
    <hyperlink ref="C39" location="'8. Project BCA Results'!A1" display="Tab Link" xr:uid="{F02729E6-7C23-432C-BC3A-1CE7CE103663}"/>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850E-A79C-47B4-8F05-9FA1B339E85B}">
  <sheetPr>
    <tabColor theme="0" tint="-0.249977111117893"/>
  </sheetPr>
  <dimension ref="C6:CC58"/>
  <sheetViews>
    <sheetView workbookViewId="0"/>
  </sheetViews>
  <sheetFormatPr defaultRowHeight="11.25" x14ac:dyDescent="0.2"/>
  <cols>
    <col min="3" max="3" width="18.33203125" bestFit="1" customWidth="1"/>
    <col min="4" max="4" width="16.6640625" bestFit="1" customWidth="1"/>
    <col min="5" max="81" width="13.5" customWidth="1"/>
  </cols>
  <sheetData>
    <row r="6" spans="3:81" x14ac:dyDescent="0.2">
      <c r="C6" s="63" t="s">
        <v>275</v>
      </c>
    </row>
    <row r="7" spans="3:81" ht="12" thickBot="1" x14ac:dyDescent="0.25">
      <c r="C7" s="16" t="s">
        <v>11</v>
      </c>
      <c r="D7" s="16" t="s">
        <v>85</v>
      </c>
      <c r="E7" s="15" t="str">
        <f>'8. Project BCA Results'!$C$11</f>
        <v>PV 2026$</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row>
    <row r="8" spans="3:81" x14ac:dyDescent="0.2">
      <c r="C8" s="66" t="str" cm="1">
        <f t="array" ref="C8:C12">_xlfn.ANCHORARRAY('Int VA Calcs'!Z8)</f>
        <v>Pole</v>
      </c>
      <c r="D8" s="66" t="str" cm="1">
        <f t="array" ref="D8:D12">_xlfn.ANCHORARRAY('Int VA Calcs'!AA8)</f>
        <v>Class 5</v>
      </c>
      <c r="E8" s="121" cm="1">
        <f t="array" ref="E8:E12">_xlfn.ANCHORARRAY(F8)+_xlfn.BYROW(_xlfn.ANCHORARRAY(G8):_xlfn.ANCHORARRAY(CC8),_xlfn.LAMBDA(_xlpm.array,NPV(('7. Project Characteristics'!$G$18-'7. Project Characteristics'!$G$17),_xlpm.array)))</f>
        <v>0</v>
      </c>
      <c r="F8" s="74" cm="1">
        <f t="array" ref="F8:F12">IF(F$7&lt;(Calibration!$T$8+'7. Project Characteristics'!$G$27),ROW(_xlfn.ANCHORARRAY($C8))*0,
IF(F$7&gt;('7.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G8" s="74" cm="1">
        <f t="array" ref="G8:G12">IF(G$7&lt;(Calibration!$T$8+'7. Project Characteristics'!$G$27),ROW(_xlfn.ANCHORARRAY($C8))*0,
IF(G$7&gt;('7.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H8" s="74" cm="1">
        <f t="array" ref="H8:H12">IF(H$7&lt;(Calibration!$T$8+'7. Project Characteristics'!$G$27),ROW(_xlfn.ANCHORARRAY($C8))*0,
IF(H$7&gt;('7.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I8" s="74" cm="1">
        <f t="array" ref="I8:I12">IF(I$7&lt;(Calibration!$T$8+'7. Project Characteristics'!$G$27),ROW(_xlfn.ANCHORARRAY($C8))*0,
IF(I$7&gt;('7.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J8" s="74" cm="1">
        <f t="array" ref="J8:J12">IF(J$7&lt;(Calibration!$T$8+'7. Project Characteristics'!$G$27),ROW(_xlfn.ANCHORARRAY($C8))*0,
IF(J$7&gt;('7.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K8" s="74" cm="1">
        <f t="array" ref="K8:K12">IF(K$7&lt;(Calibration!$T$8+'7. Project Characteristics'!$G$27),ROW(_xlfn.ANCHORARRAY($C8))*0,
IF(K$7&gt;('7.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L8" s="74" cm="1">
        <f t="array" ref="L8:L12">IF(L$7&lt;(Calibration!$T$8+'7. Project Characteristics'!$G$27),ROW(_xlfn.ANCHORARRAY($C8))*0,
IF(L$7&gt;('7.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M8" s="74" cm="1">
        <f t="array" ref="M8:M12">IF(M$7&lt;(Calibration!$T$8+'7. Project Characteristics'!$G$27),ROW(_xlfn.ANCHORARRAY($C8))*0,
IF(M$7&gt;('7.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N8" s="74" cm="1">
        <f t="array" ref="N8:N12">IF(N$7&lt;(Calibration!$T$8+'7. Project Characteristics'!$G$27),ROW(_xlfn.ANCHORARRAY($C8))*0,
IF(N$7&gt;('7.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O8" s="74" cm="1">
        <f t="array" ref="O8:O12">IF(O$7&lt;(Calibration!$T$8+'7. Project Characteristics'!$G$27),ROW(_xlfn.ANCHORARRAY($C8))*0,
IF(O$7&gt;('7.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P8" s="74" cm="1">
        <f t="array" ref="P8:P12">IF(P$7&lt;(Calibration!$T$8+'7. Project Characteristics'!$G$27),ROW(_xlfn.ANCHORARRAY($C8))*0,
IF(P$7&gt;('7.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Q8" s="74" cm="1">
        <f t="array" ref="Q8:Q12">IF(Q$7&lt;(Calibration!$T$8+'7. Project Characteristics'!$G$27),ROW(_xlfn.ANCHORARRAY($C8))*0,
IF(Q$7&gt;('7.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R8" s="74" cm="1">
        <f t="array" ref="R8:R12">IF(R$7&lt;(Calibration!$T$8+'7. Project Characteristics'!$G$27),ROW(_xlfn.ANCHORARRAY($C8))*0,
IF(R$7&gt;('7.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S8" s="74" cm="1">
        <f t="array" ref="S8:S12">IF(S$7&lt;(Calibration!$T$8+'7. Project Characteristics'!$G$27),ROW(_xlfn.ANCHORARRAY($C8))*0,
IF(S$7&gt;('7.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T8" s="74" cm="1">
        <f t="array" ref="T8:T12">IF(T$7&lt;(Calibration!$T$8+'7. Project Characteristics'!$G$27),ROW(_xlfn.ANCHORARRAY($C8))*0,
IF(T$7&gt;('7.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U8" s="74" cm="1">
        <f t="array" ref="U8:U12">IF(U$7&lt;(Calibration!$T$8+'7. Project Characteristics'!$G$27),ROW(_xlfn.ANCHORARRAY($C8))*0,
IF(U$7&gt;('7.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V8" s="74" cm="1">
        <f t="array" ref="V8:V12">IF(V$7&lt;(Calibration!$T$8+'7. Project Characteristics'!$G$27),ROW(_xlfn.ANCHORARRAY($C8))*0,
IF(V$7&gt;('7.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W8" s="74" cm="1">
        <f t="array" ref="W8:W12">IF(W$7&lt;(Calibration!$T$8+'7. Project Characteristics'!$G$27),ROW(_xlfn.ANCHORARRAY($C8))*0,
IF(W$7&gt;('7.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X8" s="74" cm="1">
        <f t="array" ref="X8:X12">IF(X$7&lt;(Calibration!$T$8+'7. Project Characteristics'!$G$27),ROW(_xlfn.ANCHORARRAY($C8))*0,
IF(X$7&gt;('7.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Y8" s="74" cm="1">
        <f t="array" ref="Y8:Y12">IF(Y$7&lt;(Calibration!$T$8+'7. Project Characteristics'!$G$27),ROW(_xlfn.ANCHORARRAY($C8))*0,
IF(Y$7&gt;('7.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Z8" s="74" cm="1">
        <f t="array" ref="Z8:Z12">IF(Z$7&lt;(Calibration!$T$8+'7. Project Characteristics'!$G$27),ROW(_xlfn.ANCHORARRAY($C8))*0,
IF(Z$7&gt;('7.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A8" s="74" cm="1">
        <f t="array" ref="AA8:AA12">IF(AA$7&lt;(Calibration!$T$8+'7. Project Characteristics'!$G$27),ROW(_xlfn.ANCHORARRAY($C8))*0,
IF(AA$7&gt;('7.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B8" s="74" cm="1">
        <f t="array" ref="AB8:AB12">IF(AB$7&lt;(Calibration!$T$8+'7. Project Characteristics'!$G$27),ROW(_xlfn.ANCHORARRAY($C8))*0,
IF(AB$7&gt;('7.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C8" s="74" cm="1">
        <f t="array" ref="AC8:AC12">IF(AC$7&lt;(Calibration!$T$8+'7. Project Characteristics'!$G$27),ROW(_xlfn.ANCHORARRAY($C8))*0,
IF(AC$7&gt;('7.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D8" s="74" cm="1">
        <f t="array" ref="AD8:AD12">IF(AD$7&lt;(Calibration!$T$8+'7. Project Characteristics'!$G$27),ROW(_xlfn.ANCHORARRAY($C8))*0,
IF(AD$7&gt;('7.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E8" s="74" cm="1">
        <f t="array" ref="AE8:AE12">IF(AE$7&lt;(Calibration!$T$8+'7. Project Characteristics'!$G$27),ROW(_xlfn.ANCHORARRAY($C8))*0,
IF(AE$7&gt;('7.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F8" s="74" cm="1">
        <f t="array" ref="AF8:AF12">IF(AF$7&lt;(Calibration!$T$8+'7. Project Characteristics'!$G$27),ROW(_xlfn.ANCHORARRAY($C8))*0,
IF(AF$7&gt;('7.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G8" s="74" cm="1">
        <f t="array" ref="AG8:AG12">IF(AG$7&lt;(Calibration!$T$8+'7. Project Characteristics'!$G$27),ROW(_xlfn.ANCHORARRAY($C8))*0,
IF(AG$7&gt;('7.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H8" s="74" cm="1">
        <f t="array" ref="AH8:AH12">IF(AH$7&lt;(Calibration!$T$8+'7. Project Characteristics'!$G$27),ROW(_xlfn.ANCHORARRAY($C8))*0,
IF(AH$7&gt;('7.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I8" s="74" cm="1">
        <f t="array" ref="AI8:AI12">IF(AI$7&lt;(Calibration!$T$8+'7. Project Characteristics'!$G$27),ROW(_xlfn.ANCHORARRAY($C8))*0,
IF(AI$7&gt;('7.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J8" s="74" cm="1">
        <f t="array" ref="AJ8:AJ12">IF(AJ$7&lt;(Calibration!$T$8+'7. Project Characteristics'!$G$27),ROW(_xlfn.ANCHORARRAY($C8))*0,
IF(AJ$7&gt;('7.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K8" s="74" cm="1">
        <f t="array" ref="AK8:AK12">IF(AK$7&lt;(Calibration!$T$8+'7. Project Characteristics'!$G$27),ROW(_xlfn.ANCHORARRAY($C8))*0,
IF(AK$7&gt;('7.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L8" s="74" cm="1">
        <f t="array" ref="AL8:AL12">IF(AL$7&lt;(Calibration!$T$8+'7. Project Characteristics'!$G$27),ROW(_xlfn.ANCHORARRAY($C8))*0,
IF(AL$7&gt;('7.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M8" s="74" cm="1">
        <f t="array" ref="AM8:AM12">IF(AM$7&lt;(Calibration!$T$8+'7. Project Characteristics'!$G$27),ROW(_xlfn.ANCHORARRAY($C8))*0,
IF(AM$7&gt;('7.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N8" s="74" cm="1">
        <f t="array" ref="AN8:AN12">IF(AN$7&lt;(Calibration!$T$8+'7. Project Characteristics'!$G$27),ROW(_xlfn.ANCHORARRAY($C8))*0,
IF(AN$7&gt;('7.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O8" s="74" cm="1">
        <f t="array" ref="AO8:AO12">IF(AO$7&lt;(Calibration!$T$8+'7. Project Characteristics'!$G$27),ROW(_xlfn.ANCHORARRAY($C8))*0,
IF(AO$7&gt;('7.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P8" s="74" cm="1">
        <f t="array" ref="AP8:AP12">IF(AP$7&lt;(Calibration!$T$8+'7. Project Characteristics'!$G$27),ROW(_xlfn.ANCHORARRAY($C8))*0,
IF(AP$7&gt;('7.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Q8" s="74" cm="1">
        <f t="array" ref="AQ8:AQ12">IF(AQ$7&lt;(Calibration!$T$8+'7. Project Characteristics'!$G$27),ROW(_xlfn.ANCHORARRAY($C8))*0,
IF(AQ$7&gt;('7.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R8" s="74" cm="1">
        <f t="array" ref="AR8:AR12">IF(AR$7&lt;(Calibration!$T$8+'7. Project Characteristics'!$G$27),ROW(_xlfn.ANCHORARRAY($C8))*0,
IF(AR$7&gt;('7.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S8" s="74" cm="1">
        <f t="array" ref="AS8:AS12">IF(AS$7&lt;(Calibration!$T$8+'7. Project Characteristics'!$G$27),ROW(_xlfn.ANCHORARRAY($C8))*0,
IF(AS$7&gt;('7.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T8" s="74" cm="1">
        <f t="array" ref="AT8:AT12">IF(AT$7&lt;(Calibration!$T$8+'7. Project Characteristics'!$G$27),ROW(_xlfn.ANCHORARRAY($C8))*0,
IF(AT$7&gt;('7.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U8" s="74" cm="1">
        <f t="array" ref="AU8:AU12">IF(AU$7&lt;(Calibration!$T$8+'7. Project Characteristics'!$G$27),ROW(_xlfn.ANCHORARRAY($C8))*0,
IF(AU$7&gt;('7.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V8" s="74" cm="1">
        <f t="array" ref="AV8:AV12">IF(AV$7&lt;(Calibration!$T$8+'7. Project Characteristics'!$G$27),ROW(_xlfn.ANCHORARRAY($C8))*0,
IF(AV$7&gt;('7.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W8" s="74" cm="1">
        <f t="array" ref="AW8:AW12">IF(AW$7&lt;(Calibration!$T$8+'7. Project Characteristics'!$G$27),ROW(_xlfn.ANCHORARRAY($C8))*0,
IF(AW$7&gt;('7.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X8" s="74" cm="1">
        <f t="array" ref="AX8:AX12">IF(AX$7&lt;(Calibration!$T$8+'7. Project Characteristics'!$G$27),ROW(_xlfn.ANCHORARRAY($C8))*0,
IF(AX$7&gt;('7.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Y8" s="74" cm="1">
        <f t="array" ref="AY8:AY12">IF(AY$7&lt;(Calibration!$T$8+'7. Project Characteristics'!$G$27),ROW(_xlfn.ANCHORARRAY($C8))*0,
IF(AY$7&gt;('7.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Z8" s="74" cm="1">
        <f t="array" ref="AZ8:AZ12">IF(AZ$7&lt;(Calibration!$T$8+'7. Project Characteristics'!$G$27),ROW(_xlfn.ANCHORARRAY($C8))*0,
IF(AZ$7&gt;('7.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A8" s="74" cm="1">
        <f t="array" ref="BA8:BA12">IF(BA$7&lt;(Calibration!$T$8+'7. Project Characteristics'!$G$27),ROW(_xlfn.ANCHORARRAY($C8))*0,
IF(BA$7&gt;('7.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B8" s="74" cm="1">
        <f t="array" ref="BB8:BB12">IF(BB$7&lt;(Calibration!$T$8+'7. Project Characteristics'!$G$27),ROW(_xlfn.ANCHORARRAY($C8))*0,
IF(BB$7&gt;('7.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C8" s="74" cm="1">
        <f t="array" ref="BC8:BC12">IF(BC$7&lt;(Calibration!$T$8+'7. Project Characteristics'!$G$27),ROW(_xlfn.ANCHORARRAY($C8))*0,
IF(BC$7&gt;('7.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D8" s="74" cm="1">
        <f t="array" ref="BD8:BD12">IF(BD$7&lt;(Calibration!$T$8+'7. Project Characteristics'!$G$27),ROW(_xlfn.ANCHORARRAY($C8))*0,
IF(BD$7&gt;('7.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E8" s="74" cm="1">
        <f t="array" ref="BE8:BE12">IF(BE$7&lt;(Calibration!$T$8+'7. Project Characteristics'!$G$27),ROW(_xlfn.ANCHORARRAY($C8))*0,
IF(BE$7&gt;('7.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F8" s="74" cm="1">
        <f t="array" ref="BF8:BF12">IF(BF$7&lt;(Calibration!$T$8+'7. Project Characteristics'!$G$27),ROW(_xlfn.ANCHORARRAY($C8))*0,
IF(BF$7&gt;('7.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G8" s="74" cm="1">
        <f t="array" ref="BG8:BG12">IF(BG$7&lt;(Calibration!$T$8+'7. Project Characteristics'!$G$27),ROW(_xlfn.ANCHORARRAY($C8))*0,
IF(BG$7&gt;('7.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H8" s="74" cm="1">
        <f t="array" ref="BH8:BH12">IF(BH$7&lt;(Calibration!$T$8+'7. Project Characteristics'!$G$27),ROW(_xlfn.ANCHORARRAY($C8))*0,
IF(BH$7&gt;('7.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I8" s="74" cm="1">
        <f t="array" ref="BI8:BI12">IF(BI$7&lt;(Calibration!$T$8+'7. Project Characteristics'!$G$27),ROW(_xlfn.ANCHORARRAY($C8))*0,
IF(BI$7&gt;('7.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J8" s="74" cm="1">
        <f t="array" ref="BJ8:BJ12">IF(BJ$7&lt;(Calibration!$T$8+'7. Project Characteristics'!$G$27),ROW(_xlfn.ANCHORARRAY($C8))*0,
IF(BJ$7&gt;('7.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K8" s="74" cm="1">
        <f t="array" ref="BK8:BK12">IF(BK$7&lt;(Calibration!$T$8+'7. Project Characteristics'!$G$27),ROW(_xlfn.ANCHORARRAY($C8))*0,
IF(BK$7&gt;('7.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L8" s="74" cm="1">
        <f t="array" ref="BL8:BL12">IF(BL$7&lt;(Calibration!$T$8+'7. Project Characteristics'!$G$27),ROW(_xlfn.ANCHORARRAY($C8))*0,
IF(BL$7&gt;('7.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M8" s="74" cm="1">
        <f t="array" ref="BM8:BM12">IF(BM$7&lt;(Calibration!$T$8+'7. Project Characteristics'!$G$27),ROW(_xlfn.ANCHORARRAY($C8))*0,
IF(BM$7&gt;('7.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N8" s="74" cm="1">
        <f t="array" ref="BN8:BN12">IF(BN$7&lt;(Calibration!$T$8+'7. Project Characteristics'!$G$27),ROW(_xlfn.ANCHORARRAY($C8))*0,
IF(BN$7&gt;('7.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O8" s="74" cm="1">
        <f t="array" ref="BO8:BO12">IF(BO$7&lt;(Calibration!$T$8+'7. Project Characteristics'!$G$27),ROW(_xlfn.ANCHORARRAY($C8))*0,
IF(BO$7&gt;('7.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P8" s="74" cm="1">
        <f t="array" ref="BP8:BP12">IF(BP$7&lt;(Calibration!$T$8+'7. Project Characteristics'!$G$27),ROW(_xlfn.ANCHORARRAY($C8))*0,
IF(BP$7&gt;('7.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Q8" s="74" cm="1">
        <f t="array" ref="BQ8:BQ12">IF(BQ$7&lt;(Calibration!$T$8+'7. Project Characteristics'!$G$27),ROW(_xlfn.ANCHORARRAY($C8))*0,
IF(BQ$7&gt;('7.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R8" s="74" cm="1">
        <f t="array" ref="BR8:BR12">IF(BR$7&lt;(Calibration!$T$8+'7. Project Characteristics'!$G$27),ROW(_xlfn.ANCHORARRAY($C8))*0,
IF(BR$7&gt;('7.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S8" s="74" cm="1">
        <f t="array" ref="BS8:BS12">IF(BS$7&lt;(Calibration!$T$8+'7. Project Characteristics'!$G$27),ROW(_xlfn.ANCHORARRAY($C8))*0,
IF(BS$7&gt;('7.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T8" s="74" cm="1">
        <f t="array" ref="BT8:BT12">IF(BT$7&lt;(Calibration!$T$8+'7. Project Characteristics'!$G$27),ROW(_xlfn.ANCHORARRAY($C8))*0,
IF(BT$7&gt;('7.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U8" s="74" cm="1">
        <f t="array" ref="BU8:BU12">IF(BU$7&lt;(Calibration!$T$8+'7. Project Characteristics'!$G$27),ROW(_xlfn.ANCHORARRAY($C8))*0,
IF(BU$7&gt;('7.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V8" s="74" cm="1">
        <f t="array" ref="BV8:BV12">IF(BV$7&lt;(Calibration!$T$8+'7. Project Characteristics'!$G$27),ROW(_xlfn.ANCHORARRAY($C8))*0,
IF(BV$7&gt;('7.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W8" s="74" cm="1">
        <f t="array" ref="BW8:BW12">IF(BW$7&lt;(Calibration!$T$8+'7. Project Characteristics'!$G$27),ROW(_xlfn.ANCHORARRAY($C8))*0,
IF(BW$7&gt;('7.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X8" s="74" cm="1">
        <f t="array" ref="BX8:BX12">IF(BX$7&lt;(Calibration!$T$8+'7. Project Characteristics'!$G$27),ROW(_xlfn.ANCHORARRAY($C8))*0,
IF(BX$7&gt;('7.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Y8" s="74" cm="1">
        <f t="array" ref="BY8:BY12">IF(BY$7&lt;(Calibration!$T$8+'7. Project Characteristics'!$G$27),ROW(_xlfn.ANCHORARRAY($C8))*0,
IF(BY$7&gt;('7.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Z8" s="74" cm="1">
        <f t="array" ref="BZ8:BZ12">IF(BZ$7&lt;(Calibration!$T$8+'7. Project Characteristics'!$G$27),ROW(_xlfn.ANCHORARRAY($C8))*0,
IF(BZ$7&gt;('7.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A8" s="74" cm="1">
        <f t="array" ref="CA8:CA12">IF(CA$7&lt;(Calibration!$T$8+'7. Project Characteristics'!$G$27),ROW(_xlfn.ANCHORARRAY($C8))*0,
IF(CA$7&gt;('7.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B8" s="74" cm="1">
        <f t="array" ref="CB8:CB12">IF(CB$7&lt;(Calibration!$T$8+'7. Project Characteristics'!$G$27),ROW(_xlfn.ANCHORARRAY($C8))*0,
IF(CB$7&gt;('7.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C8" s="74" cm="1">
        <f t="array" ref="CC8:CC12">IF(CC$7&lt;(Calibration!$T$8+'7. Project Characteristics'!$G$27),ROW(_xlfn.ANCHORARRAY($C8))*0,
IF(CC$7&gt;('7.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row>
    <row r="9" spans="3:81" x14ac:dyDescent="0.2">
      <c r="C9" s="66" t="str">
        <v>Pole</v>
      </c>
      <c r="D9" s="66" t="str">
        <v>Class 4</v>
      </c>
      <c r="E9" s="121">
        <v>-601583.26438119658</v>
      </c>
      <c r="F9" s="74">
        <v>0</v>
      </c>
      <c r="G9" s="74">
        <v>0</v>
      </c>
      <c r="H9" s="74">
        <v>0</v>
      </c>
      <c r="I9" s="74">
        <v>0</v>
      </c>
      <c r="J9" s="74">
        <v>0</v>
      </c>
      <c r="K9" s="74">
        <v>0</v>
      </c>
      <c r="L9" s="74">
        <v>0</v>
      </c>
      <c r="M9" s="74">
        <v>0</v>
      </c>
      <c r="N9" s="74">
        <v>0</v>
      </c>
      <c r="O9" s="74">
        <v>0</v>
      </c>
      <c r="P9" s="74">
        <v>-60709.452946896505</v>
      </c>
      <c r="Q9" s="74">
        <v>-60709.452946896505</v>
      </c>
      <c r="R9" s="74">
        <v>-60709.452946896505</v>
      </c>
      <c r="S9" s="74">
        <v>-60709.452946896505</v>
      </c>
      <c r="T9" s="74">
        <v>-60709.452946896505</v>
      </c>
      <c r="U9" s="74">
        <v>-60709.452946896505</v>
      </c>
      <c r="V9" s="74">
        <v>-60709.452946896505</v>
      </c>
      <c r="W9" s="74">
        <v>-60709.452946896505</v>
      </c>
      <c r="X9" s="74">
        <v>-60709.452946896505</v>
      </c>
      <c r="Y9" s="74">
        <v>-60709.452946896505</v>
      </c>
      <c r="Z9" s="74">
        <v>-60709.452946896505</v>
      </c>
      <c r="AA9" s="74">
        <v>-60709.452946896505</v>
      </c>
      <c r="AB9" s="74">
        <v>-60709.452946896505</v>
      </c>
      <c r="AC9" s="74">
        <v>-60709.452946896505</v>
      </c>
      <c r="AD9" s="74">
        <v>-60709.452946896505</v>
      </c>
      <c r="AE9" s="74">
        <v>-60709.452946896505</v>
      </c>
      <c r="AF9" s="74">
        <v>-60709.452946896505</v>
      </c>
      <c r="AG9" s="74">
        <v>-60709.452946896505</v>
      </c>
      <c r="AH9" s="74">
        <v>-60709.452946896505</v>
      </c>
      <c r="AI9" s="74">
        <v>-60709.452946896505</v>
      </c>
      <c r="AJ9" s="74">
        <v>-60709.452946896505</v>
      </c>
      <c r="AK9" s="74">
        <v>-60709.452946896505</v>
      </c>
      <c r="AL9" s="74">
        <v>-60709.452946896505</v>
      </c>
      <c r="AM9" s="74">
        <v>-60709.452946896505</v>
      </c>
      <c r="AN9" s="74">
        <v>-60709.452946896505</v>
      </c>
      <c r="AO9" s="74">
        <v>-60709.452946896505</v>
      </c>
      <c r="AP9" s="74">
        <v>-60709.452946896505</v>
      </c>
      <c r="AQ9" s="74">
        <v>-60709.452946896505</v>
      </c>
      <c r="AR9" s="74">
        <v>-60709.452946896505</v>
      </c>
      <c r="AS9" s="74">
        <v>-60709.452946896505</v>
      </c>
      <c r="AT9" s="74">
        <v>0</v>
      </c>
      <c r="AU9" s="74">
        <v>0</v>
      </c>
      <c r="AV9" s="74">
        <v>0</v>
      </c>
      <c r="AW9" s="74">
        <v>0</v>
      </c>
      <c r="AX9" s="74">
        <v>0</v>
      </c>
      <c r="AY9" s="74">
        <v>0</v>
      </c>
      <c r="AZ9" s="74">
        <v>0</v>
      </c>
      <c r="BA9" s="74">
        <v>0</v>
      </c>
      <c r="BB9" s="74">
        <v>0</v>
      </c>
      <c r="BC9" s="74">
        <v>0</v>
      </c>
      <c r="BD9" s="74">
        <v>0</v>
      </c>
      <c r="BE9" s="74">
        <v>0</v>
      </c>
      <c r="BF9" s="74">
        <v>0</v>
      </c>
      <c r="BG9" s="74">
        <v>0</v>
      </c>
      <c r="BH9" s="74">
        <v>0</v>
      </c>
      <c r="BI9" s="74">
        <v>0</v>
      </c>
      <c r="BJ9" s="74">
        <v>0</v>
      </c>
      <c r="BK9" s="74">
        <v>0</v>
      </c>
      <c r="BL9" s="74">
        <v>0</v>
      </c>
      <c r="BM9" s="74">
        <v>0</v>
      </c>
      <c r="BN9" s="74">
        <v>0</v>
      </c>
      <c r="BO9" s="74">
        <v>0</v>
      </c>
      <c r="BP9" s="74">
        <v>0</v>
      </c>
      <c r="BQ9" s="74">
        <v>0</v>
      </c>
      <c r="BR9" s="74">
        <v>0</v>
      </c>
      <c r="BS9" s="74">
        <v>0</v>
      </c>
      <c r="BT9" s="74">
        <v>0</v>
      </c>
      <c r="BU9" s="74">
        <v>0</v>
      </c>
      <c r="BV9" s="74">
        <v>0</v>
      </c>
      <c r="BW9" s="74">
        <v>0</v>
      </c>
      <c r="BX9" s="74">
        <v>0</v>
      </c>
      <c r="BY9" s="74">
        <v>0</v>
      </c>
      <c r="BZ9" s="74">
        <v>0</v>
      </c>
      <c r="CA9" s="74">
        <v>0</v>
      </c>
      <c r="CB9" s="74">
        <v>0</v>
      </c>
      <c r="CC9" s="74">
        <v>0</v>
      </c>
    </row>
    <row r="10" spans="3:81" x14ac:dyDescent="0.2">
      <c r="C10" s="66" t="str">
        <v>Pole</v>
      </c>
      <c r="D10" s="66" t="str">
        <v>Class 3</v>
      </c>
      <c r="E10" s="121">
        <v>0</v>
      </c>
      <c r="F10" s="74">
        <v>0</v>
      </c>
      <c r="G10" s="74">
        <v>0</v>
      </c>
      <c r="H10" s="74">
        <v>0</v>
      </c>
      <c r="I10" s="74">
        <v>0</v>
      </c>
      <c r="J10" s="74">
        <v>0</v>
      </c>
      <c r="K10" s="74">
        <v>0</v>
      </c>
      <c r="L10" s="74">
        <v>0</v>
      </c>
      <c r="M10" s="74">
        <v>0</v>
      </c>
      <c r="N10" s="74">
        <v>0</v>
      </c>
      <c r="O10" s="74">
        <v>0</v>
      </c>
      <c r="P10" s="74">
        <v>0</v>
      </c>
      <c r="Q10" s="74">
        <v>0</v>
      </c>
      <c r="R10" s="74">
        <v>0</v>
      </c>
      <c r="S10" s="74">
        <v>0</v>
      </c>
      <c r="T10" s="74">
        <v>0</v>
      </c>
      <c r="U10" s="74">
        <v>0</v>
      </c>
      <c r="V10" s="74">
        <v>0</v>
      </c>
      <c r="W10" s="74">
        <v>0</v>
      </c>
      <c r="X10" s="74">
        <v>0</v>
      </c>
      <c r="Y10" s="74">
        <v>0</v>
      </c>
      <c r="Z10" s="74">
        <v>0</v>
      </c>
      <c r="AA10" s="74">
        <v>0</v>
      </c>
      <c r="AB10" s="74">
        <v>0</v>
      </c>
      <c r="AC10" s="74">
        <v>0</v>
      </c>
      <c r="AD10" s="74">
        <v>0</v>
      </c>
      <c r="AE10" s="74">
        <v>0</v>
      </c>
      <c r="AF10" s="74">
        <v>0</v>
      </c>
      <c r="AG10" s="74">
        <v>0</v>
      </c>
      <c r="AH10" s="74">
        <v>0</v>
      </c>
      <c r="AI10" s="74">
        <v>0</v>
      </c>
      <c r="AJ10" s="74">
        <v>0</v>
      </c>
      <c r="AK10" s="74">
        <v>0</v>
      </c>
      <c r="AL10" s="74">
        <v>0</v>
      </c>
      <c r="AM10" s="74">
        <v>0</v>
      </c>
      <c r="AN10" s="74">
        <v>0</v>
      </c>
      <c r="AO10" s="74">
        <v>0</v>
      </c>
      <c r="AP10" s="74">
        <v>0</v>
      </c>
      <c r="AQ10" s="74">
        <v>0</v>
      </c>
      <c r="AR10" s="74">
        <v>0</v>
      </c>
      <c r="AS10" s="74">
        <v>0</v>
      </c>
      <c r="AT10" s="74">
        <v>0</v>
      </c>
      <c r="AU10" s="74">
        <v>0</v>
      </c>
      <c r="AV10" s="74">
        <v>0</v>
      </c>
      <c r="AW10" s="74">
        <v>0</v>
      </c>
      <c r="AX10" s="74">
        <v>0</v>
      </c>
      <c r="AY10" s="74">
        <v>0</v>
      </c>
      <c r="AZ10" s="74">
        <v>0</v>
      </c>
      <c r="BA10" s="74">
        <v>0</v>
      </c>
      <c r="BB10" s="74">
        <v>0</v>
      </c>
      <c r="BC10" s="74">
        <v>0</v>
      </c>
      <c r="BD10" s="74">
        <v>0</v>
      </c>
      <c r="BE10" s="74">
        <v>0</v>
      </c>
      <c r="BF10" s="74">
        <v>0</v>
      </c>
      <c r="BG10" s="74">
        <v>0</v>
      </c>
      <c r="BH10" s="74">
        <v>0</v>
      </c>
      <c r="BI10" s="74">
        <v>0</v>
      </c>
      <c r="BJ10" s="74">
        <v>0</v>
      </c>
      <c r="BK10" s="74">
        <v>0</v>
      </c>
      <c r="BL10" s="74">
        <v>0</v>
      </c>
      <c r="BM10" s="74">
        <v>0</v>
      </c>
      <c r="BN10" s="74">
        <v>0</v>
      </c>
      <c r="BO10" s="74">
        <v>0</v>
      </c>
      <c r="BP10" s="74">
        <v>0</v>
      </c>
      <c r="BQ10" s="74">
        <v>0</v>
      </c>
      <c r="BR10" s="74">
        <v>0</v>
      </c>
      <c r="BS10" s="74">
        <v>0</v>
      </c>
      <c r="BT10" s="74">
        <v>0</v>
      </c>
      <c r="BU10" s="74">
        <v>0</v>
      </c>
      <c r="BV10" s="74">
        <v>0</v>
      </c>
      <c r="BW10" s="74">
        <v>0</v>
      </c>
      <c r="BX10" s="74">
        <v>0</v>
      </c>
      <c r="BY10" s="74">
        <v>0</v>
      </c>
      <c r="BZ10" s="74">
        <v>0</v>
      </c>
      <c r="CA10" s="74">
        <v>0</v>
      </c>
      <c r="CB10" s="74">
        <v>0</v>
      </c>
      <c r="CC10" s="74">
        <v>0</v>
      </c>
    </row>
    <row r="11" spans="3:81" x14ac:dyDescent="0.2">
      <c r="C11" s="66" t="str">
        <v>Pole</v>
      </c>
      <c r="D11" s="66" t="str">
        <v>Class 2</v>
      </c>
      <c r="E11" s="121">
        <v>0</v>
      </c>
      <c r="F11" s="74">
        <v>0</v>
      </c>
      <c r="G11" s="74">
        <v>0</v>
      </c>
      <c r="H11" s="74">
        <v>0</v>
      </c>
      <c r="I11" s="74">
        <v>0</v>
      </c>
      <c r="J11" s="74">
        <v>0</v>
      </c>
      <c r="K11" s="74">
        <v>0</v>
      </c>
      <c r="L11" s="74">
        <v>0</v>
      </c>
      <c r="M11" s="74">
        <v>0</v>
      </c>
      <c r="N11" s="74">
        <v>0</v>
      </c>
      <c r="O11" s="74">
        <v>0</v>
      </c>
      <c r="P11" s="74">
        <v>0</v>
      </c>
      <c r="Q11" s="74">
        <v>0</v>
      </c>
      <c r="R11" s="74">
        <v>0</v>
      </c>
      <c r="S11" s="74">
        <v>0</v>
      </c>
      <c r="T11" s="74">
        <v>0</v>
      </c>
      <c r="U11" s="74">
        <v>0</v>
      </c>
      <c r="V11" s="74">
        <v>0</v>
      </c>
      <c r="W11" s="74">
        <v>0</v>
      </c>
      <c r="X11" s="74">
        <v>0</v>
      </c>
      <c r="Y11" s="74">
        <v>0</v>
      </c>
      <c r="Z11" s="74">
        <v>0</v>
      </c>
      <c r="AA11" s="74">
        <v>0</v>
      </c>
      <c r="AB11" s="74">
        <v>0</v>
      </c>
      <c r="AC11" s="74">
        <v>0</v>
      </c>
      <c r="AD11" s="74">
        <v>0</v>
      </c>
      <c r="AE11" s="74">
        <v>0</v>
      </c>
      <c r="AF11" s="74">
        <v>0</v>
      </c>
      <c r="AG11" s="74">
        <v>0</v>
      </c>
      <c r="AH11" s="74">
        <v>0</v>
      </c>
      <c r="AI11" s="74">
        <v>0</v>
      </c>
      <c r="AJ11" s="74">
        <v>0</v>
      </c>
      <c r="AK11" s="74">
        <v>0</v>
      </c>
      <c r="AL11" s="74">
        <v>0</v>
      </c>
      <c r="AM11" s="74">
        <v>0</v>
      </c>
      <c r="AN11" s="74">
        <v>0</v>
      </c>
      <c r="AO11" s="74">
        <v>0</v>
      </c>
      <c r="AP11" s="74">
        <v>0</v>
      </c>
      <c r="AQ11" s="74">
        <v>0</v>
      </c>
      <c r="AR11" s="74">
        <v>0</v>
      </c>
      <c r="AS11" s="74">
        <v>0</v>
      </c>
      <c r="AT11" s="74">
        <v>0</v>
      </c>
      <c r="AU11" s="74">
        <v>0</v>
      </c>
      <c r="AV11" s="74">
        <v>0</v>
      </c>
      <c r="AW11" s="74">
        <v>0</v>
      </c>
      <c r="AX11" s="74">
        <v>0</v>
      </c>
      <c r="AY11" s="74">
        <v>0</v>
      </c>
      <c r="AZ11" s="74">
        <v>0</v>
      </c>
      <c r="BA11" s="74">
        <v>0</v>
      </c>
      <c r="BB11" s="74">
        <v>0</v>
      </c>
      <c r="BC11" s="74">
        <v>0</v>
      </c>
      <c r="BD11" s="74">
        <v>0</v>
      </c>
      <c r="BE11" s="74">
        <v>0</v>
      </c>
      <c r="BF11" s="74">
        <v>0</v>
      </c>
      <c r="BG11" s="74">
        <v>0</v>
      </c>
      <c r="BH11" s="74">
        <v>0</v>
      </c>
      <c r="BI11" s="74">
        <v>0</v>
      </c>
      <c r="BJ11" s="74">
        <v>0</v>
      </c>
      <c r="BK11" s="74">
        <v>0</v>
      </c>
      <c r="BL11" s="74">
        <v>0</v>
      </c>
      <c r="BM11" s="74">
        <v>0</v>
      </c>
      <c r="BN11" s="74">
        <v>0</v>
      </c>
      <c r="BO11" s="74">
        <v>0</v>
      </c>
      <c r="BP11" s="74">
        <v>0</v>
      </c>
      <c r="BQ11" s="74">
        <v>0</v>
      </c>
      <c r="BR11" s="74">
        <v>0</v>
      </c>
      <c r="BS11" s="74">
        <v>0</v>
      </c>
      <c r="BT11" s="74">
        <v>0</v>
      </c>
      <c r="BU11" s="74">
        <v>0</v>
      </c>
      <c r="BV11" s="74">
        <v>0</v>
      </c>
      <c r="BW11" s="74">
        <v>0</v>
      </c>
      <c r="BX11" s="74">
        <v>0</v>
      </c>
      <c r="BY11" s="74">
        <v>0</v>
      </c>
      <c r="BZ11" s="74">
        <v>0</v>
      </c>
      <c r="CA11" s="74">
        <v>0</v>
      </c>
      <c r="CB11" s="74">
        <v>0</v>
      </c>
      <c r="CC11" s="74">
        <v>0</v>
      </c>
    </row>
    <row r="12" spans="3:81" x14ac:dyDescent="0.2">
      <c r="C12" s="66" t="str">
        <v>Underground Cable</v>
      </c>
      <c r="D12" s="66" t="str">
        <v>Aluminum: XLPE</v>
      </c>
      <c r="E12" s="121">
        <v>0</v>
      </c>
      <c r="F12" s="74">
        <v>0</v>
      </c>
      <c r="G12" s="74">
        <v>0</v>
      </c>
      <c r="H12" s="74">
        <v>0</v>
      </c>
      <c r="I12" s="74">
        <v>0</v>
      </c>
      <c r="J12" s="74">
        <v>0</v>
      </c>
      <c r="K12" s="74">
        <v>0</v>
      </c>
      <c r="L12" s="74">
        <v>0</v>
      </c>
      <c r="M12" s="74">
        <v>0</v>
      </c>
      <c r="N12" s="74">
        <v>0</v>
      </c>
      <c r="O12" s="74">
        <v>0</v>
      </c>
      <c r="P12" s="74">
        <v>0</v>
      </c>
      <c r="Q12" s="74">
        <v>0</v>
      </c>
      <c r="R12" s="74">
        <v>0</v>
      </c>
      <c r="S12" s="74">
        <v>0</v>
      </c>
      <c r="T12" s="74">
        <v>0</v>
      </c>
      <c r="U12" s="74">
        <v>0</v>
      </c>
      <c r="V12" s="74">
        <v>0</v>
      </c>
      <c r="W12" s="74">
        <v>0</v>
      </c>
      <c r="X12" s="74">
        <v>0</v>
      </c>
      <c r="Y12" s="74">
        <v>0</v>
      </c>
      <c r="Z12" s="74">
        <v>0</v>
      </c>
      <c r="AA12" s="74">
        <v>0</v>
      </c>
      <c r="AB12" s="74">
        <v>0</v>
      </c>
      <c r="AC12" s="74">
        <v>0</v>
      </c>
      <c r="AD12" s="74">
        <v>0</v>
      </c>
      <c r="AE12" s="74">
        <v>0</v>
      </c>
      <c r="AF12" s="74">
        <v>0</v>
      </c>
      <c r="AG12" s="74">
        <v>0</v>
      </c>
      <c r="AH12" s="74">
        <v>0</v>
      </c>
      <c r="AI12" s="74">
        <v>0</v>
      </c>
      <c r="AJ12" s="74">
        <v>0</v>
      </c>
      <c r="AK12" s="74">
        <v>0</v>
      </c>
      <c r="AL12" s="74">
        <v>0</v>
      </c>
      <c r="AM12" s="74">
        <v>0</v>
      </c>
      <c r="AN12" s="74">
        <v>0</v>
      </c>
      <c r="AO12" s="74">
        <v>0</v>
      </c>
      <c r="AP12" s="74">
        <v>0</v>
      </c>
      <c r="AQ12" s="74">
        <v>0</v>
      </c>
      <c r="AR12" s="74">
        <v>0</v>
      </c>
      <c r="AS12" s="74">
        <v>0</v>
      </c>
      <c r="AT12" s="74">
        <v>0</v>
      </c>
      <c r="AU12" s="74">
        <v>0</v>
      </c>
      <c r="AV12" s="74">
        <v>0</v>
      </c>
      <c r="AW12" s="74">
        <v>0</v>
      </c>
      <c r="AX12" s="74">
        <v>0</v>
      </c>
      <c r="AY12" s="74">
        <v>0</v>
      </c>
      <c r="AZ12" s="74">
        <v>0</v>
      </c>
      <c r="BA12" s="74">
        <v>0</v>
      </c>
      <c r="BB12" s="74">
        <v>0</v>
      </c>
      <c r="BC12" s="74">
        <v>0</v>
      </c>
      <c r="BD12" s="74">
        <v>0</v>
      </c>
      <c r="BE12" s="74">
        <v>0</v>
      </c>
      <c r="BF12" s="74">
        <v>0</v>
      </c>
      <c r="BG12" s="74">
        <v>0</v>
      </c>
      <c r="BH12" s="74">
        <v>0</v>
      </c>
      <c r="BI12" s="74">
        <v>0</v>
      </c>
      <c r="BJ12" s="74">
        <v>0</v>
      </c>
      <c r="BK12" s="74">
        <v>0</v>
      </c>
      <c r="BL12" s="74">
        <v>0</v>
      </c>
      <c r="BM12" s="74">
        <v>0</v>
      </c>
      <c r="BN12" s="74">
        <v>0</v>
      </c>
      <c r="BO12" s="74">
        <v>0</v>
      </c>
      <c r="BP12" s="74">
        <v>0</v>
      </c>
      <c r="BQ12" s="74">
        <v>0</v>
      </c>
      <c r="BR12" s="74">
        <v>0</v>
      </c>
      <c r="BS12" s="74">
        <v>0</v>
      </c>
      <c r="BT12" s="74">
        <v>0</v>
      </c>
      <c r="BU12" s="74">
        <v>0</v>
      </c>
      <c r="BV12" s="74">
        <v>0</v>
      </c>
      <c r="BW12" s="74">
        <v>0</v>
      </c>
      <c r="BX12" s="74">
        <v>0</v>
      </c>
      <c r="BY12" s="74">
        <v>0</v>
      </c>
      <c r="BZ12" s="74">
        <v>0</v>
      </c>
      <c r="CA12" s="74">
        <v>0</v>
      </c>
      <c r="CB12" s="74">
        <v>0</v>
      </c>
      <c r="CC12" s="74">
        <v>0</v>
      </c>
    </row>
    <row r="13" spans="3:81" x14ac:dyDescent="0.2">
      <c r="C13" s="66"/>
      <c r="D13" s="66"/>
      <c r="E13" s="121"/>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row>
    <row r="14" spans="3:81" x14ac:dyDescent="0.2">
      <c r="C14" s="66"/>
      <c r="D14" s="66"/>
      <c r="E14" s="121"/>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row>
    <row r="15" spans="3:81" x14ac:dyDescent="0.2">
      <c r="C15" s="66"/>
      <c r="D15" s="66"/>
      <c r="E15" s="121"/>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row>
    <row r="16" spans="3:81" x14ac:dyDescent="0.2">
      <c r="C16" s="66"/>
      <c r="D16" s="66"/>
      <c r="E16" s="121"/>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row>
    <row r="17" spans="3:81" x14ac:dyDescent="0.2">
      <c r="C17" s="66"/>
      <c r="D17" s="66"/>
      <c r="E17" s="121"/>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row>
    <row r="18" spans="3:81" x14ac:dyDescent="0.2">
      <c r="C18" s="66"/>
      <c r="D18" s="66"/>
      <c r="E18" s="121"/>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row>
    <row r="19" spans="3:81" x14ac:dyDescent="0.2">
      <c r="C19" s="66"/>
      <c r="D19" s="66"/>
      <c r="E19" s="121"/>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row>
    <row r="20" spans="3:81" x14ac:dyDescent="0.2">
      <c r="C20" s="66"/>
      <c r="D20" s="66"/>
      <c r="E20" s="121"/>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row>
    <row r="21" spans="3:81" x14ac:dyDescent="0.2">
      <c r="C21" s="66"/>
      <c r="D21" s="66"/>
      <c r="E21" s="121"/>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row>
    <row r="22" spans="3:81" x14ac:dyDescent="0.2">
      <c r="C22" s="66"/>
      <c r="D22" s="66"/>
      <c r="E22" s="121"/>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row>
    <row r="23" spans="3:81" x14ac:dyDescent="0.2">
      <c r="C23" s="66"/>
      <c r="D23" s="66"/>
      <c r="E23" s="121"/>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row>
    <row r="24" spans="3:81" x14ac:dyDescent="0.2">
      <c r="C24" s="66"/>
      <c r="D24" s="66"/>
      <c r="E24" s="121"/>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row>
    <row r="25" spans="3:81" x14ac:dyDescent="0.2">
      <c r="C25" s="66"/>
      <c r="D25" s="66"/>
      <c r="E25" s="121"/>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row>
    <row r="26" spans="3:81" x14ac:dyDescent="0.2">
      <c r="C26" s="66"/>
      <c r="D26" s="66"/>
      <c r="E26" s="121"/>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row>
    <row r="27" spans="3:81" x14ac:dyDescent="0.2">
      <c r="C27" s="66"/>
      <c r="D27" s="66"/>
      <c r="E27" s="121"/>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row>
    <row r="28" spans="3:81" x14ac:dyDescent="0.2">
      <c r="C28" s="66"/>
      <c r="D28" s="66"/>
      <c r="E28" s="121"/>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row>
    <row r="29" spans="3:81" x14ac:dyDescent="0.2">
      <c r="C29" s="66"/>
      <c r="D29" s="66"/>
      <c r="E29" s="121"/>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row>
    <row r="30" spans="3:81" x14ac:dyDescent="0.2">
      <c r="C30" s="66"/>
      <c r="D30" s="66"/>
      <c r="E30" s="121"/>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row>
    <row r="31" spans="3:81" x14ac:dyDescent="0.2">
      <c r="C31" s="66"/>
      <c r="D31" s="66"/>
      <c r="E31" s="121"/>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row>
    <row r="32" spans="3:81" x14ac:dyDescent="0.2">
      <c r="C32" s="66"/>
      <c r="D32" s="66"/>
      <c r="E32" s="121"/>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row>
    <row r="33" spans="3:81" x14ac:dyDescent="0.2">
      <c r="C33" s="66"/>
      <c r="D33" s="66"/>
      <c r="E33" s="121"/>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row>
    <row r="34" spans="3:81" x14ac:dyDescent="0.2">
      <c r="C34" s="66"/>
      <c r="D34" s="66"/>
      <c r="E34" s="121"/>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row>
    <row r="35" spans="3:81" x14ac:dyDescent="0.2">
      <c r="C35" s="66"/>
      <c r="D35" s="66"/>
      <c r="E35" s="121"/>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row>
    <row r="36" spans="3:81" x14ac:dyDescent="0.2">
      <c r="C36" s="66"/>
      <c r="D36" s="66"/>
      <c r="E36" s="121"/>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row>
    <row r="37" spans="3:81" x14ac:dyDescent="0.2">
      <c r="C37" s="66"/>
      <c r="D37" s="66"/>
      <c r="E37" s="121"/>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row>
    <row r="38" spans="3:81" x14ac:dyDescent="0.2">
      <c r="C38" s="66"/>
      <c r="D38" s="66"/>
      <c r="E38" s="121"/>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row>
    <row r="39" spans="3:81" x14ac:dyDescent="0.2">
      <c r="C39" s="66"/>
      <c r="D39" s="66"/>
      <c r="E39" s="121"/>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row>
    <row r="40" spans="3:81" x14ac:dyDescent="0.2">
      <c r="C40" s="66"/>
      <c r="D40" s="66"/>
      <c r="E40" s="121"/>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row>
    <row r="41" spans="3:81" x14ac:dyDescent="0.2">
      <c r="C41" s="66"/>
      <c r="D41" s="66"/>
      <c r="E41" s="121"/>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row>
    <row r="42" spans="3:81" x14ac:dyDescent="0.2">
      <c r="C42" s="66"/>
      <c r="D42" s="66"/>
      <c r="E42" s="121"/>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row>
    <row r="43" spans="3:81" x14ac:dyDescent="0.2">
      <c r="C43" s="66"/>
      <c r="D43" s="66"/>
      <c r="E43" s="121"/>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row>
    <row r="44" spans="3:81" x14ac:dyDescent="0.2">
      <c r="C44" s="66"/>
      <c r="D44" s="66"/>
      <c r="E44" s="121"/>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row>
    <row r="45" spans="3:81" x14ac:dyDescent="0.2">
      <c r="C45" s="66"/>
      <c r="D45" s="66"/>
      <c r="E45" s="121"/>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row>
    <row r="46" spans="3:81" x14ac:dyDescent="0.2">
      <c r="C46" s="66"/>
      <c r="D46" s="66"/>
      <c r="E46" s="121"/>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row>
    <row r="47" spans="3:81" x14ac:dyDescent="0.2">
      <c r="C47" s="66"/>
      <c r="D47" s="66"/>
      <c r="E47" s="121"/>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row>
    <row r="48" spans="3:81" x14ac:dyDescent="0.2">
      <c r="C48" s="66"/>
      <c r="D48" s="66"/>
      <c r="E48" s="121"/>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row>
    <row r="49" spans="3:81" x14ac:dyDescent="0.2">
      <c r="C49" s="66"/>
      <c r="D49" s="66"/>
      <c r="E49" s="121"/>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row>
    <row r="50" spans="3:81" x14ac:dyDescent="0.2">
      <c r="C50" s="66"/>
      <c r="D50" s="66"/>
      <c r="E50" s="121"/>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row>
    <row r="51" spans="3:81" x14ac:dyDescent="0.2">
      <c r="C51" s="66"/>
      <c r="D51" s="66"/>
      <c r="E51" s="121"/>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row>
    <row r="52" spans="3:81" x14ac:dyDescent="0.2">
      <c r="C52" s="66"/>
      <c r="D52" s="66"/>
      <c r="E52" s="121"/>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row>
    <row r="53" spans="3:81" x14ac:dyDescent="0.2">
      <c r="C53" s="66"/>
      <c r="D53" s="66"/>
      <c r="E53" s="121"/>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row>
    <row r="54" spans="3:81" x14ac:dyDescent="0.2">
      <c r="C54" s="66"/>
      <c r="D54" s="66"/>
      <c r="E54" s="121"/>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row>
    <row r="55" spans="3:81" x14ac:dyDescent="0.2">
      <c r="C55" s="66"/>
      <c r="D55" s="66"/>
      <c r="E55" s="121"/>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row>
    <row r="56" spans="3:81" x14ac:dyDescent="0.2">
      <c r="C56" s="66"/>
      <c r="D56" s="66"/>
      <c r="E56" s="121"/>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row>
    <row r="57" spans="3:81" x14ac:dyDescent="0.2">
      <c r="C57" s="66"/>
      <c r="D57" s="66"/>
      <c r="E57" s="121"/>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row>
    <row r="58" spans="3:81" x14ac:dyDescent="0.2">
      <c r="C58" s="66"/>
      <c r="D58" s="66"/>
      <c r="E58" s="121"/>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A5C1-4372-453D-B369-05252E074D99}">
  <sheetPr>
    <tabColor theme="0" tint="-0.249977111117893"/>
  </sheetPr>
  <dimension ref="C3:OP58"/>
  <sheetViews>
    <sheetView workbookViewId="0"/>
  </sheetViews>
  <sheetFormatPr defaultRowHeight="11.25" x14ac:dyDescent="0.2"/>
  <cols>
    <col min="3" max="3" width="24" customWidth="1"/>
    <col min="4" max="4" width="16.6640625" bestFit="1" customWidth="1"/>
    <col min="5" max="6" width="9.33203125" customWidth="1"/>
    <col min="84" max="84" width="21" customWidth="1"/>
    <col min="85" max="85" width="16.6640625" bestFit="1" customWidth="1"/>
    <col min="165" max="165" width="21" customWidth="1"/>
    <col min="166" max="166" width="16.6640625" bestFit="1" customWidth="1"/>
    <col min="246" max="246" width="18.83203125" customWidth="1"/>
    <col min="247" max="247" width="17.5" customWidth="1"/>
  </cols>
  <sheetData>
    <row r="3" spans="3:406" x14ac:dyDescent="0.2">
      <c r="C3" s="52"/>
      <c r="X3" s="52"/>
    </row>
    <row r="6" spans="3:406" x14ac:dyDescent="0.2">
      <c r="C6" s="63" t="s">
        <v>142</v>
      </c>
      <c r="G6" s="52"/>
      <c r="K6" s="71"/>
      <c r="CF6" s="63" t="s">
        <v>143</v>
      </c>
      <c r="CH6" s="52"/>
      <c r="CI6" s="52"/>
      <c r="CJ6" s="52"/>
      <c r="CN6" s="71"/>
      <c r="FI6" s="63" t="s">
        <v>276</v>
      </c>
      <c r="FK6" s="52"/>
      <c r="FL6" s="52"/>
      <c r="FM6" s="52"/>
      <c r="FQ6" s="71"/>
      <c r="IL6" s="63" t="s">
        <v>277</v>
      </c>
      <c r="IN6" s="52"/>
      <c r="IO6" s="52"/>
      <c r="IP6" s="52"/>
      <c r="IT6" s="71"/>
      <c r="LO6" s="63" t="s">
        <v>278</v>
      </c>
      <c r="LQ6" s="52"/>
      <c r="LR6" s="52"/>
      <c r="LS6" s="52"/>
      <c r="LW6" s="71"/>
    </row>
    <row r="7" spans="3:406" ht="34.5" thickBot="1" x14ac:dyDescent="0.25">
      <c r="C7" s="16" t="s">
        <v>11</v>
      </c>
      <c r="D7" s="16" t="s">
        <v>85</v>
      </c>
      <c r="E7" s="15">
        <v>2023</v>
      </c>
      <c r="F7" s="15">
        <v>2024</v>
      </c>
      <c r="G7" s="15">
        <v>2025</v>
      </c>
      <c r="H7" s="15">
        <v>2026</v>
      </c>
      <c r="I7" s="15">
        <v>2027</v>
      </c>
      <c r="J7" s="15">
        <v>2028</v>
      </c>
      <c r="K7" s="15">
        <v>2029</v>
      </c>
      <c r="L7" s="15">
        <v>2030</v>
      </c>
      <c r="M7" s="15">
        <v>2031</v>
      </c>
      <c r="N7" s="15">
        <v>2032</v>
      </c>
      <c r="O7" s="15">
        <v>2033</v>
      </c>
      <c r="P7" s="15">
        <v>2034</v>
      </c>
      <c r="Q7" s="15">
        <v>2035</v>
      </c>
      <c r="R7" s="15">
        <v>2036</v>
      </c>
      <c r="S7" s="15">
        <v>2037</v>
      </c>
      <c r="T7" s="15">
        <v>2038</v>
      </c>
      <c r="U7" s="15">
        <v>2039</v>
      </c>
      <c r="V7" s="15">
        <v>2040</v>
      </c>
      <c r="W7" s="15">
        <v>2041</v>
      </c>
      <c r="X7" s="15">
        <v>2042</v>
      </c>
      <c r="Y7" s="15">
        <v>2043</v>
      </c>
      <c r="Z7" s="15">
        <v>2044</v>
      </c>
      <c r="AA7" s="15">
        <v>2045</v>
      </c>
      <c r="AB7" s="15">
        <v>2046</v>
      </c>
      <c r="AC7" s="15">
        <v>2047</v>
      </c>
      <c r="AD7" s="15">
        <v>2048</v>
      </c>
      <c r="AE7" s="15">
        <v>2049</v>
      </c>
      <c r="AF7" s="15">
        <v>2050</v>
      </c>
      <c r="AG7" s="15">
        <v>2051</v>
      </c>
      <c r="AH7" s="15">
        <v>2052</v>
      </c>
      <c r="AI7" s="15">
        <v>2053</v>
      </c>
      <c r="AJ7" s="15">
        <v>2054</v>
      </c>
      <c r="AK7" s="15">
        <v>2055</v>
      </c>
      <c r="AL7" s="15">
        <v>2056</v>
      </c>
      <c r="AM7" s="15">
        <v>2057</v>
      </c>
      <c r="AN7" s="15">
        <v>2058</v>
      </c>
      <c r="AO7" s="15">
        <v>2059</v>
      </c>
      <c r="AP7" s="15">
        <v>2060</v>
      </c>
      <c r="AQ7" s="15">
        <v>2061</v>
      </c>
      <c r="AR7" s="15">
        <v>2062</v>
      </c>
      <c r="AS7" s="15">
        <v>2063</v>
      </c>
      <c r="AT7" s="15">
        <v>2064</v>
      </c>
      <c r="AU7" s="15">
        <v>2065</v>
      </c>
      <c r="AV7" s="15">
        <v>2066</v>
      </c>
      <c r="AW7" s="15">
        <v>2067</v>
      </c>
      <c r="AX7" s="15">
        <v>2068</v>
      </c>
      <c r="AY7" s="15">
        <v>2069</v>
      </c>
      <c r="AZ7" s="15">
        <v>2070</v>
      </c>
      <c r="BA7" s="15">
        <v>2071</v>
      </c>
      <c r="BB7" s="15">
        <v>2072</v>
      </c>
      <c r="BC7" s="15">
        <v>2073</v>
      </c>
      <c r="BD7" s="15">
        <v>2074</v>
      </c>
      <c r="BE7" s="15">
        <v>2075</v>
      </c>
      <c r="BF7" s="15">
        <v>2076</v>
      </c>
      <c r="BG7" s="15">
        <v>2077</v>
      </c>
      <c r="BH7" s="15">
        <v>2078</v>
      </c>
      <c r="BI7" s="15">
        <v>2079</v>
      </c>
      <c r="BJ7" s="15">
        <v>2080</v>
      </c>
      <c r="BK7" s="15">
        <v>2081</v>
      </c>
      <c r="BL7" s="15">
        <v>2082</v>
      </c>
      <c r="BM7" s="15">
        <v>2083</v>
      </c>
      <c r="BN7" s="15">
        <v>2084</v>
      </c>
      <c r="BO7" s="15">
        <v>2085</v>
      </c>
      <c r="BP7" s="15">
        <v>2086</v>
      </c>
      <c r="BQ7" s="15">
        <v>2087</v>
      </c>
      <c r="BR7" s="15">
        <v>2088</v>
      </c>
      <c r="BS7" s="15">
        <v>2089</v>
      </c>
      <c r="BT7" s="15">
        <v>2090</v>
      </c>
      <c r="BU7" s="15">
        <v>2091</v>
      </c>
      <c r="BV7" s="15">
        <v>2092</v>
      </c>
      <c r="BW7" s="15">
        <v>2093</v>
      </c>
      <c r="BX7" s="15">
        <v>2094</v>
      </c>
      <c r="BY7" s="15">
        <v>2095</v>
      </c>
      <c r="BZ7" s="15">
        <v>2096</v>
      </c>
      <c r="CA7" s="15">
        <v>2097</v>
      </c>
      <c r="CB7" s="15">
        <v>2098</v>
      </c>
      <c r="CC7" s="15">
        <v>2099</v>
      </c>
      <c r="CD7" s="15">
        <v>2100</v>
      </c>
      <c r="CF7" s="16" t="s">
        <v>11</v>
      </c>
      <c r="CG7" s="16" t="s">
        <v>85</v>
      </c>
      <c r="CH7" s="15">
        <v>2023</v>
      </c>
      <c r="CI7" s="15">
        <v>2024</v>
      </c>
      <c r="CJ7" s="15">
        <v>2025</v>
      </c>
      <c r="CK7" s="15">
        <v>2026</v>
      </c>
      <c r="CL7" s="15">
        <v>2027</v>
      </c>
      <c r="CM7" s="15">
        <v>2028</v>
      </c>
      <c r="CN7" s="15">
        <v>2029</v>
      </c>
      <c r="CO7" s="15">
        <v>2030</v>
      </c>
      <c r="CP7" s="15">
        <v>2031</v>
      </c>
      <c r="CQ7" s="15">
        <v>2032</v>
      </c>
      <c r="CR7" s="15">
        <v>2033</v>
      </c>
      <c r="CS7" s="15">
        <v>2034</v>
      </c>
      <c r="CT7" s="15">
        <v>2035</v>
      </c>
      <c r="CU7" s="15">
        <v>2036</v>
      </c>
      <c r="CV7" s="15">
        <v>2037</v>
      </c>
      <c r="CW7" s="15">
        <v>2038</v>
      </c>
      <c r="CX7" s="15">
        <v>2039</v>
      </c>
      <c r="CY7" s="15">
        <v>2040</v>
      </c>
      <c r="CZ7" s="15">
        <v>2041</v>
      </c>
      <c r="DA7" s="15">
        <v>2042</v>
      </c>
      <c r="DB7" s="15">
        <v>2043</v>
      </c>
      <c r="DC7" s="15">
        <v>2044</v>
      </c>
      <c r="DD7" s="15">
        <v>2045</v>
      </c>
      <c r="DE7" s="15">
        <v>2046</v>
      </c>
      <c r="DF7" s="15">
        <v>2047</v>
      </c>
      <c r="DG7" s="15">
        <v>2048</v>
      </c>
      <c r="DH7" s="15">
        <v>2049</v>
      </c>
      <c r="DI7" s="15">
        <v>2050</v>
      </c>
      <c r="DJ7" s="15">
        <v>2051</v>
      </c>
      <c r="DK7" s="15">
        <v>2052</v>
      </c>
      <c r="DL7" s="15">
        <v>2053</v>
      </c>
      <c r="DM7" s="15">
        <v>2054</v>
      </c>
      <c r="DN7" s="15">
        <v>2055</v>
      </c>
      <c r="DO7" s="15">
        <v>2056</v>
      </c>
      <c r="DP7" s="15">
        <v>2057</v>
      </c>
      <c r="DQ7" s="15">
        <v>2058</v>
      </c>
      <c r="DR7" s="15">
        <v>2059</v>
      </c>
      <c r="DS7" s="15">
        <v>2060</v>
      </c>
      <c r="DT7" s="15">
        <v>2061</v>
      </c>
      <c r="DU7" s="15">
        <v>2062</v>
      </c>
      <c r="DV7" s="15">
        <v>2063</v>
      </c>
      <c r="DW7" s="15">
        <v>2064</v>
      </c>
      <c r="DX7" s="15">
        <v>2065</v>
      </c>
      <c r="DY7" s="15">
        <v>2066</v>
      </c>
      <c r="DZ7" s="15">
        <v>2067</v>
      </c>
      <c r="EA7" s="15">
        <v>2068</v>
      </c>
      <c r="EB7" s="15">
        <v>2069</v>
      </c>
      <c r="EC7" s="15">
        <v>2070</v>
      </c>
      <c r="ED7" s="15">
        <v>2071</v>
      </c>
      <c r="EE7" s="15">
        <v>2072</v>
      </c>
      <c r="EF7" s="15">
        <v>2073</v>
      </c>
      <c r="EG7" s="15">
        <v>2074</v>
      </c>
      <c r="EH7" s="15">
        <v>2075</v>
      </c>
      <c r="EI7" s="15">
        <v>2076</v>
      </c>
      <c r="EJ7" s="15">
        <v>2077</v>
      </c>
      <c r="EK7" s="15">
        <v>2078</v>
      </c>
      <c r="EL7" s="15">
        <v>2079</v>
      </c>
      <c r="EM7" s="15">
        <v>2080</v>
      </c>
      <c r="EN7" s="15">
        <v>2081</v>
      </c>
      <c r="EO7" s="15">
        <v>2082</v>
      </c>
      <c r="EP7" s="15">
        <v>2083</v>
      </c>
      <c r="EQ7" s="15">
        <v>2084</v>
      </c>
      <c r="ER7" s="15">
        <v>2085</v>
      </c>
      <c r="ES7" s="15">
        <v>2086</v>
      </c>
      <c r="ET7" s="15">
        <v>2087</v>
      </c>
      <c r="EU7" s="15">
        <v>2088</v>
      </c>
      <c r="EV7" s="15">
        <v>2089</v>
      </c>
      <c r="EW7" s="15">
        <v>2090</v>
      </c>
      <c r="EX7" s="15">
        <v>2091</v>
      </c>
      <c r="EY7" s="15">
        <v>2092</v>
      </c>
      <c r="EZ7" s="15">
        <v>2093</v>
      </c>
      <c r="FA7" s="15">
        <v>2094</v>
      </c>
      <c r="FB7" s="15">
        <v>2095</v>
      </c>
      <c r="FC7" s="15">
        <v>2096</v>
      </c>
      <c r="FD7" s="15">
        <v>2097</v>
      </c>
      <c r="FE7" s="15">
        <v>2098</v>
      </c>
      <c r="FF7" s="15">
        <v>2099</v>
      </c>
      <c r="FG7" s="15">
        <v>2100</v>
      </c>
      <c r="FI7" s="16" t="s">
        <v>11</v>
      </c>
      <c r="FJ7" s="16" t="s">
        <v>85</v>
      </c>
      <c r="FK7" s="15">
        <v>2023</v>
      </c>
      <c r="FL7" s="15">
        <v>2024</v>
      </c>
      <c r="FM7" s="15">
        <v>2025</v>
      </c>
      <c r="FN7" s="15">
        <v>2026</v>
      </c>
      <c r="FO7" s="15">
        <v>2027</v>
      </c>
      <c r="FP7" s="15">
        <v>2028</v>
      </c>
      <c r="FQ7" s="15">
        <v>2029</v>
      </c>
      <c r="FR7" s="15">
        <v>2030</v>
      </c>
      <c r="FS7" s="15">
        <v>2031</v>
      </c>
      <c r="FT7" s="15">
        <v>2032</v>
      </c>
      <c r="FU7" s="15">
        <v>2033</v>
      </c>
      <c r="FV7" s="15">
        <v>2034</v>
      </c>
      <c r="FW7" s="15">
        <v>2035</v>
      </c>
      <c r="FX7" s="15">
        <v>2036</v>
      </c>
      <c r="FY7" s="15">
        <v>2037</v>
      </c>
      <c r="FZ7" s="15">
        <v>2038</v>
      </c>
      <c r="GA7" s="15">
        <v>2039</v>
      </c>
      <c r="GB7" s="15">
        <v>2040</v>
      </c>
      <c r="GC7" s="15">
        <v>2041</v>
      </c>
      <c r="GD7" s="15">
        <v>2042</v>
      </c>
      <c r="GE7" s="15">
        <v>2043</v>
      </c>
      <c r="GF7" s="15">
        <v>2044</v>
      </c>
      <c r="GG7" s="15">
        <v>2045</v>
      </c>
      <c r="GH7" s="15">
        <v>2046</v>
      </c>
      <c r="GI7" s="15">
        <v>2047</v>
      </c>
      <c r="GJ7" s="15">
        <v>2048</v>
      </c>
      <c r="GK7" s="15">
        <v>2049</v>
      </c>
      <c r="GL7" s="15">
        <v>2050</v>
      </c>
      <c r="GM7" s="15">
        <v>2051</v>
      </c>
      <c r="GN7" s="15">
        <v>2052</v>
      </c>
      <c r="GO7" s="15">
        <v>2053</v>
      </c>
      <c r="GP7" s="15">
        <v>2054</v>
      </c>
      <c r="GQ7" s="15">
        <v>2055</v>
      </c>
      <c r="GR7" s="15">
        <v>2056</v>
      </c>
      <c r="GS7" s="15">
        <v>2057</v>
      </c>
      <c r="GT7" s="15">
        <v>2058</v>
      </c>
      <c r="GU7" s="15">
        <v>2059</v>
      </c>
      <c r="GV7" s="15">
        <v>2060</v>
      </c>
      <c r="GW7" s="15">
        <v>2061</v>
      </c>
      <c r="GX7" s="15">
        <v>2062</v>
      </c>
      <c r="GY7" s="15">
        <v>2063</v>
      </c>
      <c r="GZ7" s="15">
        <v>2064</v>
      </c>
      <c r="HA7" s="15">
        <v>2065</v>
      </c>
      <c r="HB7" s="15">
        <v>2066</v>
      </c>
      <c r="HC7" s="15">
        <v>2067</v>
      </c>
      <c r="HD7" s="15">
        <v>2068</v>
      </c>
      <c r="HE7" s="15">
        <v>2069</v>
      </c>
      <c r="HF7" s="15">
        <v>2070</v>
      </c>
      <c r="HG7" s="15">
        <v>2071</v>
      </c>
      <c r="HH7" s="15">
        <v>2072</v>
      </c>
      <c r="HI7" s="15">
        <v>2073</v>
      </c>
      <c r="HJ7" s="15">
        <v>2074</v>
      </c>
      <c r="HK7" s="15">
        <v>2075</v>
      </c>
      <c r="HL7" s="15">
        <v>2076</v>
      </c>
      <c r="HM7" s="15">
        <v>2077</v>
      </c>
      <c r="HN7" s="15">
        <v>2078</v>
      </c>
      <c r="HO7" s="15">
        <v>2079</v>
      </c>
      <c r="HP7" s="15">
        <v>2080</v>
      </c>
      <c r="HQ7" s="15">
        <v>2081</v>
      </c>
      <c r="HR7" s="15">
        <v>2082</v>
      </c>
      <c r="HS7" s="15">
        <v>2083</v>
      </c>
      <c r="HT7" s="15">
        <v>2084</v>
      </c>
      <c r="HU7" s="15">
        <v>2085</v>
      </c>
      <c r="HV7" s="15">
        <v>2086</v>
      </c>
      <c r="HW7" s="15">
        <v>2087</v>
      </c>
      <c r="HX7" s="15">
        <v>2088</v>
      </c>
      <c r="HY7" s="15">
        <v>2089</v>
      </c>
      <c r="HZ7" s="15">
        <v>2090</v>
      </c>
      <c r="IA7" s="15">
        <v>2091</v>
      </c>
      <c r="IB7" s="15">
        <v>2092</v>
      </c>
      <c r="IC7" s="15">
        <v>2093</v>
      </c>
      <c r="ID7" s="15">
        <v>2094</v>
      </c>
      <c r="IE7" s="15">
        <v>2095</v>
      </c>
      <c r="IF7" s="15">
        <v>2096</v>
      </c>
      <c r="IG7" s="15">
        <v>2097</v>
      </c>
      <c r="IH7" s="15">
        <v>2098</v>
      </c>
      <c r="II7" s="15">
        <v>2099</v>
      </c>
      <c r="IJ7" s="15">
        <v>2100</v>
      </c>
      <c r="IL7" s="16" t="s">
        <v>11</v>
      </c>
      <c r="IM7" s="16" t="s">
        <v>85</v>
      </c>
      <c r="IN7" s="15">
        <v>2023</v>
      </c>
      <c r="IO7" s="15">
        <v>2024</v>
      </c>
      <c r="IP7" s="15">
        <v>2025</v>
      </c>
      <c r="IQ7" s="15">
        <v>2026</v>
      </c>
      <c r="IR7" s="15">
        <v>2027</v>
      </c>
      <c r="IS7" s="15">
        <v>2028</v>
      </c>
      <c r="IT7" s="15">
        <v>2029</v>
      </c>
      <c r="IU7" s="15">
        <v>2030</v>
      </c>
      <c r="IV7" s="15">
        <v>2031</v>
      </c>
      <c r="IW7" s="15">
        <v>2032</v>
      </c>
      <c r="IX7" s="15">
        <v>2033</v>
      </c>
      <c r="IY7" s="15">
        <v>2034</v>
      </c>
      <c r="IZ7" s="15">
        <v>2035</v>
      </c>
      <c r="JA7" s="15">
        <v>2036</v>
      </c>
      <c r="JB7" s="15">
        <v>2037</v>
      </c>
      <c r="JC7" s="15">
        <v>2038</v>
      </c>
      <c r="JD7" s="15">
        <v>2039</v>
      </c>
      <c r="JE7" s="15">
        <v>2040</v>
      </c>
      <c r="JF7" s="15">
        <v>2041</v>
      </c>
      <c r="JG7" s="15">
        <v>2042</v>
      </c>
      <c r="JH7" s="15">
        <v>2043</v>
      </c>
      <c r="JI7" s="15">
        <v>2044</v>
      </c>
      <c r="JJ7" s="15">
        <v>2045</v>
      </c>
      <c r="JK7" s="15">
        <v>2046</v>
      </c>
      <c r="JL7" s="15">
        <v>2047</v>
      </c>
      <c r="JM7" s="15">
        <v>2048</v>
      </c>
      <c r="JN7" s="15">
        <v>2049</v>
      </c>
      <c r="JO7" s="15">
        <v>2050</v>
      </c>
      <c r="JP7" s="15">
        <v>2051</v>
      </c>
      <c r="JQ7" s="15">
        <v>2052</v>
      </c>
      <c r="JR7" s="15">
        <v>2053</v>
      </c>
      <c r="JS7" s="15">
        <v>2054</v>
      </c>
      <c r="JT7" s="15">
        <v>2055</v>
      </c>
      <c r="JU7" s="15">
        <v>2056</v>
      </c>
      <c r="JV7" s="15">
        <v>2057</v>
      </c>
      <c r="JW7" s="15">
        <v>2058</v>
      </c>
      <c r="JX7" s="15">
        <v>2059</v>
      </c>
      <c r="JY7" s="15">
        <v>2060</v>
      </c>
      <c r="JZ7" s="15">
        <v>2061</v>
      </c>
      <c r="KA7" s="15">
        <v>2062</v>
      </c>
      <c r="KB7" s="15">
        <v>2063</v>
      </c>
      <c r="KC7" s="15">
        <v>2064</v>
      </c>
      <c r="KD7" s="15">
        <v>2065</v>
      </c>
      <c r="KE7" s="15">
        <v>2066</v>
      </c>
      <c r="KF7" s="15">
        <v>2067</v>
      </c>
      <c r="KG7" s="15">
        <v>2068</v>
      </c>
      <c r="KH7" s="15">
        <v>2069</v>
      </c>
      <c r="KI7" s="15">
        <v>2070</v>
      </c>
      <c r="KJ7" s="15">
        <v>2071</v>
      </c>
      <c r="KK7" s="15">
        <v>2072</v>
      </c>
      <c r="KL7" s="15">
        <v>2073</v>
      </c>
      <c r="KM7" s="15">
        <v>2074</v>
      </c>
      <c r="KN7" s="15">
        <v>2075</v>
      </c>
      <c r="KO7" s="15">
        <v>2076</v>
      </c>
      <c r="KP7" s="15">
        <v>2077</v>
      </c>
      <c r="KQ7" s="15">
        <v>2078</v>
      </c>
      <c r="KR7" s="15">
        <v>2079</v>
      </c>
      <c r="KS7" s="15">
        <v>2080</v>
      </c>
      <c r="KT7" s="15">
        <v>2081</v>
      </c>
      <c r="KU7" s="15">
        <v>2082</v>
      </c>
      <c r="KV7" s="15">
        <v>2083</v>
      </c>
      <c r="KW7" s="15">
        <v>2084</v>
      </c>
      <c r="KX7" s="15">
        <v>2085</v>
      </c>
      <c r="KY7" s="15">
        <v>2086</v>
      </c>
      <c r="KZ7" s="15">
        <v>2087</v>
      </c>
      <c r="LA7" s="15">
        <v>2088</v>
      </c>
      <c r="LB7" s="15">
        <v>2089</v>
      </c>
      <c r="LC7" s="15">
        <v>2090</v>
      </c>
      <c r="LD7" s="15">
        <v>2091</v>
      </c>
      <c r="LE7" s="15">
        <v>2092</v>
      </c>
      <c r="LF7" s="15">
        <v>2093</v>
      </c>
      <c r="LG7" s="15">
        <v>2094</v>
      </c>
      <c r="LH7" s="15">
        <v>2095</v>
      </c>
      <c r="LI7" s="15">
        <v>2096</v>
      </c>
      <c r="LJ7" s="15">
        <v>2097</v>
      </c>
      <c r="LK7" s="15">
        <v>2098</v>
      </c>
      <c r="LL7" s="15">
        <v>2099</v>
      </c>
      <c r="LM7" s="15">
        <v>2100</v>
      </c>
      <c r="LO7" s="16" t="s">
        <v>11</v>
      </c>
      <c r="LP7" s="16" t="s">
        <v>85</v>
      </c>
      <c r="LQ7" s="15">
        <v>2023</v>
      </c>
      <c r="LR7" s="15">
        <v>2024</v>
      </c>
      <c r="LS7" s="15">
        <v>2025</v>
      </c>
      <c r="LT7" s="15">
        <v>2026</v>
      </c>
      <c r="LU7" s="15">
        <v>2027</v>
      </c>
      <c r="LV7" s="15">
        <v>2028</v>
      </c>
      <c r="LW7" s="15">
        <v>2029</v>
      </c>
      <c r="LX7" s="15">
        <v>2030</v>
      </c>
      <c r="LY7" s="15">
        <v>2031</v>
      </c>
      <c r="LZ7" s="15">
        <v>2032</v>
      </c>
      <c r="MA7" s="15">
        <v>2033</v>
      </c>
      <c r="MB7" s="15">
        <v>2034</v>
      </c>
      <c r="MC7" s="15">
        <v>2035</v>
      </c>
      <c r="MD7" s="15">
        <v>2036</v>
      </c>
      <c r="ME7" s="15">
        <v>2037</v>
      </c>
      <c r="MF7" s="15">
        <v>2038</v>
      </c>
      <c r="MG7" s="15">
        <v>2039</v>
      </c>
      <c r="MH7" s="15">
        <v>2040</v>
      </c>
      <c r="MI7" s="15">
        <v>2041</v>
      </c>
      <c r="MJ7" s="15">
        <v>2042</v>
      </c>
      <c r="MK7" s="15">
        <v>2043</v>
      </c>
      <c r="ML7" s="15">
        <v>2044</v>
      </c>
      <c r="MM7" s="15">
        <v>2045</v>
      </c>
      <c r="MN7" s="15">
        <v>2046</v>
      </c>
      <c r="MO7" s="15">
        <v>2047</v>
      </c>
      <c r="MP7" s="15">
        <v>2048</v>
      </c>
      <c r="MQ7" s="15">
        <v>2049</v>
      </c>
      <c r="MR7" s="15">
        <v>2050</v>
      </c>
      <c r="MS7" s="15">
        <v>2051</v>
      </c>
      <c r="MT7" s="15">
        <v>2052</v>
      </c>
      <c r="MU7" s="15">
        <v>2053</v>
      </c>
      <c r="MV7" s="15">
        <v>2054</v>
      </c>
      <c r="MW7" s="15">
        <v>2055</v>
      </c>
      <c r="MX7" s="15">
        <v>2056</v>
      </c>
      <c r="MY7" s="15">
        <v>2057</v>
      </c>
      <c r="MZ7" s="15">
        <v>2058</v>
      </c>
      <c r="NA7" s="15">
        <v>2059</v>
      </c>
      <c r="NB7" s="15">
        <v>2060</v>
      </c>
      <c r="NC7" s="15">
        <v>2061</v>
      </c>
      <c r="ND7" s="15">
        <v>2062</v>
      </c>
      <c r="NE7" s="15">
        <v>2063</v>
      </c>
      <c r="NF7" s="15">
        <v>2064</v>
      </c>
      <c r="NG7" s="15">
        <v>2065</v>
      </c>
      <c r="NH7" s="15">
        <v>2066</v>
      </c>
      <c r="NI7" s="15">
        <v>2067</v>
      </c>
      <c r="NJ7" s="15">
        <v>2068</v>
      </c>
      <c r="NK7" s="15">
        <v>2069</v>
      </c>
      <c r="NL7" s="15">
        <v>2070</v>
      </c>
      <c r="NM7" s="15">
        <v>2071</v>
      </c>
      <c r="NN7" s="15">
        <v>2072</v>
      </c>
      <c r="NO7" s="15">
        <v>2073</v>
      </c>
      <c r="NP7" s="15">
        <v>2074</v>
      </c>
      <c r="NQ7" s="15">
        <v>2075</v>
      </c>
      <c r="NR7" s="15">
        <v>2076</v>
      </c>
      <c r="NS7" s="15">
        <v>2077</v>
      </c>
      <c r="NT7" s="15">
        <v>2078</v>
      </c>
      <c r="NU7" s="15">
        <v>2079</v>
      </c>
      <c r="NV7" s="15">
        <v>2080</v>
      </c>
      <c r="NW7" s="15">
        <v>2081</v>
      </c>
      <c r="NX7" s="15">
        <v>2082</v>
      </c>
      <c r="NY7" s="15">
        <v>2083</v>
      </c>
      <c r="NZ7" s="15">
        <v>2084</v>
      </c>
      <c r="OA7" s="15">
        <v>2085</v>
      </c>
      <c r="OB7" s="15">
        <v>2086</v>
      </c>
      <c r="OC7" s="15">
        <v>2087</v>
      </c>
      <c r="OD7" s="15">
        <v>2088</v>
      </c>
      <c r="OE7" s="15">
        <v>2089</v>
      </c>
      <c r="OF7" s="15">
        <v>2090</v>
      </c>
      <c r="OG7" s="15">
        <v>2091</v>
      </c>
      <c r="OH7" s="15">
        <v>2092</v>
      </c>
      <c r="OI7" s="15">
        <v>2093</v>
      </c>
      <c r="OJ7" s="15">
        <v>2094</v>
      </c>
      <c r="OK7" s="15">
        <v>2095</v>
      </c>
      <c r="OL7" s="15">
        <v>2096</v>
      </c>
      <c r="OM7" s="15">
        <v>2097</v>
      </c>
      <c r="ON7" s="15">
        <v>2098</v>
      </c>
      <c r="OO7" s="15">
        <v>2099</v>
      </c>
      <c r="OP7" s="15">
        <v>2100</v>
      </c>
    </row>
    <row r="8" spans="3:406" x14ac:dyDescent="0.2">
      <c r="C8" s="66" t="str" cm="1">
        <f t="array" ref="C8:C12">_xlfn.ANCHORARRAY('Int VA Calcs'!Z8)</f>
        <v>Pole</v>
      </c>
      <c r="D8" s="66" t="str" cm="1">
        <f t="array" ref="D8:D12">_xlfn.ANCHORARRAY('Int VA Calcs'!AA8)</f>
        <v>Class 5</v>
      </c>
      <c r="E8" s="72" cm="1">
        <f t="array" ref="E8:E12">_xlfn.XLOOKUP(_xlfn.ANCHORARRAY($C$8)&amp;_xlfn.ANCHORARRAY($D$8),_xlfn.ANCHORARRAY('Int VA Calcs'!$Z$8)&amp;_xlfn.ANCHORARRAY('Int VA Calcs'!$AA$8),_xlfn.ANCHORARRAY('Int VA Calcs'!AB8))</f>
        <v>0.1179557393020948</v>
      </c>
      <c r="F8" s="73" cm="1">
        <f t="array" ref="F8:F12">_xlfn.ANCHORARRAY(E8)+(_xlfn.ANCHORARRAY(G8)-_xlfn.ANCHORARRAY($E8))*(1/2)</f>
        <v>0.11808877831027688</v>
      </c>
      <c r="G8" s="72" cm="1">
        <f t="array" ref="G8:G12">_xlfn.XLOOKUP(_xlfn.ANCHORARRAY($C$8)&amp;_xlfn.ANCHORARRAY($D$8),_xlfn.ANCHORARRAY('Int VA Calcs'!$Z$8)&amp;_xlfn.ANCHORARRAY('Int VA Calcs'!$AA$8),_xlfn.ANCHORARRAY('Int VA Calcs'!AC8))</f>
        <v>0.11822181731845896</v>
      </c>
      <c r="H8" s="73" cm="1">
        <f t="array" ref="H8:H12">_xlfn.ANCHORARRAY(G8)+(_xlfn.ANCHORARRAY($L8)-_xlfn.ANCHORARRAY($G8))*(1/5)</f>
        <v>0.11827504050629992</v>
      </c>
      <c r="I8" s="73" cm="1">
        <f t="array" ref="I8:I12">_xlfn.ANCHORARRAY(H8)+(_xlfn.ANCHORARRAY($L8)-_xlfn.ANCHORARRAY($G8))*(1/5)</f>
        <v>0.11832826369414087</v>
      </c>
      <c r="J8" s="73" cm="1">
        <f t="array" ref="J8:J12">_xlfn.ANCHORARRAY(I8)+(_xlfn.ANCHORARRAY($L8)-_xlfn.ANCHORARRAY($G8))*(1/5)</f>
        <v>0.11838148688198183</v>
      </c>
      <c r="K8" s="73" cm="1">
        <f t="array" ref="K8:K12">_xlfn.ANCHORARRAY(J8)+(_xlfn.ANCHORARRAY($L8)-_xlfn.ANCHORARRAY($G8))*(1/5)</f>
        <v>0.11843471006982279</v>
      </c>
      <c r="L8" s="72" cm="1">
        <f t="array" ref="L8:L12">_xlfn.XLOOKUP(_xlfn.ANCHORARRAY($C$8)&amp;_xlfn.ANCHORARRAY($D$8),_xlfn.ANCHORARRAY('Int VA Calcs'!$Z$8)&amp;_xlfn.ANCHORARRAY('Int VA Calcs'!$AA$8),_xlfn.ANCHORARRAY('Int VA Calcs'!AD8))</f>
        <v>0.11848793325766374</v>
      </c>
      <c r="M8" s="73" cm="1">
        <f t="array" ref="M8:M12">_xlfn.ANCHORARRAY(L8)+(_xlfn.ANCHORARRAY($Q8)-_xlfn.ANCHORARRAY($L8))*(1/5)</f>
        <v>0.118541163897129</v>
      </c>
      <c r="N8" s="73" cm="1">
        <f t="array" ref="N8:N12">_xlfn.ANCHORARRAY(M8)+(_xlfn.ANCHORARRAY($Q8)-_xlfn.ANCHORARRAY($L8))*(1/5)</f>
        <v>0.11859439453659426</v>
      </c>
      <c r="O8" s="73" cm="1">
        <f t="array" ref="O8:O12">_xlfn.ANCHORARRAY(N8)+(_xlfn.ANCHORARRAY($Q8)-_xlfn.ANCHORARRAY($L8))*(1/5)</f>
        <v>0.11864762517605952</v>
      </c>
      <c r="P8" s="73" cm="1">
        <f t="array" ref="P8:P12">_xlfn.ANCHORARRAY(O8)+(_xlfn.ANCHORARRAY($Q8)-_xlfn.ANCHORARRAY($L8))*(1/5)</f>
        <v>0.11870085581552478</v>
      </c>
      <c r="Q8" s="72" cm="1">
        <f t="array" ref="Q8:Q12">_xlfn.XLOOKUP(_xlfn.ANCHORARRAY($C$8)&amp;_xlfn.ANCHORARRAY($D$8),_xlfn.ANCHORARRAY('Int VA Calcs'!$Z$8)&amp;_xlfn.ANCHORARRAY('Int VA Calcs'!$AA$8),_xlfn.ANCHORARRAY('Int VA Calcs'!AE8))</f>
        <v>0.11875408645499001</v>
      </c>
      <c r="R8" s="73" cm="1">
        <f t="array" ref="R8:R12">_xlfn.ANCHORARRAY(Q8)+(_xlfn.ANCHORARRAY($V8)-_xlfn.ANCHORARRAY($Q8))*(1/5)</f>
        <v>0.11880732441362649</v>
      </c>
      <c r="S8" s="73" cm="1">
        <f t="array" ref="S8:S12">_xlfn.ANCHORARRAY(R8)+(_xlfn.ANCHORARRAY($V8)-_xlfn.ANCHORARRAY($Q8))*(1/5)</f>
        <v>0.11886056237226296</v>
      </c>
      <c r="T8" s="73" cm="1">
        <f t="array" ref="T8:T12">_xlfn.ANCHORARRAY(S8)+(_xlfn.ANCHORARRAY($V8)-_xlfn.ANCHORARRAY($Q8))*(1/5)</f>
        <v>0.11891380033089943</v>
      </c>
      <c r="U8" s="73" cm="1">
        <f t="array" ref="U8:U12">_xlfn.ANCHORARRAY(T8)+(_xlfn.ANCHORARRAY($V8)-_xlfn.ANCHORARRAY($Q8))*(1/5)</f>
        <v>0.11896703828953591</v>
      </c>
      <c r="V8" s="72" cm="1">
        <f t="array" ref="V8:V12">_xlfn.XLOOKUP(_xlfn.ANCHORARRAY($C$8)&amp;_xlfn.ANCHORARRAY($D$8),_xlfn.ANCHORARRAY('Int VA Calcs'!$Z$8)&amp;_xlfn.ANCHORARRAY('Int VA Calcs'!$AA$8),_xlfn.ANCHORARRAY('Int VA Calcs'!AF8))</f>
        <v>0.11902027624817241</v>
      </c>
      <c r="W8" s="73" cm="1">
        <f t="array" ref="W8:W12">_xlfn.ANCHORARRAY(V8)+(_xlfn.ANCHORARRAY($AA8)-_xlfn.ANCHORARRAY($V8))*(1/5)</f>
        <v>0.11907352139401654</v>
      </c>
      <c r="X8" s="73" cm="1">
        <f t="array" ref="X8:X12">_xlfn.ANCHORARRAY(W8)+(_xlfn.ANCHORARRAY($AA8)-_xlfn.ANCHORARRAY($V8))*(1/5)</f>
        <v>0.11912676653986068</v>
      </c>
      <c r="Y8" s="73" cm="1">
        <f t="array" ref="Y8:Y12">_xlfn.ANCHORARRAY(X8)+(_xlfn.ANCHORARRAY($AA8)-_xlfn.ANCHORARRAY($V8))*(1/5)</f>
        <v>0.11918001168570481</v>
      </c>
      <c r="Z8" s="73" cm="1">
        <f t="array" ref="Z8:Z12">_xlfn.ANCHORARRAY(Y8)+(_xlfn.ANCHORARRAY($AA8)-_xlfn.ANCHORARRAY($V8))*(1/5)</f>
        <v>0.11923325683154895</v>
      </c>
      <c r="AA8" s="72" cm="1">
        <f t="array" ref="AA8:AA12">_xlfn.XLOOKUP(_xlfn.ANCHORARRAY($C$8)&amp;_xlfn.ANCHORARRAY($D$8),_xlfn.ANCHORARRAY('Int VA Calcs'!$Z$8)&amp;_xlfn.ANCHORARRAY('Int VA Calcs'!$AA$8),_xlfn.ANCHORARRAY('Int VA Calcs'!AG8))</f>
        <v>0.11928650197739306</v>
      </c>
      <c r="AB8" s="73" cm="1">
        <f t="array" ref="AB8:AB12">_xlfn.ANCHORARRAY(AA8)+(_xlfn.ANCHORARRAY($AF8)-_xlfn.ANCHORARRAY($AA8))*(1/5)</f>
        <v>0.1193597255468664</v>
      </c>
      <c r="AC8" s="73" cm="1">
        <f t="array" ref="AC8:AC12">_xlfn.ANCHORARRAY(AB8)+(_xlfn.ANCHORARRAY($AF8)-_xlfn.ANCHORARRAY($AA8))*(1/5)</f>
        <v>0.11943294911633974</v>
      </c>
      <c r="AD8" s="73" cm="1">
        <f t="array" ref="AD8:AD12">_xlfn.ANCHORARRAY(AC8)+(_xlfn.ANCHORARRAY($AF8)-_xlfn.ANCHORARRAY($AA8))*(1/5)</f>
        <v>0.11950617268581308</v>
      </c>
      <c r="AE8" s="73" cm="1">
        <f t="array" ref="AE8:AE12">_xlfn.ANCHORARRAY(AD8)+(_xlfn.ANCHORARRAY($AF8)-_xlfn.ANCHORARRAY($AA8))*(1/5)</f>
        <v>0.11957939625528642</v>
      </c>
      <c r="AF8" s="72" cm="1">
        <f t="array" ref="AF8:AF12">_xlfn.XLOOKUP(_xlfn.ANCHORARRAY($C$8)&amp;_xlfn.ANCHORARRAY($D$8),_xlfn.ANCHORARRAY('Int VA Calcs'!$Z$8)&amp;_xlfn.ANCHORARRAY('Int VA Calcs'!$AA$8),_xlfn.ANCHORARRAY('Int VA Calcs'!AH8))</f>
        <v>0.11965261982475978</v>
      </c>
      <c r="AG8" s="73" cm="1">
        <f t="array" ref="AG8:AG12">_xlfn.ANCHORARRAY(AF8)+(_xlfn.ANCHORARRAY($AK8)-_xlfn.ANCHORARRAY($AF8))*(1/5)</f>
        <v>0.11967259215955386</v>
      </c>
      <c r="AH8" s="73" cm="1">
        <f t="array" ref="AH8:AH12">_xlfn.ANCHORARRAY(AG8)+(_xlfn.ANCHORARRAY($AK8)-_xlfn.ANCHORARRAY($AF8))*(1/5)</f>
        <v>0.11969256449434795</v>
      </c>
      <c r="AI8" s="73" cm="1">
        <f t="array" ref="AI8:AI12">_xlfn.ANCHORARRAY(AH8)+(_xlfn.ANCHORARRAY($AK8)-_xlfn.ANCHORARRAY($AF8))*(1/5)</f>
        <v>0.11971253682914204</v>
      </c>
      <c r="AJ8" s="73" cm="1">
        <f t="array" ref="AJ8:AJ12">_xlfn.ANCHORARRAY(AI8)+(_xlfn.ANCHORARRAY($AK8)-_xlfn.ANCHORARRAY($AF8))*(1/5)</f>
        <v>0.11973250916393613</v>
      </c>
      <c r="AK8" s="128" cm="1">
        <f t="array" ref="AK8:AK12">_xlfn.XLOOKUP(_xlfn.ANCHORARRAY($C$8)&amp;_xlfn.ANCHORARRAY($D$8),_xlfn.ANCHORARRAY('Int VA Calcs'!$Z$8)&amp;_xlfn.ANCHORARRAY('Int VA Calcs'!$AA$8),_xlfn.ANCHORARRAY('Int VA Calcs'!AI8))</f>
        <v>0.11975248149873022</v>
      </c>
      <c r="AL8" s="73" cm="1">
        <f t="array" ref="AL8:AL12">_xlfn.ANCHORARRAY(AK8)+(_xlfn.ANCHORARRAY($AP8)-_xlfn.ANCHORARRAY($AK8))*(1/5)</f>
        <v>0.11977245479354122</v>
      </c>
      <c r="AM8" s="73" cm="1">
        <f t="array" ref="AM8:AM12">_xlfn.ANCHORARRAY(AL8)+(_xlfn.ANCHORARRAY($AP8)-_xlfn.ANCHORARRAY($AK8))*(1/5)</f>
        <v>0.11979242808835222</v>
      </c>
      <c r="AN8" s="73" cm="1">
        <f t="array" ref="AN8:AN12">_xlfn.ANCHORARRAY(AM8)+(_xlfn.ANCHORARRAY($AP8)-_xlfn.ANCHORARRAY($AK8))*(1/5)</f>
        <v>0.11981240138316322</v>
      </c>
      <c r="AO8" s="73" cm="1">
        <f t="array" ref="AO8:AO12">_xlfn.ANCHORARRAY(AN8)+(_xlfn.ANCHORARRAY($AP8)-_xlfn.ANCHORARRAY($AK8))*(1/5)</f>
        <v>0.11983237467797422</v>
      </c>
      <c r="AP8" s="128" cm="1">
        <f t="array" ref="AP8:AP12">_xlfn.XLOOKUP(_xlfn.ANCHORARRAY($C$8)&amp;_xlfn.ANCHORARRAY($D$8),_xlfn.ANCHORARRAY('Int VA Calcs'!$Z$8)&amp;_xlfn.ANCHORARRAY('Int VA Calcs'!$AA$8),_xlfn.ANCHORARRAY('Int VA Calcs'!AJ8))</f>
        <v>0.1198523479727852</v>
      </c>
      <c r="AQ8" s="73" cm="1">
        <f t="array" ref="AQ8:AQ12">_xlfn.ANCHORARRAY(AP8)+(_xlfn.ANCHORARRAY($AU8)-_xlfn.ANCHORARRAY($AP8))*(1/5)</f>
        <v>0.11987232222074234</v>
      </c>
      <c r="AR8" s="73" cm="1">
        <f t="array" ref="AR8:AR12">_xlfn.ANCHORARRAY(AQ8)+(_xlfn.ANCHORARRAY($AU8)-_xlfn.ANCHORARRAY($AP8))*(1/5)</f>
        <v>0.11989229646869949</v>
      </c>
      <c r="AS8" s="73" cm="1">
        <f t="array" ref="AS8:AS12">_xlfn.ANCHORARRAY(AR8)+(_xlfn.ANCHORARRAY($AU8)-_xlfn.ANCHORARRAY($AP8))*(1/5)</f>
        <v>0.11991227071665664</v>
      </c>
      <c r="AT8" s="73" cm="1">
        <f t="array" ref="AT8:AT12">_xlfn.ANCHORARRAY(AS8)+(_xlfn.ANCHORARRAY($AU8)-_xlfn.ANCHORARRAY($AP8))*(1/5)</f>
        <v>0.11993224496461379</v>
      </c>
      <c r="AU8" s="128" cm="1">
        <f t="array" ref="AU8:AU12">_xlfn.XLOOKUP(_xlfn.ANCHORARRAY($C$8)&amp;_xlfn.ANCHORARRAY($D$8),_xlfn.ANCHORARRAY('Int VA Calcs'!$Z$8)&amp;_xlfn.ANCHORARRAY('Int VA Calcs'!$AA$8),_xlfn.ANCHORARRAY('Int VA Calcs'!AK8))</f>
        <v>0.11995221921257093</v>
      </c>
      <c r="AV8" s="73" cm="1">
        <f t="array" ref="AV8:AV12">_xlfn.ANCHORARRAY(AU8)+(_xlfn.ANCHORARRAY($AZ8)-_xlfn.ANCHORARRAY($AU8))*(1/5)</f>
        <v>0.11997219440681302</v>
      </c>
      <c r="AW8" s="73" cm="1">
        <f t="array" ref="AW8:AW12">_xlfn.ANCHORARRAY(AV8)+(_xlfn.ANCHORARRAY($AZ8)-_xlfn.ANCHORARRAY($AU8))*(1/5)</f>
        <v>0.1199921696010551</v>
      </c>
      <c r="AX8" s="73" cm="1">
        <f t="array" ref="AX8:AX12">_xlfn.ANCHORARRAY(AW8)+(_xlfn.ANCHORARRAY($AZ8)-_xlfn.ANCHORARRAY($AU8))*(1/5)</f>
        <v>0.12001214479529719</v>
      </c>
      <c r="AY8" s="73" cm="1">
        <f t="array" ref="AY8:AY12">_xlfn.ANCHORARRAY(AX8)+(_xlfn.ANCHORARRAY($AZ8)-_xlfn.ANCHORARRAY($AU8))*(1/5)</f>
        <v>0.12003211998953928</v>
      </c>
      <c r="AZ8" s="128" cm="1">
        <f t="array" ref="AZ8:AZ12">_xlfn.XLOOKUP(_xlfn.ANCHORARRAY($C$8)&amp;_xlfn.ANCHORARRAY($D$8),_xlfn.ANCHORARRAY('Int VA Calcs'!$Z$8)&amp;_xlfn.ANCHORARRAY('Int VA Calcs'!$AA$8),_xlfn.ANCHORARRAY('Int VA Calcs'!AL8))</f>
        <v>0.12005209518378138</v>
      </c>
      <c r="BA8" s="73" cm="1">
        <f t="array" ref="BA8:BA12">_xlfn.ANCHORARRAY(AZ8)+(_xlfn.ANCHORARRAY($BE8)-_xlfn.ANCHORARRAY($AZ8))*(1/5)</f>
        <v>0.12014449256967961</v>
      </c>
      <c r="BB8" s="73" cm="1">
        <f t="array" ref="BB8:BB12">_xlfn.ANCHORARRAY(BA8)+(_xlfn.ANCHORARRAY($BE8)-_xlfn.ANCHORARRAY($AZ8))*(1/5)</f>
        <v>0.12023688995557785</v>
      </c>
      <c r="BC8" s="73" cm="1">
        <f t="array" ref="BC8:BC12">_xlfn.ANCHORARRAY(BB8)+(_xlfn.ANCHORARRAY($BE8)-_xlfn.ANCHORARRAY($AZ8))*(1/5)</f>
        <v>0.12032928734147609</v>
      </c>
      <c r="BD8" s="73" cm="1">
        <f t="array" ref="BD8:BD12">_xlfn.ANCHORARRAY(BC8)+(_xlfn.ANCHORARRAY($BE8)-_xlfn.ANCHORARRAY($AZ8))*(1/5)</f>
        <v>0.12042168472737433</v>
      </c>
      <c r="BE8" s="128" cm="1">
        <f t="array" ref="BE8:BE12">_xlfn.XLOOKUP(_xlfn.ANCHORARRAY($C$8)&amp;_xlfn.ANCHORARRAY($D$8),_xlfn.ANCHORARRAY('Int VA Calcs'!$Z$8)&amp;_xlfn.ANCHORARRAY('Int VA Calcs'!$AA$8),_xlfn.ANCHORARRAY('Int VA Calcs'!AM8))</f>
        <v>0.12051408211327259</v>
      </c>
      <c r="BF8" s="73" cm="1">
        <f t="array" ref="BF8:BF12">_xlfn.ANCHORARRAY(BE8)+(_xlfn.ANCHORARRAY($BJ8)-_xlfn.ANCHORARRAY($BE8))*(1/5)</f>
        <v>0.12060649891939533</v>
      </c>
      <c r="BG8" s="73" cm="1">
        <f t="array" ref="BG8:BG12">_xlfn.ANCHORARRAY(BF8)+(_xlfn.ANCHORARRAY($BJ8)-_xlfn.ANCHORARRAY($BE8))*(1/5)</f>
        <v>0.12069891572551807</v>
      </c>
      <c r="BH8" s="73" cm="1">
        <f t="array" ref="BH8:BH12">_xlfn.ANCHORARRAY(BG8)+(_xlfn.ANCHORARRAY($BJ8)-_xlfn.ANCHORARRAY($BE8))*(1/5)</f>
        <v>0.1207913325316408</v>
      </c>
      <c r="BI8" s="73" cm="1">
        <f t="array" ref="BI8:BI12">_xlfn.ANCHORARRAY(BH8)+(_xlfn.ANCHORARRAY($BJ8)-_xlfn.ANCHORARRAY($BE8))*(1/5)</f>
        <v>0.12088374933776354</v>
      </c>
      <c r="BJ8" s="128" cm="1">
        <f t="array" ref="BJ8:BJ12">_xlfn.XLOOKUP(_xlfn.ANCHORARRAY($C$8)&amp;_xlfn.ANCHORARRAY($D$8),_xlfn.ANCHORARRAY('Int VA Calcs'!$Z$8)&amp;_xlfn.ANCHORARRAY('Int VA Calcs'!$AA$8),_xlfn.ANCHORARRAY('Int VA Calcs'!AN8))</f>
        <v>0.1209761661438863</v>
      </c>
      <c r="BK8" s="73" cm="1">
        <f t="array" ref="BK8:BK12">_xlfn.ANCHORARRAY(BJ8)+(_xlfn.ANCHORARRAY($BO8)-_xlfn.ANCHORARRAY($BJ8))*(1/5)</f>
        <v>0.12106860169939865</v>
      </c>
      <c r="BL8" s="73" cm="1">
        <f t="array" ref="BL8:BL12">_xlfn.ANCHORARRAY(BK8)+(_xlfn.ANCHORARRAY($BO8)-_xlfn.ANCHORARRAY($BJ8))*(1/5)</f>
        <v>0.12116103725491099</v>
      </c>
      <c r="BM8" s="73" cm="1">
        <f t="array" ref="BM8:BM12">_xlfn.ANCHORARRAY(BL8)+(_xlfn.ANCHORARRAY($BO8)-_xlfn.ANCHORARRAY($BJ8))*(1/5)</f>
        <v>0.12125347281042334</v>
      </c>
      <c r="BN8" s="73" cm="1">
        <f t="array" ref="BN8:BN12">_xlfn.ANCHORARRAY(BM8)+(_xlfn.ANCHORARRAY($BO8)-_xlfn.ANCHORARRAY($BJ8))*(1/5)</f>
        <v>0.12134590836593569</v>
      </c>
      <c r="BO8" s="128" cm="1">
        <f t="array" ref="BO8:BO12">_xlfn.XLOOKUP(_xlfn.ANCHORARRAY($C$8)&amp;_xlfn.ANCHORARRAY($D$8),_xlfn.ANCHORARRAY('Int VA Calcs'!$Z$8)&amp;_xlfn.ANCHORARRAY('Int VA Calcs'!$AA$8),_xlfn.ANCHORARRAY('Int VA Calcs'!AO8))</f>
        <v>0.12143834392144801</v>
      </c>
      <c r="BP8" s="73" cm="1">
        <f t="array" ref="BP8:BP12">_xlfn.ANCHORARRAY(BO8)+(_xlfn.ANCHORARRAY($BT8)-_xlfn.ANCHORARRAY($BO8))*(1/5)</f>
        <v>0.12171075668143337</v>
      </c>
      <c r="BQ8" s="73" cm="1">
        <f t="array" ref="BQ8:BQ12">_xlfn.ANCHORARRAY(BP8)+(_xlfn.ANCHORARRAY($BT8)-_xlfn.ANCHORARRAY($BO8))*(1/5)</f>
        <v>0.12198316944141874</v>
      </c>
      <c r="BR8" s="73" cm="1">
        <f t="array" ref="BR8:BR12">_xlfn.ANCHORARRAY(BQ8)+(_xlfn.ANCHORARRAY($BT8)-_xlfn.ANCHORARRAY($BO8))*(1/5)</f>
        <v>0.1222555822014041</v>
      </c>
      <c r="BS8" s="73" cm="1">
        <f t="array" ref="BS8:BS12">_xlfn.ANCHORARRAY(BR8)+(_xlfn.ANCHORARRAY($BT8)-_xlfn.ANCHORARRAY($BO8))*(1/5)</f>
        <v>0.12252799496138947</v>
      </c>
      <c r="BT8" s="128" cm="1">
        <f t="array" ref="BT8:BT12">_xlfn.XLOOKUP(_xlfn.ANCHORARRAY($C$8)&amp;_xlfn.ANCHORARRAY($D$8),_xlfn.ANCHORARRAY('Int VA Calcs'!$Z$8)&amp;_xlfn.ANCHORARRAY('Int VA Calcs'!$AA$8),_xlfn.ANCHORARRAY('Int VA Calcs'!AP8))</f>
        <v>0.12280040772137486</v>
      </c>
      <c r="BU8" s="73" cm="1">
        <f t="array" ref="BU8:BU12">_xlfn.ANCHORARRAY(BT8)+(_xlfn.ANCHORARRAY($BY8)-_xlfn.ANCHORARRAY($BT8))*(1/5)</f>
        <v>0.12298042798082989</v>
      </c>
      <c r="BV8" s="73" cm="1">
        <f t="array" ref="BV8:BV12">_xlfn.ANCHORARRAY(BU8)+(_xlfn.ANCHORARRAY($BY8)-_xlfn.ANCHORARRAY($BT8))*(1/5)</f>
        <v>0.12316044824028492</v>
      </c>
      <c r="BW8" s="73" cm="1">
        <f t="array" ref="BW8:BW12">_xlfn.ANCHORARRAY(BV8)+(_xlfn.ANCHORARRAY($BY8)-_xlfn.ANCHORARRAY($BT8))*(1/5)</f>
        <v>0.12334046849973995</v>
      </c>
      <c r="BX8" s="73" cm="1">
        <f t="array" ref="BX8:BX12">_xlfn.ANCHORARRAY(BW8)+(_xlfn.ANCHORARRAY($BY8)-_xlfn.ANCHORARRAY($BT8))*(1/5)</f>
        <v>0.12352048875919498</v>
      </c>
      <c r="BY8" s="128" cm="1">
        <f t="array" ref="BY8:BY12">_xlfn.XLOOKUP(_xlfn.ANCHORARRAY($C$8)&amp;_xlfn.ANCHORARRAY($D$8),_xlfn.ANCHORARRAY('Int VA Calcs'!$Z$8)&amp;_xlfn.ANCHORARRAY('Int VA Calcs'!$AA$8),_xlfn.ANCHORARRAY('Int VA Calcs'!AQ8))</f>
        <v>0.12370050901865004</v>
      </c>
      <c r="BZ8" s="73" cm="1">
        <f t="array" ref="BZ8:BZ12">_xlfn.ANCHORARRAY(BY8)+(_xlfn.ANCHORARRAY($CD8)-_xlfn.ANCHORARRAY($BY8))*(1/5)</f>
        <v>0.12388058564401939</v>
      </c>
      <c r="CA8" s="73" cm="1">
        <f t="array" ref="CA8:CA12">_xlfn.ANCHORARRAY(BZ8)+(_xlfn.ANCHORARRAY($CD8)-_xlfn.ANCHORARRAY($BY8))*(1/5)</f>
        <v>0.12406066226938875</v>
      </c>
      <c r="CB8" s="73" cm="1">
        <f t="array" ref="CB8:CB12">_xlfn.ANCHORARRAY(CA8)+(_xlfn.ANCHORARRAY($CD8)-_xlfn.ANCHORARRAY($BY8))*(1/5)</f>
        <v>0.1242407388947581</v>
      </c>
      <c r="CC8" s="73" cm="1">
        <f t="array" ref="CC8:CC12">_xlfn.ANCHORARRAY(CB8)+(_xlfn.ANCHORARRAY($CD8)-_xlfn.ANCHORARRAY($BY8))*(1/5)</f>
        <v>0.12442081552012746</v>
      </c>
      <c r="CD8" s="128" cm="1">
        <f t="array" ref="CD8:CD12">_xlfn.XLOOKUP(_xlfn.ANCHORARRAY($C$8)&amp;_xlfn.ANCHORARRAY($D$8),_xlfn.ANCHORARRAY('Int VA Calcs'!$Z$8)&amp;_xlfn.ANCHORARRAY('Int VA Calcs'!$AA$8),_xlfn.ANCHORARRAY('Int VA Calcs'!AR8))</f>
        <v>0.12460089214549679</v>
      </c>
      <c r="CF8" s="66" t="str" cm="1">
        <f t="array" ref="CF8:CF12">_xlfn.ANCHORARRAY(C8)</f>
        <v>Pole</v>
      </c>
      <c r="CG8" s="66" t="str" cm="1">
        <f t="array" ref="CG8:CG12">_xlfn.ANCHORARRAY(D8)</f>
        <v>Class 5</v>
      </c>
      <c r="CH8" s="106" cm="1">
        <f t="array" ref="CH8:CH12">_xlfn.ANCHORARRAY(E8)*Calibration!$R$8</f>
        <v>0.54683106460668252</v>
      </c>
      <c r="CI8" s="106" cm="1">
        <f t="array" ref="CI8:CI12">_xlfn.ANCHORARRAY(F8)*Calibration!$R$8</f>
        <v>0.54744782020423854</v>
      </c>
      <c r="CJ8" s="106" cm="1">
        <f t="array" ref="CJ8:CJ12">_xlfn.ANCHORARRAY(G8)*Calibration!$R$8</f>
        <v>0.54806457580179457</v>
      </c>
      <c r="CK8" s="106" cm="1">
        <f t="array" ref="CK8:CK12">_xlfn.ANCHORARRAY(H8)*Calibration!$R$8</f>
        <v>0.54831131320211968</v>
      </c>
      <c r="CL8" s="106" cm="1">
        <f t="array" ref="CL8:CL12">_xlfn.ANCHORARRAY(I8)*Calibration!$R$8</f>
        <v>0.54855805060244489</v>
      </c>
      <c r="CM8" s="106" cm="1">
        <f t="array" ref="CM8:CM12">_xlfn.ANCHORARRAY(J8)*Calibration!$R$8</f>
        <v>0.54880478800276999</v>
      </c>
      <c r="CN8" s="106" cm="1">
        <f t="array" ref="CN8:CN12">_xlfn.ANCHORARRAY(K8)*Calibration!$R$8</f>
        <v>0.54905152540309521</v>
      </c>
      <c r="CO8" s="106" cm="1">
        <f t="array" ref="CO8:CO12">_xlfn.ANCHORARRAY(L8)*Calibration!$R$8</f>
        <v>0.54929826280342031</v>
      </c>
      <c r="CP8" s="106" cm="1">
        <f t="array" ref="CP8:CP12">_xlfn.ANCHORARRAY(M8)*Calibration!$R$8</f>
        <v>0.54954503474873395</v>
      </c>
      <c r="CQ8" s="106" cm="1">
        <f t="array" ref="CQ8:CQ12">_xlfn.ANCHORARRAY(N8)*Calibration!$R$8</f>
        <v>0.54979180669404759</v>
      </c>
      <c r="CR8" s="106" cm="1">
        <f t="array" ref="CR8:CR12">_xlfn.ANCHORARRAY(O8)*Calibration!$R$8</f>
        <v>0.55003857863936123</v>
      </c>
      <c r="CS8" s="106" cm="1">
        <f t="array" ref="CS8:CS12">_xlfn.ANCHORARRAY(P8)*Calibration!$R$8</f>
        <v>0.55028535058467476</v>
      </c>
      <c r="CT8" s="106" cm="1">
        <f t="array" ref="CT8:CT12">_xlfn.ANCHORARRAY(Q8)*Calibration!$R$8</f>
        <v>0.55053212252998829</v>
      </c>
      <c r="CU8" s="106" cm="1">
        <f t="array" ref="CU8:CU12">_xlfn.ANCHORARRAY(R8)*Calibration!$R$8</f>
        <v>0.55077892840625098</v>
      </c>
      <c r="CV8" s="106" cm="1">
        <f t="array" ref="CV8:CV12">_xlfn.ANCHORARRAY(S8)*Calibration!$R$8</f>
        <v>0.55102573428251367</v>
      </c>
      <c r="CW8" s="106" cm="1">
        <f t="array" ref="CW8:CW12">_xlfn.ANCHORARRAY(T8)*Calibration!$R$8</f>
        <v>0.55127254015877636</v>
      </c>
      <c r="CX8" s="106" cm="1">
        <f t="array" ref="CX8:CX12">_xlfn.ANCHORARRAY(U8)*Calibration!$R$8</f>
        <v>0.55151934603503916</v>
      </c>
      <c r="CY8" s="106" cm="1">
        <f t="array" ref="CY8:CY12">_xlfn.ANCHORARRAY(V8)*Calibration!$R$8</f>
        <v>0.55176615191130196</v>
      </c>
      <c r="CZ8" s="106" cm="1">
        <f t="array" ref="CZ8:CZ12">_xlfn.ANCHORARRAY(W8)*Calibration!$R$8</f>
        <v>0.55201299110674384</v>
      </c>
      <c r="DA8" s="106" cm="1">
        <f t="array" ref="DA8:DA12">_xlfn.ANCHORARRAY(X8)*Calibration!$R$8</f>
        <v>0.55225983030218584</v>
      </c>
      <c r="DB8" s="106" cm="1">
        <f t="array" ref="DB8:DB12">_xlfn.ANCHORARRAY(Y8)*Calibration!$R$8</f>
        <v>0.55250666949762772</v>
      </c>
      <c r="DC8" s="106" cm="1">
        <f t="array" ref="DC8:DC12">_xlfn.ANCHORARRAY(Z8)*Calibration!$R$8</f>
        <v>0.55275350869306961</v>
      </c>
      <c r="DD8" s="106" cm="1">
        <f t="array" ref="DD8:DD12">_xlfn.ANCHORARRAY(AA8)*Calibration!$R$8</f>
        <v>0.55300034788851149</v>
      </c>
      <c r="DE8" s="106" cm="1">
        <f t="array" ref="DE8:DE12">_xlfn.ANCHORARRAY(AB8)*Calibration!$R$8</f>
        <v>0.55333980506699487</v>
      </c>
      <c r="DF8" s="106" cm="1">
        <f t="array" ref="DF8:DF12">_xlfn.ANCHORARRAY(AC8)*Calibration!$R$8</f>
        <v>0.55367926224547814</v>
      </c>
      <c r="DG8" s="106" cm="1">
        <f t="array" ref="DG8:DG12">_xlfn.ANCHORARRAY(AD8)*Calibration!$R$8</f>
        <v>0.55401871942396153</v>
      </c>
      <c r="DH8" s="106" cm="1">
        <f t="array" ref="DH8:DH12">_xlfn.ANCHORARRAY(AE8)*Calibration!$R$8</f>
        <v>0.55435817660244491</v>
      </c>
      <c r="DI8" s="106" cm="1">
        <f t="array" ref="DI8:DI12">_xlfn.ANCHORARRAY(AF8)*Calibration!$R$8</f>
        <v>0.55469763378092829</v>
      </c>
      <c r="DJ8" s="106" cm="1">
        <f t="array" ref="DJ8:DJ12">_xlfn.ANCHORARRAY(AG8)*Calibration!$R$8</f>
        <v>0.55479022353673635</v>
      </c>
      <c r="DK8" s="106" cm="1">
        <f t="array" ref="DK8:DK12">_xlfn.ANCHORARRAY(AH8)*Calibration!$R$8</f>
        <v>0.5548828132925443</v>
      </c>
      <c r="DL8" s="106" cm="1">
        <f t="array" ref="DL8:DL12">_xlfn.ANCHORARRAY(AI8)*Calibration!$R$8</f>
        <v>0.55497540304835236</v>
      </c>
      <c r="DM8" s="106" cm="1">
        <f t="array" ref="DM8:DM12">_xlfn.ANCHORARRAY(AJ8)*Calibration!$R$8</f>
        <v>0.5550679928041603</v>
      </c>
      <c r="DN8" s="106" cm="1">
        <f t="array" ref="DN8:DN12">_xlfn.ANCHORARRAY(AK8)*Calibration!$R$8</f>
        <v>0.55516058255996836</v>
      </c>
      <c r="DO8" s="106" cm="1">
        <f t="array" ref="DO8:DO12">_xlfn.ANCHORARRAY(AL8)*Calibration!$R$8</f>
        <v>0.55525317676631913</v>
      </c>
      <c r="DP8" s="106" cm="1">
        <f t="array" ref="DP8:DP12">_xlfn.ANCHORARRAY(AM8)*Calibration!$R$8</f>
        <v>0.55534577097267002</v>
      </c>
      <c r="DQ8" s="106" cm="1">
        <f t="array" ref="DQ8:DQ12">_xlfn.ANCHORARRAY(AN8)*Calibration!$R$8</f>
        <v>0.55543836517902079</v>
      </c>
      <c r="DR8" s="106" cm="1">
        <f t="array" ref="DR8:DR12">_xlfn.ANCHORARRAY(AO8)*Calibration!$R$8</f>
        <v>0.55553095938537167</v>
      </c>
      <c r="DS8" s="106" cm="1">
        <f t="array" ref="DS8:DS12">_xlfn.ANCHORARRAY(AP8)*Calibration!$R$8</f>
        <v>0.55562355359172233</v>
      </c>
      <c r="DT8" s="106" cm="1">
        <f t="array" ref="DT8:DT12">_xlfn.ANCHORARRAY(AQ8)*Calibration!$R$8</f>
        <v>0.55571615221676385</v>
      </c>
      <c r="DU8" s="106" cm="1">
        <f t="array" ref="DU8:DU12">_xlfn.ANCHORARRAY(AR8)*Calibration!$R$8</f>
        <v>0.55580875084180525</v>
      </c>
      <c r="DV8" s="106" cm="1">
        <f t="array" ref="DV8:DV12">_xlfn.ANCHORARRAY(AS8)*Calibration!$R$8</f>
        <v>0.55590134946684677</v>
      </c>
      <c r="DW8" s="106" cm="1">
        <f t="array" ref="DW8:DW12">_xlfn.ANCHORARRAY(AT8)*Calibration!$R$8</f>
        <v>0.55599394809188818</v>
      </c>
      <c r="DX8" s="106" cm="1">
        <f t="array" ref="DX8:DX12">_xlfn.ANCHORARRAY(AU8)*Calibration!$R$8</f>
        <v>0.5560865467169297</v>
      </c>
      <c r="DY8" s="106" cm="1">
        <f t="array" ref="DY8:DY12">_xlfn.ANCHORARRAY(AV8)*Calibration!$R$8</f>
        <v>0.55617914972885396</v>
      </c>
      <c r="DZ8" s="106" cm="1">
        <f t="array" ref="DZ8:DZ12">_xlfn.ANCHORARRAY(AW8)*Calibration!$R$8</f>
        <v>0.55627175274077822</v>
      </c>
      <c r="EA8" s="106" cm="1">
        <f t="array" ref="EA8:EA12">_xlfn.ANCHORARRAY(AX8)*Calibration!$R$8</f>
        <v>0.55636435575270249</v>
      </c>
      <c r="EB8" s="106" cm="1">
        <f t="array" ref="EB8:EB12">_xlfn.ANCHORARRAY(AY8)*Calibration!$R$8</f>
        <v>0.55645695876462664</v>
      </c>
      <c r="EC8" s="106" cm="1">
        <f t="array" ref="EC8:EC12">_xlfn.ANCHORARRAY(AZ8)*Calibration!$R$8</f>
        <v>0.55654956177655102</v>
      </c>
      <c r="ED8" s="106" cm="1">
        <f t="array" ref="ED8:ED12">_xlfn.ANCHORARRAY(BA8)*Calibration!$R$8</f>
        <v>0.55697790685917736</v>
      </c>
      <c r="EE8" s="106" cm="1">
        <f t="array" ref="EE8:EE12">_xlfn.ANCHORARRAY(BB8)*Calibration!$R$8</f>
        <v>0.55740625194180371</v>
      </c>
      <c r="EF8" s="106" cm="1">
        <f t="array" ref="EF8:EF12">_xlfn.ANCHORARRAY(BC8)*Calibration!$R$8</f>
        <v>0.55783459702443006</v>
      </c>
      <c r="EG8" s="106" cm="1">
        <f t="array" ref="EG8:EG12">_xlfn.ANCHORARRAY(BD8)*Calibration!$R$8</f>
        <v>0.5582629421070564</v>
      </c>
      <c r="EH8" s="106" cm="1">
        <f t="array" ref="EH8:EH12">_xlfn.ANCHORARRAY(BE8)*Calibration!$R$8</f>
        <v>0.55869128718968286</v>
      </c>
      <c r="EI8" s="106" cm="1">
        <f t="array" ref="EI8:EI12">_xlfn.ANCHORARRAY(BF8)*Calibration!$R$8</f>
        <v>0.5591197223025367</v>
      </c>
      <c r="EJ8" s="106" cm="1">
        <f t="array" ref="EJ8:EJ12">_xlfn.ANCHORARRAY(BG8)*Calibration!$R$8</f>
        <v>0.55954815741539043</v>
      </c>
      <c r="EK8" s="106" cm="1">
        <f t="array" ref="EK8:EK12">_xlfn.ANCHORARRAY(BH8)*Calibration!$R$8</f>
        <v>0.55997659252824428</v>
      </c>
      <c r="EL8" s="106" cm="1">
        <f t="array" ref="EL8:EL12">_xlfn.ANCHORARRAY(BI8)*Calibration!$R$8</f>
        <v>0.56040502764109801</v>
      </c>
      <c r="EM8" s="106" cm="1">
        <f t="array" ref="EM8:EM12">_xlfn.ANCHORARRAY(BJ8)*Calibration!$R$8</f>
        <v>0.56083346275395196</v>
      </c>
      <c r="EN8" s="106" cm="1">
        <f t="array" ref="EN8:EN12">_xlfn.ANCHORARRAY(BK8)*Calibration!$R$8</f>
        <v>0.56126198478710942</v>
      </c>
      <c r="EO8" s="106" cm="1">
        <f t="array" ref="EO8:EO12">_xlfn.ANCHORARRAY(BL8)*Calibration!$R$8</f>
        <v>0.56169050682026689</v>
      </c>
      <c r="EP8" s="106" cm="1">
        <f t="array" ref="EP8:EP12">_xlfn.ANCHORARRAY(BM8)*Calibration!$R$8</f>
        <v>0.56211902885342435</v>
      </c>
      <c r="EQ8" s="106" cm="1">
        <f t="array" ref="EQ8:EQ12">_xlfn.ANCHORARRAY(BN8)*Calibration!$R$8</f>
        <v>0.56254755088658182</v>
      </c>
      <c r="ER8" s="106" cm="1">
        <f t="array" ref="ER8:ER12">_xlfn.ANCHORARRAY(BO8)*Calibration!$R$8</f>
        <v>0.56297607291973917</v>
      </c>
      <c r="ES8" s="106" cm="1">
        <f t="array" ref="ES8:ES12">_xlfn.ANCHORARRAY(BP8)*Calibration!$R$8</f>
        <v>0.56423895135563906</v>
      </c>
      <c r="ET8" s="106" cm="1">
        <f t="array" ref="ET8:ET12">_xlfn.ANCHORARRAY(BQ8)*Calibration!$R$8</f>
        <v>0.56550182979153896</v>
      </c>
      <c r="EU8" s="106" cm="1">
        <f t="array" ref="EU8:EU12">_xlfn.ANCHORARRAY(BR8)*Calibration!$R$8</f>
        <v>0.56676470822743885</v>
      </c>
      <c r="EV8" s="106" cm="1">
        <f t="array" ref="EV8:EV12">_xlfn.ANCHORARRAY(BS8)*Calibration!$R$8</f>
        <v>0.56802758666333864</v>
      </c>
      <c r="EW8" s="106" cm="1">
        <f t="array" ref="EW8:EW12">_xlfn.ANCHORARRAY(BT8)*Calibration!$R$8</f>
        <v>0.56929046509923864</v>
      </c>
      <c r="EX8" s="106" cm="1">
        <f t="array" ref="EX8:EX12">_xlfn.ANCHORARRAY(BU8)*Calibration!$R$8</f>
        <v>0.57012502110059138</v>
      </c>
      <c r="EY8" s="106" cm="1">
        <f t="array" ref="EY8:EY12">_xlfn.ANCHORARRAY(BV8)*Calibration!$R$8</f>
        <v>0.57095957710194423</v>
      </c>
      <c r="EZ8" s="106" cm="1">
        <f t="array" ref="EZ8:EZ12">_xlfn.ANCHORARRAY(BW8)*Calibration!$R$8</f>
        <v>0.57179413310329696</v>
      </c>
      <c r="FA8" s="106" cm="1">
        <f t="array" ref="FA8:FA12">_xlfn.ANCHORARRAY(BX8)*Calibration!$R$8</f>
        <v>0.5726286891046497</v>
      </c>
      <c r="FB8" s="106" cm="1">
        <f t="array" ref="FB8:FB12">_xlfn.ANCHORARRAY(BY8)*Calibration!$R$8</f>
        <v>0.57346324510600266</v>
      </c>
      <c r="FC8" s="106" cm="1">
        <f t="array" ref="FC8:FC12">_xlfn.ANCHORARRAY(BZ8)*Calibration!$R$8</f>
        <v>0.57429806241412285</v>
      </c>
      <c r="FD8" s="106" cm="1">
        <f t="array" ref="FD8:FD12">_xlfn.ANCHORARRAY(CA8)*Calibration!$R$8</f>
        <v>0.57513287972224303</v>
      </c>
      <c r="FE8" s="106" cm="1">
        <f t="array" ref="FE8:FE12">_xlfn.ANCHORARRAY(CB8)*Calibration!$R$8</f>
        <v>0.57596769703036321</v>
      </c>
      <c r="FF8" s="106" cm="1">
        <f t="array" ref="FF8:FF12">_xlfn.ANCHORARRAY(CC8)*Calibration!$R$8</f>
        <v>0.5768025143384834</v>
      </c>
      <c r="FG8" s="106" cm="1">
        <f t="array" ref="FG8:FG12">_xlfn.ANCHORARRAY(CD8)*Calibration!$R$8</f>
        <v>0.57763733164660347</v>
      </c>
      <c r="FI8" s="66" t="str" cm="1">
        <f t="array" ref="FI8:FI12">_xlfn.ANCHORARRAY(CF8)</f>
        <v>Pole</v>
      </c>
      <c r="FJ8" s="66" t="str" cm="1">
        <f t="array" ref="FJ8:FJ12">_xlfn.ANCHORARRAY(CG8)</f>
        <v>Class 5</v>
      </c>
      <c r="FK8" s="106" cm="1">
        <f t="array" ref="FK8:FK12">_xlfn.ANCHORARRAY(CH8)*_xlfn.XLOOKUP(_xlfn.ANCHORARRAY($FI8)&amp;_xlfn.ANCHORARRAY($FJ8),_xlfn.ANCHORARRAY('7. Project Characteristics'!$B$48),repl_assets_proj_budget[Baseline Count])</f>
        <v>0</v>
      </c>
      <c r="FL8" s="106" cm="1">
        <f t="array" ref="FL8:FL12">_xlfn.ANCHORARRAY(CI8)*_xlfn.XLOOKUP(_xlfn.ANCHORARRAY($FI8)&amp;_xlfn.ANCHORARRAY($FJ8),_xlfn.ANCHORARRAY('7. Project Characteristics'!$B$48),repl_assets_proj_budget[Baseline Count])</f>
        <v>0</v>
      </c>
      <c r="FM8" s="106" cm="1">
        <f t="array" ref="FM8:FM12">_xlfn.ANCHORARRAY(CJ8)*_xlfn.XLOOKUP(_xlfn.ANCHORARRAY($FI8)&amp;_xlfn.ANCHORARRAY($FJ8),_xlfn.ANCHORARRAY('7. Project Characteristics'!$B$48),repl_assets_proj_budget[Baseline Count])</f>
        <v>0</v>
      </c>
      <c r="FN8" s="106" cm="1">
        <f t="array" ref="FN8:FN12">_xlfn.ANCHORARRAY(CK8)*_xlfn.XLOOKUP(_xlfn.ANCHORARRAY($FI8)&amp;_xlfn.ANCHORARRAY($FJ8),_xlfn.ANCHORARRAY('7. Project Characteristics'!$B$48),repl_assets_proj_budget[Baseline Count])</f>
        <v>0</v>
      </c>
      <c r="FO8" s="106" cm="1">
        <f t="array" ref="FO8:FO12">_xlfn.ANCHORARRAY(CL8)*_xlfn.XLOOKUP(_xlfn.ANCHORARRAY($FI8)&amp;_xlfn.ANCHORARRAY($FJ8),_xlfn.ANCHORARRAY('7. Project Characteristics'!$B$48),repl_assets_proj_budget[Baseline Count])</f>
        <v>0</v>
      </c>
      <c r="FP8" s="106" cm="1">
        <f t="array" ref="FP8:FP12">_xlfn.ANCHORARRAY(CM8)*_xlfn.XLOOKUP(_xlfn.ANCHORARRAY($FI8)&amp;_xlfn.ANCHORARRAY($FJ8),_xlfn.ANCHORARRAY('7. Project Characteristics'!$B$48),repl_assets_proj_budget[Baseline Count])</f>
        <v>0</v>
      </c>
      <c r="FQ8" s="106" cm="1">
        <f t="array" ref="FQ8:FQ12">_xlfn.ANCHORARRAY(CN8)*_xlfn.XLOOKUP(_xlfn.ANCHORARRAY($FI8)&amp;_xlfn.ANCHORARRAY($FJ8),_xlfn.ANCHORARRAY('7. Project Characteristics'!$B$48),repl_assets_proj_budget[Baseline Count])</f>
        <v>0</v>
      </c>
      <c r="FR8" s="106" cm="1">
        <f t="array" ref="FR8:FR12">_xlfn.ANCHORARRAY(CO8)*_xlfn.XLOOKUP(_xlfn.ANCHORARRAY($FI8)&amp;_xlfn.ANCHORARRAY($FJ8),_xlfn.ANCHORARRAY('7. Project Characteristics'!$B$48),repl_assets_proj_budget[Baseline Count])</f>
        <v>0</v>
      </c>
      <c r="FS8" s="106" cm="1">
        <f t="array" ref="FS8:FS12">_xlfn.ANCHORARRAY(CP8)*_xlfn.XLOOKUP(_xlfn.ANCHORARRAY($FI8)&amp;_xlfn.ANCHORARRAY($FJ8),_xlfn.ANCHORARRAY('7. Project Characteristics'!$B$48),repl_assets_proj_budget[Baseline Count])</f>
        <v>0</v>
      </c>
      <c r="FT8" s="106" cm="1">
        <f t="array" ref="FT8:FT12">_xlfn.ANCHORARRAY(CQ8)*_xlfn.XLOOKUP(_xlfn.ANCHORARRAY($FI8)&amp;_xlfn.ANCHORARRAY($FJ8),_xlfn.ANCHORARRAY('7. Project Characteristics'!$B$48),repl_assets_proj_budget[Baseline Count])</f>
        <v>0</v>
      </c>
      <c r="FU8" s="106" cm="1">
        <f t="array" ref="FU8:FU12">_xlfn.ANCHORARRAY(CR8)*_xlfn.XLOOKUP(_xlfn.ANCHORARRAY($FI8)&amp;_xlfn.ANCHORARRAY($FJ8),_xlfn.ANCHORARRAY('7. Project Characteristics'!$B$48),repl_assets_proj_budget[Baseline Count])</f>
        <v>0</v>
      </c>
      <c r="FV8" s="106" cm="1">
        <f t="array" ref="FV8:FV12">_xlfn.ANCHORARRAY(CS8)*_xlfn.XLOOKUP(_xlfn.ANCHORARRAY($FI8)&amp;_xlfn.ANCHORARRAY($FJ8),_xlfn.ANCHORARRAY('7. Project Characteristics'!$B$48),repl_assets_proj_budget[Baseline Count])</f>
        <v>0</v>
      </c>
      <c r="FW8" s="106" cm="1">
        <f t="array" ref="FW8:FW12">_xlfn.ANCHORARRAY(CT8)*_xlfn.XLOOKUP(_xlfn.ANCHORARRAY($FI8)&amp;_xlfn.ANCHORARRAY($FJ8),_xlfn.ANCHORARRAY('7. Project Characteristics'!$B$48),repl_assets_proj_budget[Baseline Count])</f>
        <v>0</v>
      </c>
      <c r="FX8" s="106" cm="1">
        <f t="array" ref="FX8:FX12">_xlfn.ANCHORARRAY(CU8)*_xlfn.XLOOKUP(_xlfn.ANCHORARRAY($FI8)&amp;_xlfn.ANCHORARRAY($FJ8),_xlfn.ANCHORARRAY('7. Project Characteristics'!$B$48),repl_assets_proj_budget[Baseline Count])</f>
        <v>0</v>
      </c>
      <c r="FY8" s="106" cm="1">
        <f t="array" ref="FY8:FY12">_xlfn.ANCHORARRAY(CV8)*_xlfn.XLOOKUP(_xlfn.ANCHORARRAY($FI8)&amp;_xlfn.ANCHORARRAY($FJ8),_xlfn.ANCHORARRAY('7. Project Characteristics'!$B$48),repl_assets_proj_budget[Baseline Count])</f>
        <v>0</v>
      </c>
      <c r="FZ8" s="106" cm="1">
        <f t="array" ref="FZ8:FZ12">_xlfn.ANCHORARRAY(CW8)*_xlfn.XLOOKUP(_xlfn.ANCHORARRAY($FI8)&amp;_xlfn.ANCHORARRAY($FJ8),_xlfn.ANCHORARRAY('7. Project Characteristics'!$B$48),repl_assets_proj_budget[Baseline Count])</f>
        <v>0</v>
      </c>
      <c r="GA8" s="106" cm="1">
        <f t="array" ref="GA8:GA12">_xlfn.ANCHORARRAY(CX8)*_xlfn.XLOOKUP(_xlfn.ANCHORARRAY($FI8)&amp;_xlfn.ANCHORARRAY($FJ8),_xlfn.ANCHORARRAY('7. Project Characteristics'!$B$48),repl_assets_proj_budget[Baseline Count])</f>
        <v>0</v>
      </c>
      <c r="GB8" s="106" cm="1">
        <f t="array" ref="GB8:GB12">_xlfn.ANCHORARRAY(CY8)*_xlfn.XLOOKUP(_xlfn.ANCHORARRAY($FI8)&amp;_xlfn.ANCHORARRAY($FJ8),_xlfn.ANCHORARRAY('7. Project Characteristics'!$B$48),repl_assets_proj_budget[Baseline Count])</f>
        <v>0</v>
      </c>
      <c r="GC8" s="106" cm="1">
        <f t="array" ref="GC8:GC12">_xlfn.ANCHORARRAY(CZ8)*_xlfn.XLOOKUP(_xlfn.ANCHORARRAY($FI8)&amp;_xlfn.ANCHORARRAY($FJ8),_xlfn.ANCHORARRAY('7. Project Characteristics'!$B$48),repl_assets_proj_budget[Baseline Count])</f>
        <v>0</v>
      </c>
      <c r="GD8" s="106" cm="1">
        <f t="array" ref="GD8:GD12">_xlfn.ANCHORARRAY(DA8)*_xlfn.XLOOKUP(_xlfn.ANCHORARRAY($FI8)&amp;_xlfn.ANCHORARRAY($FJ8),_xlfn.ANCHORARRAY('7. Project Characteristics'!$B$48),repl_assets_proj_budget[Baseline Count])</f>
        <v>0</v>
      </c>
      <c r="GE8" s="106" cm="1">
        <f t="array" ref="GE8:GE12">_xlfn.ANCHORARRAY(DB8)*_xlfn.XLOOKUP(_xlfn.ANCHORARRAY($FI8)&amp;_xlfn.ANCHORARRAY($FJ8),_xlfn.ANCHORARRAY('7. Project Characteristics'!$B$48),repl_assets_proj_budget[Baseline Count])</f>
        <v>0</v>
      </c>
      <c r="GF8" s="106" cm="1">
        <f t="array" ref="GF8:GF12">_xlfn.ANCHORARRAY(DC8)*_xlfn.XLOOKUP(_xlfn.ANCHORARRAY($FI8)&amp;_xlfn.ANCHORARRAY($FJ8),_xlfn.ANCHORARRAY('7. Project Characteristics'!$B$48),repl_assets_proj_budget[Baseline Count])</f>
        <v>0</v>
      </c>
      <c r="GG8" s="106" cm="1">
        <f t="array" ref="GG8:GG12">_xlfn.ANCHORARRAY(DD8)*_xlfn.XLOOKUP(_xlfn.ANCHORARRAY($FI8)&amp;_xlfn.ANCHORARRAY($FJ8),_xlfn.ANCHORARRAY('7. Project Characteristics'!$B$48),repl_assets_proj_budget[Baseline Count])</f>
        <v>0</v>
      </c>
      <c r="GH8" s="106" cm="1">
        <f t="array" ref="GH8:GH12">_xlfn.ANCHORARRAY(DE8)*_xlfn.XLOOKUP(_xlfn.ANCHORARRAY($FI8)&amp;_xlfn.ANCHORARRAY($FJ8),_xlfn.ANCHORARRAY('7. Project Characteristics'!$B$48),repl_assets_proj_budget[Baseline Count])</f>
        <v>0</v>
      </c>
      <c r="GI8" s="106" cm="1">
        <f t="array" ref="GI8:GI12">_xlfn.ANCHORARRAY(DF8)*_xlfn.XLOOKUP(_xlfn.ANCHORARRAY($FI8)&amp;_xlfn.ANCHORARRAY($FJ8),_xlfn.ANCHORARRAY('7. Project Characteristics'!$B$48),repl_assets_proj_budget[Baseline Count])</f>
        <v>0</v>
      </c>
      <c r="GJ8" s="106" cm="1">
        <f t="array" ref="GJ8:GJ12">_xlfn.ANCHORARRAY(DG8)*_xlfn.XLOOKUP(_xlfn.ANCHORARRAY($FI8)&amp;_xlfn.ANCHORARRAY($FJ8),_xlfn.ANCHORARRAY('7. Project Characteristics'!$B$48),repl_assets_proj_budget[Baseline Count])</f>
        <v>0</v>
      </c>
      <c r="GK8" s="106" cm="1">
        <f t="array" ref="GK8:GK12">_xlfn.ANCHORARRAY(DH8)*_xlfn.XLOOKUP(_xlfn.ANCHORARRAY($FI8)&amp;_xlfn.ANCHORARRAY($FJ8),_xlfn.ANCHORARRAY('7. Project Characteristics'!$B$48),repl_assets_proj_budget[Baseline Count])</f>
        <v>0</v>
      </c>
      <c r="GL8" s="106" cm="1">
        <f t="array" ref="GL8:GL12">_xlfn.ANCHORARRAY(DI8)*_xlfn.XLOOKUP(_xlfn.ANCHORARRAY($FI8)&amp;_xlfn.ANCHORARRAY($FJ8),_xlfn.ANCHORARRAY('7. Project Characteristics'!$B$48),repl_assets_proj_budget[Baseline Count])</f>
        <v>0</v>
      </c>
      <c r="GM8" s="106" cm="1">
        <f t="array" ref="GM8:GM12">_xlfn.ANCHORARRAY(DJ8)*_xlfn.XLOOKUP(_xlfn.ANCHORARRAY($FI8)&amp;_xlfn.ANCHORARRAY($FJ8),_xlfn.ANCHORARRAY('7. Project Characteristics'!$B$48),repl_assets_proj_budget[Baseline Count])</f>
        <v>0</v>
      </c>
      <c r="GN8" s="106" cm="1">
        <f t="array" ref="GN8:GN12">_xlfn.ANCHORARRAY(DK8)*_xlfn.XLOOKUP(_xlfn.ANCHORARRAY($FI8)&amp;_xlfn.ANCHORARRAY($FJ8),_xlfn.ANCHORARRAY('7. Project Characteristics'!$B$48),repl_assets_proj_budget[Baseline Count])</f>
        <v>0</v>
      </c>
      <c r="GO8" s="106" cm="1">
        <f t="array" ref="GO8:GO12">_xlfn.ANCHORARRAY(DL8)*_xlfn.XLOOKUP(_xlfn.ANCHORARRAY($FI8)&amp;_xlfn.ANCHORARRAY($FJ8),_xlfn.ANCHORARRAY('7. Project Characteristics'!$B$48),repl_assets_proj_budget[Baseline Count])</f>
        <v>0</v>
      </c>
      <c r="GP8" s="106" cm="1">
        <f t="array" ref="GP8:GP12">_xlfn.ANCHORARRAY(DM8)*_xlfn.XLOOKUP(_xlfn.ANCHORARRAY($FI8)&amp;_xlfn.ANCHORARRAY($FJ8),_xlfn.ANCHORARRAY('7. Project Characteristics'!$B$48),repl_assets_proj_budget[Baseline Count])</f>
        <v>0</v>
      </c>
      <c r="GQ8" s="106" cm="1">
        <f t="array" ref="GQ8:GQ12">_xlfn.ANCHORARRAY(DN8)*_xlfn.XLOOKUP(_xlfn.ANCHORARRAY($FI8)&amp;_xlfn.ANCHORARRAY($FJ8),_xlfn.ANCHORARRAY('7. Project Characteristics'!$B$48),repl_assets_proj_budget[Baseline Count])</f>
        <v>0</v>
      </c>
      <c r="GR8" s="106" cm="1">
        <f t="array" ref="GR8:GR12">_xlfn.ANCHORARRAY(DO8)*_xlfn.XLOOKUP(_xlfn.ANCHORARRAY($FI8)&amp;_xlfn.ANCHORARRAY($FJ8),_xlfn.ANCHORARRAY('7. Project Characteristics'!$B$48),repl_assets_proj_budget[Baseline Count])</f>
        <v>0</v>
      </c>
      <c r="GS8" s="106" cm="1">
        <f t="array" ref="GS8:GS12">_xlfn.ANCHORARRAY(DP8)*_xlfn.XLOOKUP(_xlfn.ANCHORARRAY($FI8)&amp;_xlfn.ANCHORARRAY($FJ8),_xlfn.ANCHORARRAY('7. Project Characteristics'!$B$48),repl_assets_proj_budget[Baseline Count])</f>
        <v>0</v>
      </c>
      <c r="GT8" s="106" cm="1">
        <f t="array" ref="GT8:GT12">_xlfn.ANCHORARRAY(DQ8)*_xlfn.XLOOKUP(_xlfn.ANCHORARRAY($FI8)&amp;_xlfn.ANCHORARRAY($FJ8),_xlfn.ANCHORARRAY('7. Project Characteristics'!$B$48),repl_assets_proj_budget[Baseline Count])</f>
        <v>0</v>
      </c>
      <c r="GU8" s="106" cm="1">
        <f t="array" ref="GU8:GU12">_xlfn.ANCHORARRAY(DR8)*_xlfn.XLOOKUP(_xlfn.ANCHORARRAY($FI8)&amp;_xlfn.ANCHORARRAY($FJ8),_xlfn.ANCHORARRAY('7. Project Characteristics'!$B$48),repl_assets_proj_budget[Baseline Count])</f>
        <v>0</v>
      </c>
      <c r="GV8" s="106" cm="1">
        <f t="array" ref="GV8:GV12">_xlfn.ANCHORARRAY(DS8)*_xlfn.XLOOKUP(_xlfn.ANCHORARRAY($FI8)&amp;_xlfn.ANCHORARRAY($FJ8),_xlfn.ANCHORARRAY('7. Project Characteristics'!$B$48),repl_assets_proj_budget[Baseline Count])</f>
        <v>0</v>
      </c>
      <c r="GW8" s="106" cm="1">
        <f t="array" ref="GW8:GW12">_xlfn.ANCHORARRAY(DT8)*_xlfn.XLOOKUP(_xlfn.ANCHORARRAY($FI8)&amp;_xlfn.ANCHORARRAY($FJ8),_xlfn.ANCHORARRAY('7. Project Characteristics'!$B$48),repl_assets_proj_budget[Baseline Count])</f>
        <v>0</v>
      </c>
      <c r="GX8" s="106" cm="1">
        <f t="array" ref="GX8:GX12">_xlfn.ANCHORARRAY(DU8)*_xlfn.XLOOKUP(_xlfn.ANCHORARRAY($FI8)&amp;_xlfn.ANCHORARRAY($FJ8),_xlfn.ANCHORARRAY('7. Project Characteristics'!$B$48),repl_assets_proj_budget[Baseline Count])</f>
        <v>0</v>
      </c>
      <c r="GY8" s="106" cm="1">
        <f t="array" ref="GY8:GY12">_xlfn.ANCHORARRAY(DV8)*_xlfn.XLOOKUP(_xlfn.ANCHORARRAY($FI8)&amp;_xlfn.ANCHORARRAY($FJ8),_xlfn.ANCHORARRAY('7. Project Characteristics'!$B$48),repl_assets_proj_budget[Baseline Count])</f>
        <v>0</v>
      </c>
      <c r="GZ8" s="106" cm="1">
        <f t="array" ref="GZ8:GZ12">_xlfn.ANCHORARRAY(DW8)*_xlfn.XLOOKUP(_xlfn.ANCHORARRAY($FI8)&amp;_xlfn.ANCHORARRAY($FJ8),_xlfn.ANCHORARRAY('7. Project Characteristics'!$B$48),repl_assets_proj_budget[Baseline Count])</f>
        <v>0</v>
      </c>
      <c r="HA8" s="106" cm="1">
        <f t="array" ref="HA8:HA12">_xlfn.ANCHORARRAY(DX8)*_xlfn.XLOOKUP(_xlfn.ANCHORARRAY($FI8)&amp;_xlfn.ANCHORARRAY($FJ8),_xlfn.ANCHORARRAY('7. Project Characteristics'!$B$48),repl_assets_proj_budget[Baseline Count])</f>
        <v>0</v>
      </c>
      <c r="HB8" s="106" cm="1">
        <f t="array" ref="HB8:HB12">_xlfn.ANCHORARRAY(DY8)*_xlfn.XLOOKUP(_xlfn.ANCHORARRAY($FI8)&amp;_xlfn.ANCHORARRAY($FJ8),_xlfn.ANCHORARRAY('7. Project Characteristics'!$B$48),repl_assets_proj_budget[Baseline Count])</f>
        <v>0</v>
      </c>
      <c r="HC8" s="106" cm="1">
        <f t="array" ref="HC8:HC12">_xlfn.ANCHORARRAY(DZ8)*_xlfn.XLOOKUP(_xlfn.ANCHORARRAY($FI8)&amp;_xlfn.ANCHORARRAY($FJ8),_xlfn.ANCHORARRAY('7. Project Characteristics'!$B$48),repl_assets_proj_budget[Baseline Count])</f>
        <v>0</v>
      </c>
      <c r="HD8" s="106" cm="1">
        <f t="array" ref="HD8:HD12">_xlfn.ANCHORARRAY(EA8)*_xlfn.XLOOKUP(_xlfn.ANCHORARRAY($FI8)&amp;_xlfn.ANCHORARRAY($FJ8),_xlfn.ANCHORARRAY('7. Project Characteristics'!$B$48),repl_assets_proj_budget[Baseline Count])</f>
        <v>0</v>
      </c>
      <c r="HE8" s="106" cm="1">
        <f t="array" ref="HE8:HE12">_xlfn.ANCHORARRAY(EB8)*_xlfn.XLOOKUP(_xlfn.ANCHORARRAY($FI8)&amp;_xlfn.ANCHORARRAY($FJ8),_xlfn.ANCHORARRAY('7. Project Characteristics'!$B$48),repl_assets_proj_budget[Baseline Count])</f>
        <v>0</v>
      </c>
      <c r="HF8" s="106" cm="1">
        <f t="array" ref="HF8:HF12">_xlfn.ANCHORARRAY(EC8)*_xlfn.XLOOKUP(_xlfn.ANCHORARRAY($FI8)&amp;_xlfn.ANCHORARRAY($FJ8),_xlfn.ANCHORARRAY('7. Project Characteristics'!$B$48),repl_assets_proj_budget[Baseline Count])</f>
        <v>0</v>
      </c>
      <c r="HG8" s="106" cm="1">
        <f t="array" ref="HG8:HG12">_xlfn.ANCHORARRAY(ED8)*_xlfn.XLOOKUP(_xlfn.ANCHORARRAY($FI8)&amp;_xlfn.ANCHORARRAY($FJ8),_xlfn.ANCHORARRAY('7. Project Characteristics'!$B$48),repl_assets_proj_budget[Baseline Count])</f>
        <v>0</v>
      </c>
      <c r="HH8" s="106" cm="1">
        <f t="array" ref="HH8:HH12">_xlfn.ANCHORARRAY(EE8)*_xlfn.XLOOKUP(_xlfn.ANCHORARRAY($FI8)&amp;_xlfn.ANCHORARRAY($FJ8),_xlfn.ANCHORARRAY('7. Project Characteristics'!$B$48),repl_assets_proj_budget[Baseline Count])</f>
        <v>0</v>
      </c>
      <c r="HI8" s="106" cm="1">
        <f t="array" ref="HI8:HI12">_xlfn.ANCHORARRAY(EF8)*_xlfn.XLOOKUP(_xlfn.ANCHORARRAY($FI8)&amp;_xlfn.ANCHORARRAY($FJ8),_xlfn.ANCHORARRAY('7. Project Characteristics'!$B$48),repl_assets_proj_budget[Baseline Count])</f>
        <v>0</v>
      </c>
      <c r="HJ8" s="106" cm="1">
        <f t="array" ref="HJ8:HJ12">_xlfn.ANCHORARRAY(EG8)*_xlfn.XLOOKUP(_xlfn.ANCHORARRAY($FI8)&amp;_xlfn.ANCHORARRAY($FJ8),_xlfn.ANCHORARRAY('7. Project Characteristics'!$B$48),repl_assets_proj_budget[Baseline Count])</f>
        <v>0</v>
      </c>
      <c r="HK8" s="106" cm="1">
        <f t="array" ref="HK8:HK12">_xlfn.ANCHORARRAY(EH8)*_xlfn.XLOOKUP(_xlfn.ANCHORARRAY($FI8)&amp;_xlfn.ANCHORARRAY($FJ8),_xlfn.ANCHORARRAY('7. Project Characteristics'!$B$48),repl_assets_proj_budget[Baseline Count])</f>
        <v>0</v>
      </c>
      <c r="HL8" s="106" cm="1">
        <f t="array" ref="HL8:HL12">_xlfn.ANCHORARRAY(EI8)*_xlfn.XLOOKUP(_xlfn.ANCHORARRAY($FI8)&amp;_xlfn.ANCHORARRAY($FJ8),_xlfn.ANCHORARRAY('7. Project Characteristics'!$B$48),repl_assets_proj_budget[Baseline Count])</f>
        <v>0</v>
      </c>
      <c r="HM8" s="106" cm="1">
        <f t="array" ref="HM8:HM12">_xlfn.ANCHORARRAY(EJ8)*_xlfn.XLOOKUP(_xlfn.ANCHORARRAY($FI8)&amp;_xlfn.ANCHORARRAY($FJ8),_xlfn.ANCHORARRAY('7. Project Characteristics'!$B$48),repl_assets_proj_budget[Baseline Count])</f>
        <v>0</v>
      </c>
      <c r="HN8" s="106" cm="1">
        <f t="array" ref="HN8:HN12">_xlfn.ANCHORARRAY(EK8)*_xlfn.XLOOKUP(_xlfn.ANCHORARRAY($FI8)&amp;_xlfn.ANCHORARRAY($FJ8),_xlfn.ANCHORARRAY('7. Project Characteristics'!$B$48),repl_assets_proj_budget[Baseline Count])</f>
        <v>0</v>
      </c>
      <c r="HO8" s="106" cm="1">
        <f t="array" ref="HO8:HO12">_xlfn.ANCHORARRAY(EL8)*_xlfn.XLOOKUP(_xlfn.ANCHORARRAY($FI8)&amp;_xlfn.ANCHORARRAY($FJ8),_xlfn.ANCHORARRAY('7. Project Characteristics'!$B$48),repl_assets_proj_budget[Baseline Count])</f>
        <v>0</v>
      </c>
      <c r="HP8" s="106" cm="1">
        <f t="array" ref="HP8:HP12">_xlfn.ANCHORARRAY(EM8)*_xlfn.XLOOKUP(_xlfn.ANCHORARRAY($FI8)&amp;_xlfn.ANCHORARRAY($FJ8),_xlfn.ANCHORARRAY('7. Project Characteristics'!$B$48),repl_assets_proj_budget[Baseline Count])</f>
        <v>0</v>
      </c>
      <c r="HQ8" s="106" cm="1">
        <f t="array" ref="HQ8:HQ12">_xlfn.ANCHORARRAY(EN8)*_xlfn.XLOOKUP(_xlfn.ANCHORARRAY($FI8)&amp;_xlfn.ANCHORARRAY($FJ8),_xlfn.ANCHORARRAY('7. Project Characteristics'!$B$48),repl_assets_proj_budget[Baseline Count])</f>
        <v>0</v>
      </c>
      <c r="HR8" s="106" cm="1">
        <f t="array" ref="HR8:HR12">_xlfn.ANCHORARRAY(EO8)*_xlfn.XLOOKUP(_xlfn.ANCHORARRAY($FI8)&amp;_xlfn.ANCHORARRAY($FJ8),_xlfn.ANCHORARRAY('7. Project Characteristics'!$B$48),repl_assets_proj_budget[Baseline Count])</f>
        <v>0</v>
      </c>
      <c r="HS8" s="106" cm="1">
        <f t="array" ref="HS8:HS12">_xlfn.ANCHORARRAY(EP8)*_xlfn.XLOOKUP(_xlfn.ANCHORARRAY($FI8)&amp;_xlfn.ANCHORARRAY($FJ8),_xlfn.ANCHORARRAY('7. Project Characteristics'!$B$48),repl_assets_proj_budget[Baseline Count])</f>
        <v>0</v>
      </c>
      <c r="HT8" s="106" cm="1">
        <f t="array" ref="HT8:HT12">_xlfn.ANCHORARRAY(EQ8)*_xlfn.XLOOKUP(_xlfn.ANCHORARRAY($FI8)&amp;_xlfn.ANCHORARRAY($FJ8),_xlfn.ANCHORARRAY('7. Project Characteristics'!$B$48),repl_assets_proj_budget[Baseline Count])</f>
        <v>0</v>
      </c>
      <c r="HU8" s="106" cm="1">
        <f t="array" ref="HU8:HU12">_xlfn.ANCHORARRAY(ER8)*_xlfn.XLOOKUP(_xlfn.ANCHORARRAY($FI8)&amp;_xlfn.ANCHORARRAY($FJ8),_xlfn.ANCHORARRAY('7. Project Characteristics'!$B$48),repl_assets_proj_budget[Baseline Count])</f>
        <v>0</v>
      </c>
      <c r="HV8" s="106" cm="1">
        <f t="array" ref="HV8:HV12">_xlfn.ANCHORARRAY(ES8)*_xlfn.XLOOKUP(_xlfn.ANCHORARRAY($FI8)&amp;_xlfn.ANCHORARRAY($FJ8),_xlfn.ANCHORARRAY('7. Project Characteristics'!$B$48),repl_assets_proj_budget[Baseline Count])</f>
        <v>0</v>
      </c>
      <c r="HW8" s="106" cm="1">
        <f t="array" ref="HW8:HW12">_xlfn.ANCHORARRAY(ET8)*_xlfn.XLOOKUP(_xlfn.ANCHORARRAY($FI8)&amp;_xlfn.ANCHORARRAY($FJ8),_xlfn.ANCHORARRAY('7. Project Characteristics'!$B$48),repl_assets_proj_budget[Baseline Count])</f>
        <v>0</v>
      </c>
      <c r="HX8" s="106" cm="1">
        <f t="array" ref="HX8:HX12">_xlfn.ANCHORARRAY(EU8)*_xlfn.XLOOKUP(_xlfn.ANCHORARRAY($FI8)&amp;_xlfn.ANCHORARRAY($FJ8),_xlfn.ANCHORARRAY('7. Project Characteristics'!$B$48),repl_assets_proj_budget[Baseline Count])</f>
        <v>0</v>
      </c>
      <c r="HY8" s="106" cm="1">
        <f t="array" ref="HY8:HY12">_xlfn.ANCHORARRAY(EV8)*_xlfn.XLOOKUP(_xlfn.ANCHORARRAY($FI8)&amp;_xlfn.ANCHORARRAY($FJ8),_xlfn.ANCHORARRAY('7. Project Characteristics'!$B$48),repl_assets_proj_budget[Baseline Count])</f>
        <v>0</v>
      </c>
      <c r="HZ8" s="106" cm="1">
        <f t="array" ref="HZ8:HZ12">_xlfn.ANCHORARRAY(EW8)*_xlfn.XLOOKUP(_xlfn.ANCHORARRAY($FI8)&amp;_xlfn.ANCHORARRAY($FJ8),_xlfn.ANCHORARRAY('7. Project Characteristics'!$B$48),repl_assets_proj_budget[Baseline Count])</f>
        <v>0</v>
      </c>
      <c r="IA8" s="106" cm="1">
        <f t="array" ref="IA8:IA12">_xlfn.ANCHORARRAY(EX8)*_xlfn.XLOOKUP(_xlfn.ANCHORARRAY($FI8)&amp;_xlfn.ANCHORARRAY($FJ8),_xlfn.ANCHORARRAY('7. Project Characteristics'!$B$48),repl_assets_proj_budget[Baseline Count])</f>
        <v>0</v>
      </c>
      <c r="IB8" s="106" cm="1">
        <f t="array" ref="IB8:IB12">_xlfn.ANCHORARRAY(EY8)*_xlfn.XLOOKUP(_xlfn.ANCHORARRAY($FI8)&amp;_xlfn.ANCHORARRAY($FJ8),_xlfn.ANCHORARRAY('7. Project Characteristics'!$B$48),repl_assets_proj_budget[Baseline Count])</f>
        <v>0</v>
      </c>
      <c r="IC8" s="106" cm="1">
        <f t="array" ref="IC8:IC12">_xlfn.ANCHORARRAY(EZ8)*_xlfn.XLOOKUP(_xlfn.ANCHORARRAY($FI8)&amp;_xlfn.ANCHORARRAY($FJ8),_xlfn.ANCHORARRAY('7. Project Characteristics'!$B$48),repl_assets_proj_budget[Baseline Count])</f>
        <v>0</v>
      </c>
      <c r="ID8" s="106" cm="1">
        <f t="array" ref="ID8:ID12">_xlfn.ANCHORARRAY(FA8)*_xlfn.XLOOKUP(_xlfn.ANCHORARRAY($FI8)&amp;_xlfn.ANCHORARRAY($FJ8),_xlfn.ANCHORARRAY('7. Project Characteristics'!$B$48),repl_assets_proj_budget[Baseline Count])</f>
        <v>0</v>
      </c>
      <c r="IE8" s="106" cm="1">
        <f t="array" ref="IE8:IE12">_xlfn.ANCHORARRAY(FB8)*_xlfn.XLOOKUP(_xlfn.ANCHORARRAY($FI8)&amp;_xlfn.ANCHORARRAY($FJ8),_xlfn.ANCHORARRAY('7. Project Characteristics'!$B$48),repl_assets_proj_budget[Baseline Count])</f>
        <v>0</v>
      </c>
      <c r="IF8" s="106" cm="1">
        <f t="array" ref="IF8:IF12">_xlfn.ANCHORARRAY(FC8)*_xlfn.XLOOKUP(_xlfn.ANCHORARRAY($FI8)&amp;_xlfn.ANCHORARRAY($FJ8),_xlfn.ANCHORARRAY('7. Project Characteristics'!$B$48),repl_assets_proj_budget[Baseline Count])</f>
        <v>0</v>
      </c>
      <c r="IG8" s="106" cm="1">
        <f t="array" ref="IG8:IG12">_xlfn.ANCHORARRAY(FD8)*_xlfn.XLOOKUP(_xlfn.ANCHORARRAY($FI8)&amp;_xlfn.ANCHORARRAY($FJ8),_xlfn.ANCHORARRAY('7. Project Characteristics'!$B$48),repl_assets_proj_budget[Baseline Count])</f>
        <v>0</v>
      </c>
      <c r="IH8" s="106" cm="1">
        <f t="array" ref="IH8:IH12">_xlfn.ANCHORARRAY(FE8)*_xlfn.XLOOKUP(_xlfn.ANCHORARRAY($FI8)&amp;_xlfn.ANCHORARRAY($FJ8),_xlfn.ANCHORARRAY('7. Project Characteristics'!$B$48),repl_assets_proj_budget[Baseline Count])</f>
        <v>0</v>
      </c>
      <c r="II8" s="106" cm="1">
        <f t="array" ref="II8:II12">_xlfn.ANCHORARRAY(FF8)*_xlfn.XLOOKUP(_xlfn.ANCHORARRAY($FI8)&amp;_xlfn.ANCHORARRAY($FJ8),_xlfn.ANCHORARRAY('7. Project Characteristics'!$B$48),repl_assets_proj_budget[Baseline Count])</f>
        <v>0</v>
      </c>
      <c r="IJ8" s="106" cm="1">
        <f t="array" ref="IJ8:IJ12">_xlfn.ANCHORARRAY(FG8)*_xlfn.XLOOKUP(_xlfn.ANCHORARRAY($FI8)&amp;_xlfn.ANCHORARRAY($FJ8),_xlfn.ANCHORARRAY('7. Project Characteristics'!$B$48),repl_assets_proj_budget[Baseline Count])</f>
        <v>0</v>
      </c>
      <c r="IL8" s="66" t="str" cm="1">
        <f t="array" ref="IL8:IL12">_xlfn.ANCHORARRAY(FI8)</f>
        <v>Pole</v>
      </c>
      <c r="IM8" s="66" t="str" cm="1">
        <f t="array" ref="IM8:IM12">_xlfn.ANCHORARRAY(FJ8)</f>
        <v>Class 5</v>
      </c>
      <c r="IN8" s="106" cm="1">
        <f t="array" ref="IN8:IN12">IFERROR(_xlfn.ANCHORARRAY(CH8)*_xlfn.XLOOKUP(_xlfn.ANCHORARRAY($IL8)&amp;_xlfn.ANCHORARRAY($IM8),_xlfn.ANCHORARRAY('7. Project Characteristics'!$D$48),repl_assets_proj_budget[Project Count]),0)</f>
        <v>0</v>
      </c>
      <c r="IO8" s="106" cm="1">
        <f t="array" ref="IO8:IO12">IFERROR(_xlfn.ANCHORARRAY(CI8)*_xlfn.XLOOKUP(_xlfn.ANCHORARRAY($IL8)&amp;_xlfn.ANCHORARRAY($IM8),_xlfn.ANCHORARRAY('7. Project Characteristics'!$D$48),repl_assets_proj_budget[Project Count]),0)</f>
        <v>0</v>
      </c>
      <c r="IP8" s="106" cm="1">
        <f t="array" ref="IP8:IP12">IFERROR(_xlfn.ANCHORARRAY(CJ8)*_xlfn.XLOOKUP(_xlfn.ANCHORARRAY($IL8)&amp;_xlfn.ANCHORARRAY($IM8),_xlfn.ANCHORARRAY('7. Project Characteristics'!$D$48),repl_assets_proj_budget[Project Count]),0)</f>
        <v>0</v>
      </c>
      <c r="IQ8" s="106" cm="1">
        <f t="array" ref="IQ8:IQ12">IFERROR(_xlfn.ANCHORARRAY(CK8)*_xlfn.XLOOKUP(_xlfn.ANCHORARRAY($IL8)&amp;_xlfn.ANCHORARRAY($IM8),_xlfn.ANCHORARRAY('7. Project Characteristics'!$D$48),repl_assets_proj_budget[Project Count]),0)</f>
        <v>0</v>
      </c>
      <c r="IR8" s="106" cm="1">
        <f t="array" ref="IR8:IR12">IFERROR(_xlfn.ANCHORARRAY(CL8)*_xlfn.XLOOKUP(_xlfn.ANCHORARRAY($IL8)&amp;_xlfn.ANCHORARRAY($IM8),_xlfn.ANCHORARRAY('7. Project Characteristics'!$D$48),repl_assets_proj_budget[Project Count]),0)</f>
        <v>0</v>
      </c>
      <c r="IS8" s="106" cm="1">
        <f t="array" ref="IS8:IS12">IFERROR(_xlfn.ANCHORARRAY(CM8)*_xlfn.XLOOKUP(_xlfn.ANCHORARRAY($IL8)&amp;_xlfn.ANCHORARRAY($IM8),_xlfn.ANCHORARRAY('7. Project Characteristics'!$D$48),repl_assets_proj_budget[Project Count]),0)</f>
        <v>0</v>
      </c>
      <c r="IT8" s="106" cm="1">
        <f t="array" ref="IT8:IT12">IFERROR(_xlfn.ANCHORARRAY(CN8)*_xlfn.XLOOKUP(_xlfn.ANCHORARRAY($IL8)&amp;_xlfn.ANCHORARRAY($IM8),_xlfn.ANCHORARRAY('7. Project Characteristics'!$D$48),repl_assets_proj_budget[Project Count]),0)</f>
        <v>0</v>
      </c>
      <c r="IU8" s="106" cm="1">
        <f t="array" ref="IU8:IU12">IFERROR(_xlfn.ANCHORARRAY(CO8)*_xlfn.XLOOKUP(_xlfn.ANCHORARRAY($IL8)&amp;_xlfn.ANCHORARRAY($IM8),_xlfn.ANCHORARRAY('7. Project Characteristics'!$D$48),repl_assets_proj_budget[Project Count]),0)</f>
        <v>0</v>
      </c>
      <c r="IV8" s="106" cm="1">
        <f t="array" ref="IV8:IV12">IFERROR(_xlfn.ANCHORARRAY(CP8)*_xlfn.XLOOKUP(_xlfn.ANCHORARRAY($IL8)&amp;_xlfn.ANCHORARRAY($IM8),_xlfn.ANCHORARRAY('7. Project Characteristics'!$D$48),repl_assets_proj_budget[Project Count]),0)</f>
        <v>0</v>
      </c>
      <c r="IW8" s="106" cm="1">
        <f t="array" ref="IW8:IW12">IFERROR(_xlfn.ANCHORARRAY(CQ8)*_xlfn.XLOOKUP(_xlfn.ANCHORARRAY($IL8)&amp;_xlfn.ANCHORARRAY($IM8),_xlfn.ANCHORARRAY('7. Project Characteristics'!$D$48),repl_assets_proj_budget[Project Count]),0)</f>
        <v>0</v>
      </c>
      <c r="IX8" s="106" cm="1">
        <f t="array" ref="IX8:IX12">IFERROR(_xlfn.ANCHORARRAY(CR8)*_xlfn.XLOOKUP(_xlfn.ANCHORARRAY($IL8)&amp;_xlfn.ANCHORARRAY($IM8),_xlfn.ANCHORARRAY('7. Project Characteristics'!$D$48),repl_assets_proj_budget[Project Count]),0)</f>
        <v>0</v>
      </c>
      <c r="IY8" s="106" cm="1">
        <f t="array" ref="IY8:IY12">IFERROR(_xlfn.ANCHORARRAY(CS8)*_xlfn.XLOOKUP(_xlfn.ANCHORARRAY($IL8)&amp;_xlfn.ANCHORARRAY($IM8),_xlfn.ANCHORARRAY('7. Project Characteristics'!$D$48),repl_assets_proj_budget[Project Count]),0)</f>
        <v>0</v>
      </c>
      <c r="IZ8" s="106" cm="1">
        <f t="array" ref="IZ8:IZ12">IFERROR(_xlfn.ANCHORARRAY(CT8)*_xlfn.XLOOKUP(_xlfn.ANCHORARRAY($IL8)&amp;_xlfn.ANCHORARRAY($IM8),_xlfn.ANCHORARRAY('7. Project Characteristics'!$D$48),repl_assets_proj_budget[Project Count]),0)</f>
        <v>0</v>
      </c>
      <c r="JA8" s="106" cm="1">
        <f t="array" ref="JA8:JA12">IFERROR(_xlfn.ANCHORARRAY(CU8)*_xlfn.XLOOKUP(_xlfn.ANCHORARRAY($IL8)&amp;_xlfn.ANCHORARRAY($IM8),_xlfn.ANCHORARRAY('7. Project Characteristics'!$D$48),repl_assets_proj_budget[Project Count]),0)</f>
        <v>0</v>
      </c>
      <c r="JB8" s="106" cm="1">
        <f t="array" ref="JB8:JB12">IFERROR(_xlfn.ANCHORARRAY(CV8)*_xlfn.XLOOKUP(_xlfn.ANCHORARRAY($IL8)&amp;_xlfn.ANCHORARRAY($IM8),_xlfn.ANCHORARRAY('7. Project Characteristics'!$D$48),repl_assets_proj_budget[Project Count]),0)</f>
        <v>0</v>
      </c>
      <c r="JC8" s="106" cm="1">
        <f t="array" ref="JC8:JC12">IFERROR(_xlfn.ANCHORARRAY(CW8)*_xlfn.XLOOKUP(_xlfn.ANCHORARRAY($IL8)&amp;_xlfn.ANCHORARRAY($IM8),_xlfn.ANCHORARRAY('7. Project Characteristics'!$D$48),repl_assets_proj_budget[Project Count]),0)</f>
        <v>0</v>
      </c>
      <c r="JD8" s="106" cm="1">
        <f t="array" ref="JD8:JD12">IFERROR(_xlfn.ANCHORARRAY(CX8)*_xlfn.XLOOKUP(_xlfn.ANCHORARRAY($IL8)&amp;_xlfn.ANCHORARRAY($IM8),_xlfn.ANCHORARRAY('7. Project Characteristics'!$D$48),repl_assets_proj_budget[Project Count]),0)</f>
        <v>0</v>
      </c>
      <c r="JE8" s="106" cm="1">
        <f t="array" ref="JE8:JE12">IFERROR(_xlfn.ANCHORARRAY(CY8)*_xlfn.XLOOKUP(_xlfn.ANCHORARRAY($IL8)&amp;_xlfn.ANCHORARRAY($IM8),_xlfn.ANCHORARRAY('7. Project Characteristics'!$D$48),repl_assets_proj_budget[Project Count]),0)</f>
        <v>0</v>
      </c>
      <c r="JF8" s="106" cm="1">
        <f t="array" ref="JF8:JF12">IFERROR(_xlfn.ANCHORARRAY(CZ8)*_xlfn.XLOOKUP(_xlfn.ANCHORARRAY($IL8)&amp;_xlfn.ANCHORARRAY($IM8),_xlfn.ANCHORARRAY('7. Project Characteristics'!$D$48),repl_assets_proj_budget[Project Count]),0)</f>
        <v>0</v>
      </c>
      <c r="JG8" s="106" cm="1">
        <f t="array" ref="JG8:JG12">IFERROR(_xlfn.ANCHORARRAY(DA8)*_xlfn.XLOOKUP(_xlfn.ANCHORARRAY($IL8)&amp;_xlfn.ANCHORARRAY($IM8),_xlfn.ANCHORARRAY('7. Project Characteristics'!$D$48),repl_assets_proj_budget[Project Count]),0)</f>
        <v>0</v>
      </c>
      <c r="JH8" s="106" cm="1">
        <f t="array" ref="JH8:JH12">IFERROR(_xlfn.ANCHORARRAY(DB8)*_xlfn.XLOOKUP(_xlfn.ANCHORARRAY($IL8)&amp;_xlfn.ANCHORARRAY($IM8),_xlfn.ANCHORARRAY('7. Project Characteristics'!$D$48),repl_assets_proj_budget[Project Count]),0)</f>
        <v>0</v>
      </c>
      <c r="JI8" s="106" cm="1">
        <f t="array" ref="JI8:JI12">IFERROR(_xlfn.ANCHORARRAY(DC8)*_xlfn.XLOOKUP(_xlfn.ANCHORARRAY($IL8)&amp;_xlfn.ANCHORARRAY($IM8),_xlfn.ANCHORARRAY('7. Project Characteristics'!$D$48),repl_assets_proj_budget[Project Count]),0)</f>
        <v>0</v>
      </c>
      <c r="JJ8" s="106" cm="1">
        <f t="array" ref="JJ8:JJ12">IFERROR(_xlfn.ANCHORARRAY(DD8)*_xlfn.XLOOKUP(_xlfn.ANCHORARRAY($IL8)&amp;_xlfn.ANCHORARRAY($IM8),_xlfn.ANCHORARRAY('7. Project Characteristics'!$D$48),repl_assets_proj_budget[Project Count]),0)</f>
        <v>0</v>
      </c>
      <c r="JK8" s="106" cm="1">
        <f t="array" ref="JK8:JK12">IFERROR(_xlfn.ANCHORARRAY(DE8)*_xlfn.XLOOKUP(_xlfn.ANCHORARRAY($IL8)&amp;_xlfn.ANCHORARRAY($IM8),_xlfn.ANCHORARRAY('7. Project Characteristics'!$D$48),repl_assets_proj_budget[Project Count]),0)</f>
        <v>0</v>
      </c>
      <c r="JL8" s="106" cm="1">
        <f t="array" ref="JL8:JL12">IFERROR(_xlfn.ANCHORARRAY(DF8)*_xlfn.XLOOKUP(_xlfn.ANCHORARRAY($IL8)&amp;_xlfn.ANCHORARRAY($IM8),_xlfn.ANCHORARRAY('7. Project Characteristics'!$D$48),repl_assets_proj_budget[Project Count]),0)</f>
        <v>0</v>
      </c>
      <c r="JM8" s="106" cm="1">
        <f t="array" ref="JM8:JM12">IFERROR(_xlfn.ANCHORARRAY(DG8)*_xlfn.XLOOKUP(_xlfn.ANCHORARRAY($IL8)&amp;_xlfn.ANCHORARRAY($IM8),_xlfn.ANCHORARRAY('7. Project Characteristics'!$D$48),repl_assets_proj_budget[Project Count]),0)</f>
        <v>0</v>
      </c>
      <c r="JN8" s="106" cm="1">
        <f t="array" ref="JN8:JN12">IFERROR(_xlfn.ANCHORARRAY(DH8)*_xlfn.XLOOKUP(_xlfn.ANCHORARRAY($IL8)&amp;_xlfn.ANCHORARRAY($IM8),_xlfn.ANCHORARRAY('7. Project Characteristics'!$D$48),repl_assets_proj_budget[Project Count]),0)</f>
        <v>0</v>
      </c>
      <c r="JO8" s="106" cm="1">
        <f t="array" ref="JO8:JO12">IFERROR(_xlfn.ANCHORARRAY(DI8)*_xlfn.XLOOKUP(_xlfn.ANCHORARRAY($IL8)&amp;_xlfn.ANCHORARRAY($IM8),_xlfn.ANCHORARRAY('7. Project Characteristics'!$D$48),repl_assets_proj_budget[Project Count]),0)</f>
        <v>0</v>
      </c>
      <c r="JP8" s="106" cm="1">
        <f t="array" ref="JP8:JP12">IFERROR(_xlfn.ANCHORARRAY(DJ8)*_xlfn.XLOOKUP(_xlfn.ANCHORARRAY($IL8)&amp;_xlfn.ANCHORARRAY($IM8),_xlfn.ANCHORARRAY('7. Project Characteristics'!$D$48),repl_assets_proj_budget[Project Count]),0)</f>
        <v>0</v>
      </c>
      <c r="JQ8" s="106" cm="1">
        <f t="array" ref="JQ8:JQ12">IFERROR(_xlfn.ANCHORARRAY(DK8)*_xlfn.XLOOKUP(_xlfn.ANCHORARRAY($IL8)&amp;_xlfn.ANCHORARRAY($IM8),_xlfn.ANCHORARRAY('7. Project Characteristics'!$D$48),repl_assets_proj_budget[Project Count]),0)</f>
        <v>0</v>
      </c>
      <c r="JR8" s="106" cm="1">
        <f t="array" ref="JR8:JR12">IFERROR(_xlfn.ANCHORARRAY(DL8)*_xlfn.XLOOKUP(_xlfn.ANCHORARRAY($IL8)&amp;_xlfn.ANCHORARRAY($IM8),_xlfn.ANCHORARRAY('7. Project Characteristics'!$D$48),repl_assets_proj_budget[Project Count]),0)</f>
        <v>0</v>
      </c>
      <c r="JS8" s="106" cm="1">
        <f t="array" ref="JS8:JS12">IFERROR(_xlfn.ANCHORARRAY(DM8)*_xlfn.XLOOKUP(_xlfn.ANCHORARRAY($IL8)&amp;_xlfn.ANCHORARRAY($IM8),_xlfn.ANCHORARRAY('7. Project Characteristics'!$D$48),repl_assets_proj_budget[Project Count]),0)</f>
        <v>0</v>
      </c>
      <c r="JT8" s="106" cm="1">
        <f t="array" ref="JT8:JT12">IFERROR(_xlfn.ANCHORARRAY(DN8)*_xlfn.XLOOKUP(_xlfn.ANCHORARRAY($IL8)&amp;_xlfn.ANCHORARRAY($IM8),_xlfn.ANCHORARRAY('7. Project Characteristics'!$D$48),repl_assets_proj_budget[Project Count]),0)</f>
        <v>0</v>
      </c>
      <c r="JU8" s="106" cm="1">
        <f t="array" ref="JU8:JU12">IFERROR(_xlfn.ANCHORARRAY(DO8)*_xlfn.XLOOKUP(_xlfn.ANCHORARRAY($IL8)&amp;_xlfn.ANCHORARRAY($IM8),_xlfn.ANCHORARRAY('7. Project Characteristics'!$D$48),repl_assets_proj_budget[Project Count]),0)</f>
        <v>0</v>
      </c>
      <c r="JV8" s="106" cm="1">
        <f t="array" ref="JV8:JV12">IFERROR(_xlfn.ANCHORARRAY(DP8)*_xlfn.XLOOKUP(_xlfn.ANCHORARRAY($IL8)&amp;_xlfn.ANCHORARRAY($IM8),_xlfn.ANCHORARRAY('7. Project Characteristics'!$D$48),repl_assets_proj_budget[Project Count]),0)</f>
        <v>0</v>
      </c>
      <c r="JW8" s="106" cm="1">
        <f t="array" ref="JW8:JW12">IFERROR(_xlfn.ANCHORARRAY(DQ8)*_xlfn.XLOOKUP(_xlfn.ANCHORARRAY($IL8)&amp;_xlfn.ANCHORARRAY($IM8),_xlfn.ANCHORARRAY('7. Project Characteristics'!$D$48),repl_assets_proj_budget[Project Count]),0)</f>
        <v>0</v>
      </c>
      <c r="JX8" s="106" cm="1">
        <f t="array" ref="JX8:JX12">IFERROR(_xlfn.ANCHORARRAY(DR8)*_xlfn.XLOOKUP(_xlfn.ANCHORARRAY($IL8)&amp;_xlfn.ANCHORARRAY($IM8),_xlfn.ANCHORARRAY('7. Project Characteristics'!$D$48),repl_assets_proj_budget[Project Count]),0)</f>
        <v>0</v>
      </c>
      <c r="JY8" s="106" cm="1">
        <f t="array" ref="JY8:JY12">IFERROR(_xlfn.ANCHORARRAY(DS8)*_xlfn.XLOOKUP(_xlfn.ANCHORARRAY($IL8)&amp;_xlfn.ANCHORARRAY($IM8),_xlfn.ANCHORARRAY('7. Project Characteristics'!$D$48),repl_assets_proj_budget[Project Count]),0)</f>
        <v>0</v>
      </c>
      <c r="JZ8" s="106" cm="1">
        <f t="array" ref="JZ8:JZ12">IFERROR(_xlfn.ANCHORARRAY(DT8)*_xlfn.XLOOKUP(_xlfn.ANCHORARRAY($IL8)&amp;_xlfn.ANCHORARRAY($IM8),_xlfn.ANCHORARRAY('7. Project Characteristics'!$D$48),repl_assets_proj_budget[Project Count]),0)</f>
        <v>0</v>
      </c>
      <c r="KA8" s="106" cm="1">
        <f t="array" ref="KA8:KA12">IFERROR(_xlfn.ANCHORARRAY(DU8)*_xlfn.XLOOKUP(_xlfn.ANCHORARRAY($IL8)&amp;_xlfn.ANCHORARRAY($IM8),_xlfn.ANCHORARRAY('7. Project Characteristics'!$D$48),repl_assets_proj_budget[Project Count]),0)</f>
        <v>0</v>
      </c>
      <c r="KB8" s="106" cm="1">
        <f t="array" ref="KB8:KB12">IFERROR(_xlfn.ANCHORARRAY(DV8)*_xlfn.XLOOKUP(_xlfn.ANCHORARRAY($IL8)&amp;_xlfn.ANCHORARRAY($IM8),_xlfn.ANCHORARRAY('7. Project Characteristics'!$D$48),repl_assets_proj_budget[Project Count]),0)</f>
        <v>0</v>
      </c>
      <c r="KC8" s="106" cm="1">
        <f t="array" ref="KC8:KC12">IFERROR(_xlfn.ANCHORARRAY(DW8)*_xlfn.XLOOKUP(_xlfn.ANCHORARRAY($IL8)&amp;_xlfn.ANCHORARRAY($IM8),_xlfn.ANCHORARRAY('7. Project Characteristics'!$D$48),repl_assets_proj_budget[Project Count]),0)</f>
        <v>0</v>
      </c>
      <c r="KD8" s="106" cm="1">
        <f t="array" ref="KD8:KD12">IFERROR(_xlfn.ANCHORARRAY(DX8)*_xlfn.XLOOKUP(_xlfn.ANCHORARRAY($IL8)&amp;_xlfn.ANCHORARRAY($IM8),_xlfn.ANCHORARRAY('7. Project Characteristics'!$D$48),repl_assets_proj_budget[Project Count]),0)</f>
        <v>0</v>
      </c>
      <c r="KE8" s="106" cm="1">
        <f t="array" ref="KE8:KE12">IFERROR(_xlfn.ANCHORARRAY(DY8)*_xlfn.XLOOKUP(_xlfn.ANCHORARRAY($IL8)&amp;_xlfn.ANCHORARRAY($IM8),_xlfn.ANCHORARRAY('7. Project Characteristics'!$D$48),repl_assets_proj_budget[Project Count]),0)</f>
        <v>0</v>
      </c>
      <c r="KF8" s="106" cm="1">
        <f t="array" ref="KF8:KF12">IFERROR(_xlfn.ANCHORARRAY(DZ8)*_xlfn.XLOOKUP(_xlfn.ANCHORARRAY($IL8)&amp;_xlfn.ANCHORARRAY($IM8),_xlfn.ANCHORARRAY('7. Project Characteristics'!$D$48),repl_assets_proj_budget[Project Count]),0)</f>
        <v>0</v>
      </c>
      <c r="KG8" s="106" cm="1">
        <f t="array" ref="KG8:KG12">IFERROR(_xlfn.ANCHORARRAY(EA8)*_xlfn.XLOOKUP(_xlfn.ANCHORARRAY($IL8)&amp;_xlfn.ANCHORARRAY($IM8),_xlfn.ANCHORARRAY('7. Project Characteristics'!$D$48),repl_assets_proj_budget[Project Count]),0)</f>
        <v>0</v>
      </c>
      <c r="KH8" s="106" cm="1">
        <f t="array" ref="KH8:KH12">IFERROR(_xlfn.ANCHORARRAY(EB8)*_xlfn.XLOOKUP(_xlfn.ANCHORARRAY($IL8)&amp;_xlfn.ANCHORARRAY($IM8),_xlfn.ANCHORARRAY('7. Project Characteristics'!$D$48),repl_assets_proj_budget[Project Count]),0)</f>
        <v>0</v>
      </c>
      <c r="KI8" s="106" cm="1">
        <f t="array" ref="KI8:KI12">IFERROR(_xlfn.ANCHORARRAY(EC8)*_xlfn.XLOOKUP(_xlfn.ANCHORARRAY($IL8)&amp;_xlfn.ANCHORARRAY($IM8),_xlfn.ANCHORARRAY('7. Project Characteristics'!$D$48),repl_assets_proj_budget[Project Count]),0)</f>
        <v>0</v>
      </c>
      <c r="KJ8" s="106" cm="1">
        <f t="array" ref="KJ8:KJ12">IFERROR(_xlfn.ANCHORARRAY(ED8)*_xlfn.XLOOKUP(_xlfn.ANCHORARRAY($IL8)&amp;_xlfn.ANCHORARRAY($IM8),_xlfn.ANCHORARRAY('7. Project Characteristics'!$D$48),repl_assets_proj_budget[Project Count]),0)</f>
        <v>0</v>
      </c>
      <c r="KK8" s="106" cm="1">
        <f t="array" ref="KK8:KK12">IFERROR(_xlfn.ANCHORARRAY(EE8)*_xlfn.XLOOKUP(_xlfn.ANCHORARRAY($IL8)&amp;_xlfn.ANCHORARRAY($IM8),_xlfn.ANCHORARRAY('7. Project Characteristics'!$D$48),repl_assets_proj_budget[Project Count]),0)</f>
        <v>0</v>
      </c>
      <c r="KL8" s="106" cm="1">
        <f t="array" ref="KL8:KL12">IFERROR(_xlfn.ANCHORARRAY(EF8)*_xlfn.XLOOKUP(_xlfn.ANCHORARRAY($IL8)&amp;_xlfn.ANCHORARRAY($IM8),_xlfn.ANCHORARRAY('7. Project Characteristics'!$D$48),repl_assets_proj_budget[Project Count]),0)</f>
        <v>0</v>
      </c>
      <c r="KM8" s="106" cm="1">
        <f t="array" ref="KM8:KM12">IFERROR(_xlfn.ANCHORARRAY(EG8)*_xlfn.XLOOKUP(_xlfn.ANCHORARRAY($IL8)&amp;_xlfn.ANCHORARRAY($IM8),_xlfn.ANCHORARRAY('7. Project Characteristics'!$D$48),repl_assets_proj_budget[Project Count]),0)</f>
        <v>0</v>
      </c>
      <c r="KN8" s="106" cm="1">
        <f t="array" ref="KN8:KN12">IFERROR(_xlfn.ANCHORARRAY(EH8)*_xlfn.XLOOKUP(_xlfn.ANCHORARRAY($IL8)&amp;_xlfn.ANCHORARRAY($IM8),_xlfn.ANCHORARRAY('7. Project Characteristics'!$D$48),repl_assets_proj_budget[Project Count]),0)</f>
        <v>0</v>
      </c>
      <c r="KO8" s="106" cm="1">
        <f t="array" ref="KO8:KO12">IFERROR(_xlfn.ANCHORARRAY(EI8)*_xlfn.XLOOKUP(_xlfn.ANCHORARRAY($IL8)&amp;_xlfn.ANCHORARRAY($IM8),_xlfn.ANCHORARRAY('7. Project Characteristics'!$D$48),repl_assets_proj_budget[Project Count]),0)</f>
        <v>0</v>
      </c>
      <c r="KP8" s="106" cm="1">
        <f t="array" ref="KP8:KP12">IFERROR(_xlfn.ANCHORARRAY(EJ8)*_xlfn.XLOOKUP(_xlfn.ANCHORARRAY($IL8)&amp;_xlfn.ANCHORARRAY($IM8),_xlfn.ANCHORARRAY('7. Project Characteristics'!$D$48),repl_assets_proj_budget[Project Count]),0)</f>
        <v>0</v>
      </c>
      <c r="KQ8" s="106" cm="1">
        <f t="array" ref="KQ8:KQ12">IFERROR(_xlfn.ANCHORARRAY(EK8)*_xlfn.XLOOKUP(_xlfn.ANCHORARRAY($IL8)&amp;_xlfn.ANCHORARRAY($IM8),_xlfn.ANCHORARRAY('7. Project Characteristics'!$D$48),repl_assets_proj_budget[Project Count]),0)</f>
        <v>0</v>
      </c>
      <c r="KR8" s="106" cm="1">
        <f t="array" ref="KR8:KR12">IFERROR(_xlfn.ANCHORARRAY(EL8)*_xlfn.XLOOKUP(_xlfn.ANCHORARRAY($IL8)&amp;_xlfn.ANCHORARRAY($IM8),_xlfn.ANCHORARRAY('7. Project Characteristics'!$D$48),repl_assets_proj_budget[Project Count]),0)</f>
        <v>0</v>
      </c>
      <c r="KS8" s="106" cm="1">
        <f t="array" ref="KS8:KS12">IFERROR(_xlfn.ANCHORARRAY(EM8)*_xlfn.XLOOKUP(_xlfn.ANCHORARRAY($IL8)&amp;_xlfn.ANCHORARRAY($IM8),_xlfn.ANCHORARRAY('7. Project Characteristics'!$D$48),repl_assets_proj_budget[Project Count]),0)</f>
        <v>0</v>
      </c>
      <c r="KT8" s="106" cm="1">
        <f t="array" ref="KT8:KT12">IFERROR(_xlfn.ANCHORARRAY(EN8)*_xlfn.XLOOKUP(_xlfn.ANCHORARRAY($IL8)&amp;_xlfn.ANCHORARRAY($IM8),_xlfn.ANCHORARRAY('7. Project Characteristics'!$D$48),repl_assets_proj_budget[Project Count]),0)</f>
        <v>0</v>
      </c>
      <c r="KU8" s="106" cm="1">
        <f t="array" ref="KU8:KU12">IFERROR(_xlfn.ANCHORARRAY(EO8)*_xlfn.XLOOKUP(_xlfn.ANCHORARRAY($IL8)&amp;_xlfn.ANCHORARRAY($IM8),_xlfn.ANCHORARRAY('7. Project Characteristics'!$D$48),repl_assets_proj_budget[Project Count]),0)</f>
        <v>0</v>
      </c>
      <c r="KV8" s="106" cm="1">
        <f t="array" ref="KV8:KV12">IFERROR(_xlfn.ANCHORARRAY(EP8)*_xlfn.XLOOKUP(_xlfn.ANCHORARRAY($IL8)&amp;_xlfn.ANCHORARRAY($IM8),_xlfn.ANCHORARRAY('7. Project Characteristics'!$D$48),repl_assets_proj_budget[Project Count]),0)</f>
        <v>0</v>
      </c>
      <c r="KW8" s="106" cm="1">
        <f t="array" ref="KW8:KW12">IFERROR(_xlfn.ANCHORARRAY(EQ8)*_xlfn.XLOOKUP(_xlfn.ANCHORARRAY($IL8)&amp;_xlfn.ANCHORARRAY($IM8),_xlfn.ANCHORARRAY('7. Project Characteristics'!$D$48),repl_assets_proj_budget[Project Count]),0)</f>
        <v>0</v>
      </c>
      <c r="KX8" s="106" cm="1">
        <f t="array" ref="KX8:KX12">IFERROR(_xlfn.ANCHORARRAY(ER8)*_xlfn.XLOOKUP(_xlfn.ANCHORARRAY($IL8)&amp;_xlfn.ANCHORARRAY($IM8),_xlfn.ANCHORARRAY('7. Project Characteristics'!$D$48),repl_assets_proj_budget[Project Count]),0)</f>
        <v>0</v>
      </c>
      <c r="KY8" s="106" cm="1">
        <f t="array" ref="KY8:KY12">IFERROR(_xlfn.ANCHORARRAY(ES8)*_xlfn.XLOOKUP(_xlfn.ANCHORARRAY($IL8)&amp;_xlfn.ANCHORARRAY($IM8),_xlfn.ANCHORARRAY('7. Project Characteristics'!$D$48),repl_assets_proj_budget[Project Count]),0)</f>
        <v>0</v>
      </c>
      <c r="KZ8" s="106" cm="1">
        <f t="array" ref="KZ8:KZ12">IFERROR(_xlfn.ANCHORARRAY(ET8)*_xlfn.XLOOKUP(_xlfn.ANCHORARRAY($IL8)&amp;_xlfn.ANCHORARRAY($IM8),_xlfn.ANCHORARRAY('7. Project Characteristics'!$D$48),repl_assets_proj_budget[Project Count]),0)</f>
        <v>0</v>
      </c>
      <c r="LA8" s="106" cm="1">
        <f t="array" ref="LA8:LA12">IFERROR(_xlfn.ANCHORARRAY(EU8)*_xlfn.XLOOKUP(_xlfn.ANCHORARRAY($IL8)&amp;_xlfn.ANCHORARRAY($IM8),_xlfn.ANCHORARRAY('7. Project Characteristics'!$D$48),repl_assets_proj_budget[Project Count]),0)</f>
        <v>0</v>
      </c>
      <c r="LB8" s="106" cm="1">
        <f t="array" ref="LB8:LB12">IFERROR(_xlfn.ANCHORARRAY(EV8)*_xlfn.XLOOKUP(_xlfn.ANCHORARRAY($IL8)&amp;_xlfn.ANCHORARRAY($IM8),_xlfn.ANCHORARRAY('7. Project Characteristics'!$D$48),repl_assets_proj_budget[Project Count]),0)</f>
        <v>0</v>
      </c>
      <c r="LC8" s="106" cm="1">
        <f t="array" ref="LC8:LC12">IFERROR(_xlfn.ANCHORARRAY(EW8)*_xlfn.XLOOKUP(_xlfn.ANCHORARRAY($IL8)&amp;_xlfn.ANCHORARRAY($IM8),_xlfn.ANCHORARRAY('7. Project Characteristics'!$D$48),repl_assets_proj_budget[Project Count]),0)</f>
        <v>0</v>
      </c>
      <c r="LD8" s="106" cm="1">
        <f t="array" ref="LD8:LD12">IFERROR(_xlfn.ANCHORARRAY(EX8)*_xlfn.XLOOKUP(_xlfn.ANCHORARRAY($IL8)&amp;_xlfn.ANCHORARRAY($IM8),_xlfn.ANCHORARRAY('7. Project Characteristics'!$D$48),repl_assets_proj_budget[Project Count]),0)</f>
        <v>0</v>
      </c>
      <c r="LE8" s="106" cm="1">
        <f t="array" ref="LE8:LE12">IFERROR(_xlfn.ANCHORARRAY(EY8)*_xlfn.XLOOKUP(_xlfn.ANCHORARRAY($IL8)&amp;_xlfn.ANCHORARRAY($IM8),_xlfn.ANCHORARRAY('7. Project Characteristics'!$D$48),repl_assets_proj_budget[Project Count]),0)</f>
        <v>0</v>
      </c>
      <c r="LF8" s="106" cm="1">
        <f t="array" ref="LF8:LF12">IFERROR(_xlfn.ANCHORARRAY(EZ8)*_xlfn.XLOOKUP(_xlfn.ANCHORARRAY($IL8)&amp;_xlfn.ANCHORARRAY($IM8),_xlfn.ANCHORARRAY('7. Project Characteristics'!$D$48),repl_assets_proj_budget[Project Count]),0)</f>
        <v>0</v>
      </c>
      <c r="LG8" s="106" cm="1">
        <f t="array" ref="LG8:LG12">IFERROR(_xlfn.ANCHORARRAY(FA8)*_xlfn.XLOOKUP(_xlfn.ANCHORARRAY($IL8)&amp;_xlfn.ANCHORARRAY($IM8),_xlfn.ANCHORARRAY('7. Project Characteristics'!$D$48),repl_assets_proj_budget[Project Count]),0)</f>
        <v>0</v>
      </c>
      <c r="LH8" s="106" cm="1">
        <f t="array" ref="LH8:LH12">IFERROR(_xlfn.ANCHORARRAY(FB8)*_xlfn.XLOOKUP(_xlfn.ANCHORARRAY($IL8)&amp;_xlfn.ANCHORARRAY($IM8),_xlfn.ANCHORARRAY('7. Project Characteristics'!$D$48),repl_assets_proj_budget[Project Count]),0)</f>
        <v>0</v>
      </c>
      <c r="LI8" s="106" cm="1">
        <f t="array" ref="LI8:LI12">IFERROR(_xlfn.ANCHORARRAY(FC8)*_xlfn.XLOOKUP(_xlfn.ANCHORARRAY($IL8)&amp;_xlfn.ANCHORARRAY($IM8),_xlfn.ANCHORARRAY('7. Project Characteristics'!$D$48),repl_assets_proj_budget[Project Count]),0)</f>
        <v>0</v>
      </c>
      <c r="LJ8" s="106" cm="1">
        <f t="array" ref="LJ8:LJ12">IFERROR(_xlfn.ANCHORARRAY(FD8)*_xlfn.XLOOKUP(_xlfn.ANCHORARRAY($IL8)&amp;_xlfn.ANCHORARRAY($IM8),_xlfn.ANCHORARRAY('7. Project Characteristics'!$D$48),repl_assets_proj_budget[Project Count]),0)</f>
        <v>0</v>
      </c>
      <c r="LK8" s="106" cm="1">
        <f t="array" ref="LK8:LK12">IFERROR(_xlfn.ANCHORARRAY(FE8)*_xlfn.XLOOKUP(_xlfn.ANCHORARRAY($IL8)&amp;_xlfn.ANCHORARRAY($IM8),_xlfn.ANCHORARRAY('7. Project Characteristics'!$D$48),repl_assets_proj_budget[Project Count]),0)</f>
        <v>0</v>
      </c>
      <c r="LL8" s="106" cm="1">
        <f t="array" ref="LL8:LL12">IFERROR(_xlfn.ANCHORARRAY(FF8)*_xlfn.XLOOKUP(_xlfn.ANCHORARRAY($IL8)&amp;_xlfn.ANCHORARRAY($IM8),_xlfn.ANCHORARRAY('7. Project Characteristics'!$D$48),repl_assets_proj_budget[Project Count]),0)</f>
        <v>0</v>
      </c>
      <c r="LM8" s="106" cm="1">
        <f t="array" ref="LM8:LM12">IFERROR(_xlfn.ANCHORARRAY(FG8)*_xlfn.XLOOKUP(_xlfn.ANCHORARRAY($IL8)&amp;_xlfn.ANCHORARRAY($IM8),_xlfn.ANCHORARRAY('7. Project Characteristics'!$D$48),repl_assets_proj_budget[Project Count]),0)</f>
        <v>0</v>
      </c>
      <c r="LO8" s="66" t="str" cm="1">
        <f t="array" ref="LO8:LO12">_xlfn.ANCHORARRAY(IL8)</f>
        <v>Pole</v>
      </c>
      <c r="LP8" s="66" t="str" cm="1">
        <f t="array" ref="LP8:LP12">_xlfn.ANCHORARRAY(IM8)</f>
        <v>Class 5</v>
      </c>
      <c r="LQ8" s="106" cm="1">
        <f t="array" ref="LQ8:LQ12">IFERROR(_xlfn.ANCHORARRAY(CH8)*_xlfn.XLOOKUP(_xlfn.ANCHORARRAY($LO8)&amp;_xlfn.ANCHORARRAY($LP8),_xlfn.ANCHORARRAY('7. Project Characteristics'!$C$48),repl_assets_proj_budget[Baseline Count]),0)</f>
        <v>0</v>
      </c>
      <c r="LR8" s="106" cm="1">
        <f t="array" ref="LR8:LR12">IFERROR(_xlfn.ANCHORARRAY(CI8)*_xlfn.XLOOKUP(_xlfn.ANCHORARRAY($LO8)&amp;_xlfn.ANCHORARRAY($LP8),_xlfn.ANCHORARRAY('7. Project Characteristics'!$C$48),repl_assets_proj_budget[Baseline Count]),0)</f>
        <v>0</v>
      </c>
      <c r="LS8" s="106" cm="1">
        <f t="array" ref="LS8:LS12">IFERROR(_xlfn.ANCHORARRAY(CJ8)*_xlfn.XLOOKUP(_xlfn.ANCHORARRAY($LO8)&amp;_xlfn.ANCHORARRAY($LP8),_xlfn.ANCHORARRAY('7. Project Characteristics'!$C$48),repl_assets_proj_budget[Baseline Count]),0)</f>
        <v>0</v>
      </c>
      <c r="LT8" s="106" cm="1">
        <f t="array" ref="LT8:LT12">IFERROR(_xlfn.ANCHORARRAY(CK8)*_xlfn.XLOOKUP(_xlfn.ANCHORARRAY($LO8)&amp;_xlfn.ANCHORARRAY($LP8),_xlfn.ANCHORARRAY('7. Project Characteristics'!$C$48),repl_assets_proj_budget[Baseline Count]),0)</f>
        <v>0</v>
      </c>
      <c r="LU8" s="106" cm="1">
        <f t="array" ref="LU8:LU12">IFERROR(_xlfn.ANCHORARRAY(CL8)*_xlfn.XLOOKUP(_xlfn.ANCHORARRAY($LO8)&amp;_xlfn.ANCHORARRAY($LP8),_xlfn.ANCHORARRAY('7. Project Characteristics'!$C$48),repl_assets_proj_budget[Baseline Count]),0)</f>
        <v>0</v>
      </c>
      <c r="LV8" s="106" cm="1">
        <f t="array" ref="LV8:LV12">IFERROR(_xlfn.ANCHORARRAY(CM8)*_xlfn.XLOOKUP(_xlfn.ANCHORARRAY($LO8)&amp;_xlfn.ANCHORARRAY($LP8),_xlfn.ANCHORARRAY('7. Project Characteristics'!$C$48),repl_assets_proj_budget[Baseline Count]),0)</f>
        <v>0</v>
      </c>
      <c r="LW8" s="106" cm="1">
        <f t="array" ref="LW8:LW12">IFERROR(_xlfn.ANCHORARRAY(CN8)*_xlfn.XLOOKUP(_xlfn.ANCHORARRAY($LO8)&amp;_xlfn.ANCHORARRAY($LP8),_xlfn.ANCHORARRAY('7. Project Characteristics'!$C$48),repl_assets_proj_budget[Baseline Count]),0)</f>
        <v>0</v>
      </c>
      <c r="LX8" s="106" cm="1">
        <f t="array" ref="LX8:LX12">IFERROR(_xlfn.ANCHORARRAY(CO8)*_xlfn.XLOOKUP(_xlfn.ANCHORARRAY($LO8)&amp;_xlfn.ANCHORARRAY($LP8),_xlfn.ANCHORARRAY('7. Project Characteristics'!$C$48),repl_assets_proj_budget[Baseline Count]),0)</f>
        <v>0</v>
      </c>
      <c r="LY8" s="106" cm="1">
        <f t="array" ref="LY8:LY12">IFERROR(_xlfn.ANCHORARRAY(CP8)*_xlfn.XLOOKUP(_xlfn.ANCHORARRAY($LO8)&amp;_xlfn.ANCHORARRAY($LP8),_xlfn.ANCHORARRAY('7. Project Characteristics'!$C$48),repl_assets_proj_budget[Baseline Count]),0)</f>
        <v>0</v>
      </c>
      <c r="LZ8" s="106" cm="1">
        <f t="array" ref="LZ8:LZ12">IFERROR(_xlfn.ANCHORARRAY(CQ8)*_xlfn.XLOOKUP(_xlfn.ANCHORARRAY($LO8)&amp;_xlfn.ANCHORARRAY($LP8),_xlfn.ANCHORARRAY('7. Project Characteristics'!$C$48),repl_assets_proj_budget[Baseline Count]),0)</f>
        <v>0</v>
      </c>
      <c r="MA8" s="106" cm="1">
        <f t="array" ref="MA8:MA12">IFERROR(_xlfn.ANCHORARRAY(CR8)*_xlfn.XLOOKUP(_xlfn.ANCHORARRAY($LO8)&amp;_xlfn.ANCHORARRAY($LP8),_xlfn.ANCHORARRAY('7. Project Characteristics'!$C$48),repl_assets_proj_budget[Baseline Count]),0)</f>
        <v>0</v>
      </c>
      <c r="MB8" s="106" cm="1">
        <f t="array" ref="MB8:MB12">IFERROR(_xlfn.ANCHORARRAY(CS8)*_xlfn.XLOOKUP(_xlfn.ANCHORARRAY($LO8)&amp;_xlfn.ANCHORARRAY($LP8),_xlfn.ANCHORARRAY('7. Project Characteristics'!$C$48),repl_assets_proj_budget[Baseline Count]),0)</f>
        <v>0</v>
      </c>
      <c r="MC8" s="106" cm="1">
        <f t="array" ref="MC8:MC12">IFERROR(_xlfn.ANCHORARRAY(CT8)*_xlfn.XLOOKUP(_xlfn.ANCHORARRAY($LO8)&amp;_xlfn.ANCHORARRAY($LP8),_xlfn.ANCHORARRAY('7. Project Characteristics'!$C$48),repl_assets_proj_budget[Baseline Count]),0)</f>
        <v>0</v>
      </c>
      <c r="MD8" s="106" cm="1">
        <f t="array" ref="MD8:MD12">IFERROR(_xlfn.ANCHORARRAY(CU8)*_xlfn.XLOOKUP(_xlfn.ANCHORARRAY($LO8)&amp;_xlfn.ANCHORARRAY($LP8),_xlfn.ANCHORARRAY('7. Project Characteristics'!$C$48),repl_assets_proj_budget[Baseline Count]),0)</f>
        <v>0</v>
      </c>
      <c r="ME8" s="106" cm="1">
        <f t="array" ref="ME8:ME12">IFERROR(_xlfn.ANCHORARRAY(CV8)*_xlfn.XLOOKUP(_xlfn.ANCHORARRAY($LO8)&amp;_xlfn.ANCHORARRAY($LP8),_xlfn.ANCHORARRAY('7. Project Characteristics'!$C$48),repl_assets_proj_budget[Baseline Count]),0)</f>
        <v>0</v>
      </c>
      <c r="MF8" s="106" cm="1">
        <f t="array" ref="MF8:MF12">IFERROR(_xlfn.ANCHORARRAY(CW8)*_xlfn.XLOOKUP(_xlfn.ANCHORARRAY($LO8)&amp;_xlfn.ANCHORARRAY($LP8),_xlfn.ANCHORARRAY('7. Project Characteristics'!$C$48),repl_assets_proj_budget[Baseline Count]),0)</f>
        <v>0</v>
      </c>
      <c r="MG8" s="106" cm="1">
        <f t="array" ref="MG8:MG12">IFERROR(_xlfn.ANCHORARRAY(CX8)*_xlfn.XLOOKUP(_xlfn.ANCHORARRAY($LO8)&amp;_xlfn.ANCHORARRAY($LP8),_xlfn.ANCHORARRAY('7. Project Characteristics'!$C$48),repl_assets_proj_budget[Baseline Count]),0)</f>
        <v>0</v>
      </c>
      <c r="MH8" s="106" cm="1">
        <f t="array" ref="MH8:MH12">IFERROR(_xlfn.ANCHORARRAY(CY8)*_xlfn.XLOOKUP(_xlfn.ANCHORARRAY($LO8)&amp;_xlfn.ANCHORARRAY($LP8),_xlfn.ANCHORARRAY('7. Project Characteristics'!$C$48),repl_assets_proj_budget[Baseline Count]),0)</f>
        <v>0</v>
      </c>
      <c r="MI8" s="106" cm="1">
        <f t="array" ref="MI8:MI12">IFERROR(_xlfn.ANCHORARRAY(CZ8)*_xlfn.XLOOKUP(_xlfn.ANCHORARRAY($LO8)&amp;_xlfn.ANCHORARRAY($LP8),_xlfn.ANCHORARRAY('7. Project Characteristics'!$C$48),repl_assets_proj_budget[Baseline Count]),0)</f>
        <v>0</v>
      </c>
      <c r="MJ8" s="106" cm="1">
        <f t="array" ref="MJ8:MJ12">IFERROR(_xlfn.ANCHORARRAY(DA8)*_xlfn.XLOOKUP(_xlfn.ANCHORARRAY($LO8)&amp;_xlfn.ANCHORARRAY($LP8),_xlfn.ANCHORARRAY('7. Project Characteristics'!$C$48),repl_assets_proj_budget[Baseline Count]),0)</f>
        <v>0</v>
      </c>
      <c r="MK8" s="106" cm="1">
        <f t="array" ref="MK8:MK12">IFERROR(_xlfn.ANCHORARRAY(DB8)*_xlfn.XLOOKUP(_xlfn.ANCHORARRAY($LO8)&amp;_xlfn.ANCHORARRAY($LP8),_xlfn.ANCHORARRAY('7. Project Characteristics'!$C$48),repl_assets_proj_budget[Baseline Count]),0)</f>
        <v>0</v>
      </c>
      <c r="ML8" s="106" cm="1">
        <f t="array" ref="ML8:ML12">IFERROR(_xlfn.ANCHORARRAY(DC8)*_xlfn.XLOOKUP(_xlfn.ANCHORARRAY($LO8)&amp;_xlfn.ANCHORARRAY($LP8),_xlfn.ANCHORARRAY('7. Project Characteristics'!$C$48),repl_assets_proj_budget[Baseline Count]),0)</f>
        <v>0</v>
      </c>
      <c r="MM8" s="106" cm="1">
        <f t="array" ref="MM8:MM12">IFERROR(_xlfn.ANCHORARRAY(DD8)*_xlfn.XLOOKUP(_xlfn.ANCHORARRAY($LO8)&amp;_xlfn.ANCHORARRAY($LP8),_xlfn.ANCHORARRAY('7. Project Characteristics'!$C$48),repl_assets_proj_budget[Baseline Count]),0)</f>
        <v>0</v>
      </c>
      <c r="MN8" s="106" cm="1">
        <f t="array" ref="MN8:MN12">IFERROR(_xlfn.ANCHORARRAY(DE8)*_xlfn.XLOOKUP(_xlfn.ANCHORARRAY($LO8)&amp;_xlfn.ANCHORARRAY($LP8),_xlfn.ANCHORARRAY('7. Project Characteristics'!$C$48),repl_assets_proj_budget[Baseline Count]),0)</f>
        <v>0</v>
      </c>
      <c r="MO8" s="106" cm="1">
        <f t="array" ref="MO8:MO12">IFERROR(_xlfn.ANCHORARRAY(DF8)*_xlfn.XLOOKUP(_xlfn.ANCHORARRAY($LO8)&amp;_xlfn.ANCHORARRAY($LP8),_xlfn.ANCHORARRAY('7. Project Characteristics'!$C$48),repl_assets_proj_budget[Baseline Count]),0)</f>
        <v>0</v>
      </c>
      <c r="MP8" s="106" cm="1">
        <f t="array" ref="MP8:MP12">IFERROR(_xlfn.ANCHORARRAY(DG8)*_xlfn.XLOOKUP(_xlfn.ANCHORARRAY($LO8)&amp;_xlfn.ANCHORARRAY($LP8),_xlfn.ANCHORARRAY('7. Project Characteristics'!$C$48),repl_assets_proj_budget[Baseline Count]),0)</f>
        <v>0</v>
      </c>
      <c r="MQ8" s="106" cm="1">
        <f t="array" ref="MQ8:MQ12">IFERROR(_xlfn.ANCHORARRAY(DH8)*_xlfn.XLOOKUP(_xlfn.ANCHORARRAY($LO8)&amp;_xlfn.ANCHORARRAY($LP8),_xlfn.ANCHORARRAY('7. Project Characteristics'!$C$48),repl_assets_proj_budget[Baseline Count]),0)</f>
        <v>0</v>
      </c>
      <c r="MR8" s="106" cm="1">
        <f t="array" ref="MR8:MR12">IFERROR(_xlfn.ANCHORARRAY(DI8)*_xlfn.XLOOKUP(_xlfn.ANCHORARRAY($LO8)&amp;_xlfn.ANCHORARRAY($LP8),_xlfn.ANCHORARRAY('7. Project Characteristics'!$C$48),repl_assets_proj_budget[Baseline Count]),0)</f>
        <v>0</v>
      </c>
      <c r="MS8" s="106" cm="1">
        <f t="array" ref="MS8:MS12">IFERROR(_xlfn.ANCHORARRAY(DJ8)*_xlfn.XLOOKUP(_xlfn.ANCHORARRAY($LO8)&amp;_xlfn.ANCHORARRAY($LP8),_xlfn.ANCHORARRAY('7. Project Characteristics'!$C$48),repl_assets_proj_budget[Baseline Count]),0)</f>
        <v>0</v>
      </c>
      <c r="MT8" s="106" cm="1">
        <f t="array" ref="MT8:MT12">IFERROR(_xlfn.ANCHORARRAY(DK8)*_xlfn.XLOOKUP(_xlfn.ANCHORARRAY($LO8)&amp;_xlfn.ANCHORARRAY($LP8),_xlfn.ANCHORARRAY('7. Project Characteristics'!$C$48),repl_assets_proj_budget[Baseline Count]),0)</f>
        <v>0</v>
      </c>
      <c r="MU8" s="106" cm="1">
        <f t="array" ref="MU8:MU12">IFERROR(_xlfn.ANCHORARRAY(DL8)*_xlfn.XLOOKUP(_xlfn.ANCHORARRAY($LO8)&amp;_xlfn.ANCHORARRAY($LP8),_xlfn.ANCHORARRAY('7. Project Characteristics'!$C$48),repl_assets_proj_budget[Baseline Count]),0)</f>
        <v>0</v>
      </c>
      <c r="MV8" s="106" cm="1">
        <f t="array" ref="MV8:MV12">IFERROR(_xlfn.ANCHORARRAY(DM8)*_xlfn.XLOOKUP(_xlfn.ANCHORARRAY($LO8)&amp;_xlfn.ANCHORARRAY($LP8),_xlfn.ANCHORARRAY('7. Project Characteristics'!$C$48),repl_assets_proj_budget[Baseline Count]),0)</f>
        <v>0</v>
      </c>
      <c r="MW8" s="106" cm="1">
        <f t="array" ref="MW8:MW12">IFERROR(_xlfn.ANCHORARRAY(DN8)*_xlfn.XLOOKUP(_xlfn.ANCHORARRAY($LO8)&amp;_xlfn.ANCHORARRAY($LP8),_xlfn.ANCHORARRAY('7. Project Characteristics'!$C$48),repl_assets_proj_budget[Baseline Count]),0)</f>
        <v>0</v>
      </c>
      <c r="MX8" s="106" cm="1">
        <f t="array" ref="MX8:MX12">IFERROR(_xlfn.ANCHORARRAY(DO8)*_xlfn.XLOOKUP(_xlfn.ANCHORARRAY($LO8)&amp;_xlfn.ANCHORARRAY($LP8),_xlfn.ANCHORARRAY('7. Project Characteristics'!$C$48),repl_assets_proj_budget[Baseline Count]),0)</f>
        <v>0</v>
      </c>
      <c r="MY8" s="106" cm="1">
        <f t="array" ref="MY8:MY12">IFERROR(_xlfn.ANCHORARRAY(DP8)*_xlfn.XLOOKUP(_xlfn.ANCHORARRAY($LO8)&amp;_xlfn.ANCHORARRAY($LP8),_xlfn.ANCHORARRAY('7. Project Characteristics'!$C$48),repl_assets_proj_budget[Baseline Count]),0)</f>
        <v>0</v>
      </c>
      <c r="MZ8" s="106" cm="1">
        <f t="array" ref="MZ8:MZ12">IFERROR(_xlfn.ANCHORARRAY(DQ8)*_xlfn.XLOOKUP(_xlfn.ANCHORARRAY($LO8)&amp;_xlfn.ANCHORARRAY($LP8),_xlfn.ANCHORARRAY('7. Project Characteristics'!$C$48),repl_assets_proj_budget[Baseline Count]),0)</f>
        <v>0</v>
      </c>
      <c r="NA8" s="106" cm="1">
        <f t="array" ref="NA8:NA12">IFERROR(_xlfn.ANCHORARRAY(DR8)*_xlfn.XLOOKUP(_xlfn.ANCHORARRAY($LO8)&amp;_xlfn.ANCHORARRAY($LP8),_xlfn.ANCHORARRAY('7. Project Characteristics'!$C$48),repl_assets_proj_budget[Baseline Count]),0)</f>
        <v>0</v>
      </c>
      <c r="NB8" s="106" cm="1">
        <f t="array" ref="NB8:NB12">IFERROR(_xlfn.ANCHORARRAY(DS8)*_xlfn.XLOOKUP(_xlfn.ANCHORARRAY($LO8)&amp;_xlfn.ANCHORARRAY($LP8),_xlfn.ANCHORARRAY('7. Project Characteristics'!$C$48),repl_assets_proj_budget[Baseline Count]),0)</f>
        <v>0</v>
      </c>
      <c r="NC8" s="106" cm="1">
        <f t="array" ref="NC8:NC12">IFERROR(_xlfn.ANCHORARRAY(DT8)*_xlfn.XLOOKUP(_xlfn.ANCHORARRAY($LO8)&amp;_xlfn.ANCHORARRAY($LP8),_xlfn.ANCHORARRAY('7. Project Characteristics'!$C$48),repl_assets_proj_budget[Baseline Count]),0)</f>
        <v>0</v>
      </c>
      <c r="ND8" s="106" cm="1">
        <f t="array" ref="ND8:ND12">IFERROR(_xlfn.ANCHORARRAY(DU8)*_xlfn.XLOOKUP(_xlfn.ANCHORARRAY($LO8)&amp;_xlfn.ANCHORARRAY($LP8),_xlfn.ANCHORARRAY('7. Project Characteristics'!$C$48),repl_assets_proj_budget[Baseline Count]),0)</f>
        <v>0</v>
      </c>
      <c r="NE8" s="106" cm="1">
        <f t="array" ref="NE8:NE12">IFERROR(_xlfn.ANCHORARRAY(DV8)*_xlfn.XLOOKUP(_xlfn.ANCHORARRAY($LO8)&amp;_xlfn.ANCHORARRAY($LP8),_xlfn.ANCHORARRAY('7. Project Characteristics'!$C$48),repl_assets_proj_budget[Baseline Count]),0)</f>
        <v>0</v>
      </c>
      <c r="NF8" s="106" cm="1">
        <f t="array" ref="NF8:NF12">IFERROR(_xlfn.ANCHORARRAY(DW8)*_xlfn.XLOOKUP(_xlfn.ANCHORARRAY($LO8)&amp;_xlfn.ANCHORARRAY($LP8),_xlfn.ANCHORARRAY('7. Project Characteristics'!$C$48),repl_assets_proj_budget[Baseline Count]),0)</f>
        <v>0</v>
      </c>
      <c r="NG8" s="106" cm="1">
        <f t="array" ref="NG8:NG12">IFERROR(_xlfn.ANCHORARRAY(DX8)*_xlfn.XLOOKUP(_xlfn.ANCHORARRAY($LO8)&amp;_xlfn.ANCHORARRAY($LP8),_xlfn.ANCHORARRAY('7. Project Characteristics'!$C$48),repl_assets_proj_budget[Baseline Count]),0)</f>
        <v>0</v>
      </c>
      <c r="NH8" s="106" cm="1">
        <f t="array" ref="NH8:NH12">IFERROR(_xlfn.ANCHORARRAY(DY8)*_xlfn.XLOOKUP(_xlfn.ANCHORARRAY($LO8)&amp;_xlfn.ANCHORARRAY($LP8),_xlfn.ANCHORARRAY('7. Project Characteristics'!$C$48),repl_assets_proj_budget[Baseline Count]),0)</f>
        <v>0</v>
      </c>
      <c r="NI8" s="106" cm="1">
        <f t="array" ref="NI8:NI12">IFERROR(_xlfn.ANCHORARRAY(DZ8)*_xlfn.XLOOKUP(_xlfn.ANCHORARRAY($LO8)&amp;_xlfn.ANCHORARRAY($LP8),_xlfn.ANCHORARRAY('7. Project Characteristics'!$C$48),repl_assets_proj_budget[Baseline Count]),0)</f>
        <v>0</v>
      </c>
      <c r="NJ8" s="106" cm="1">
        <f t="array" ref="NJ8:NJ12">IFERROR(_xlfn.ANCHORARRAY(EA8)*_xlfn.XLOOKUP(_xlfn.ANCHORARRAY($LO8)&amp;_xlfn.ANCHORARRAY($LP8),_xlfn.ANCHORARRAY('7. Project Characteristics'!$C$48),repl_assets_proj_budget[Baseline Count]),0)</f>
        <v>0</v>
      </c>
      <c r="NK8" s="106" cm="1">
        <f t="array" ref="NK8:NK12">IFERROR(_xlfn.ANCHORARRAY(EB8)*_xlfn.XLOOKUP(_xlfn.ANCHORARRAY($LO8)&amp;_xlfn.ANCHORARRAY($LP8),_xlfn.ANCHORARRAY('7. Project Characteristics'!$C$48),repl_assets_proj_budget[Baseline Count]),0)</f>
        <v>0</v>
      </c>
      <c r="NL8" s="106" cm="1">
        <f t="array" ref="NL8:NL12">IFERROR(_xlfn.ANCHORARRAY(EC8)*_xlfn.XLOOKUP(_xlfn.ANCHORARRAY($LO8)&amp;_xlfn.ANCHORARRAY($LP8),_xlfn.ANCHORARRAY('7. Project Characteristics'!$C$48),repl_assets_proj_budget[Baseline Count]),0)</f>
        <v>0</v>
      </c>
      <c r="NM8" s="106" cm="1">
        <f t="array" ref="NM8:NM12">IFERROR(_xlfn.ANCHORARRAY(ED8)*_xlfn.XLOOKUP(_xlfn.ANCHORARRAY($LO8)&amp;_xlfn.ANCHORARRAY($LP8),_xlfn.ANCHORARRAY('7. Project Characteristics'!$C$48),repl_assets_proj_budget[Baseline Count]),0)</f>
        <v>0</v>
      </c>
      <c r="NN8" s="106" cm="1">
        <f t="array" ref="NN8:NN12">IFERROR(_xlfn.ANCHORARRAY(EE8)*_xlfn.XLOOKUP(_xlfn.ANCHORARRAY($LO8)&amp;_xlfn.ANCHORARRAY($LP8),_xlfn.ANCHORARRAY('7. Project Characteristics'!$C$48),repl_assets_proj_budget[Baseline Count]),0)</f>
        <v>0</v>
      </c>
      <c r="NO8" s="106" cm="1">
        <f t="array" ref="NO8:NO12">IFERROR(_xlfn.ANCHORARRAY(EF8)*_xlfn.XLOOKUP(_xlfn.ANCHORARRAY($LO8)&amp;_xlfn.ANCHORARRAY($LP8),_xlfn.ANCHORARRAY('7. Project Characteristics'!$C$48),repl_assets_proj_budget[Baseline Count]),0)</f>
        <v>0</v>
      </c>
      <c r="NP8" s="106" cm="1">
        <f t="array" ref="NP8:NP12">IFERROR(_xlfn.ANCHORARRAY(EG8)*_xlfn.XLOOKUP(_xlfn.ANCHORARRAY($LO8)&amp;_xlfn.ANCHORARRAY($LP8),_xlfn.ANCHORARRAY('7. Project Characteristics'!$C$48),repl_assets_proj_budget[Baseline Count]),0)</f>
        <v>0</v>
      </c>
      <c r="NQ8" s="106" cm="1">
        <f t="array" ref="NQ8:NQ12">IFERROR(_xlfn.ANCHORARRAY(EH8)*_xlfn.XLOOKUP(_xlfn.ANCHORARRAY($LO8)&amp;_xlfn.ANCHORARRAY($LP8),_xlfn.ANCHORARRAY('7. Project Characteristics'!$C$48),repl_assets_proj_budget[Baseline Count]),0)</f>
        <v>0</v>
      </c>
      <c r="NR8" s="106" cm="1">
        <f t="array" ref="NR8:NR12">IFERROR(_xlfn.ANCHORARRAY(EI8)*_xlfn.XLOOKUP(_xlfn.ANCHORARRAY($LO8)&amp;_xlfn.ANCHORARRAY($LP8),_xlfn.ANCHORARRAY('7. Project Characteristics'!$C$48),repl_assets_proj_budget[Baseline Count]),0)</f>
        <v>0</v>
      </c>
      <c r="NS8" s="106" cm="1">
        <f t="array" ref="NS8:NS12">IFERROR(_xlfn.ANCHORARRAY(EJ8)*_xlfn.XLOOKUP(_xlfn.ANCHORARRAY($LO8)&amp;_xlfn.ANCHORARRAY($LP8),_xlfn.ANCHORARRAY('7. Project Characteristics'!$C$48),repl_assets_proj_budget[Baseline Count]),0)</f>
        <v>0</v>
      </c>
      <c r="NT8" s="106" cm="1">
        <f t="array" ref="NT8:NT12">IFERROR(_xlfn.ANCHORARRAY(EK8)*_xlfn.XLOOKUP(_xlfn.ANCHORARRAY($LO8)&amp;_xlfn.ANCHORARRAY($LP8),_xlfn.ANCHORARRAY('7. Project Characteristics'!$C$48),repl_assets_proj_budget[Baseline Count]),0)</f>
        <v>0</v>
      </c>
      <c r="NU8" s="106" cm="1">
        <f t="array" ref="NU8:NU12">IFERROR(_xlfn.ANCHORARRAY(EL8)*_xlfn.XLOOKUP(_xlfn.ANCHORARRAY($LO8)&amp;_xlfn.ANCHORARRAY($LP8),_xlfn.ANCHORARRAY('7. Project Characteristics'!$C$48),repl_assets_proj_budget[Baseline Count]),0)</f>
        <v>0</v>
      </c>
      <c r="NV8" s="106" cm="1">
        <f t="array" ref="NV8:NV12">IFERROR(_xlfn.ANCHORARRAY(EM8)*_xlfn.XLOOKUP(_xlfn.ANCHORARRAY($LO8)&amp;_xlfn.ANCHORARRAY($LP8),_xlfn.ANCHORARRAY('7. Project Characteristics'!$C$48),repl_assets_proj_budget[Baseline Count]),0)</f>
        <v>0</v>
      </c>
      <c r="NW8" s="106" cm="1">
        <f t="array" ref="NW8:NW12">IFERROR(_xlfn.ANCHORARRAY(EN8)*_xlfn.XLOOKUP(_xlfn.ANCHORARRAY($LO8)&amp;_xlfn.ANCHORARRAY($LP8),_xlfn.ANCHORARRAY('7. Project Characteristics'!$C$48),repl_assets_proj_budget[Baseline Count]),0)</f>
        <v>0</v>
      </c>
      <c r="NX8" s="106" cm="1">
        <f t="array" ref="NX8:NX12">IFERROR(_xlfn.ANCHORARRAY(EO8)*_xlfn.XLOOKUP(_xlfn.ANCHORARRAY($LO8)&amp;_xlfn.ANCHORARRAY($LP8),_xlfn.ANCHORARRAY('7. Project Characteristics'!$C$48),repl_assets_proj_budget[Baseline Count]),0)</f>
        <v>0</v>
      </c>
      <c r="NY8" s="106" cm="1">
        <f t="array" ref="NY8:NY12">IFERROR(_xlfn.ANCHORARRAY(EP8)*_xlfn.XLOOKUP(_xlfn.ANCHORARRAY($LO8)&amp;_xlfn.ANCHORARRAY($LP8),_xlfn.ANCHORARRAY('7. Project Characteristics'!$C$48),repl_assets_proj_budget[Baseline Count]),0)</f>
        <v>0</v>
      </c>
      <c r="NZ8" s="106" cm="1">
        <f t="array" ref="NZ8:NZ12">IFERROR(_xlfn.ANCHORARRAY(EQ8)*_xlfn.XLOOKUP(_xlfn.ANCHORARRAY($LO8)&amp;_xlfn.ANCHORARRAY($LP8),_xlfn.ANCHORARRAY('7. Project Characteristics'!$C$48),repl_assets_proj_budget[Baseline Count]),0)</f>
        <v>0</v>
      </c>
      <c r="OA8" s="106" cm="1">
        <f t="array" ref="OA8:OA12">IFERROR(_xlfn.ANCHORARRAY(ER8)*_xlfn.XLOOKUP(_xlfn.ANCHORARRAY($LO8)&amp;_xlfn.ANCHORARRAY($LP8),_xlfn.ANCHORARRAY('7. Project Characteristics'!$C$48),repl_assets_proj_budget[Baseline Count]),0)</f>
        <v>0</v>
      </c>
      <c r="OB8" s="106" cm="1">
        <f t="array" ref="OB8:OB12">IFERROR(_xlfn.ANCHORARRAY(ES8)*_xlfn.XLOOKUP(_xlfn.ANCHORARRAY($LO8)&amp;_xlfn.ANCHORARRAY($LP8),_xlfn.ANCHORARRAY('7. Project Characteristics'!$C$48),repl_assets_proj_budget[Baseline Count]),0)</f>
        <v>0</v>
      </c>
      <c r="OC8" s="106" cm="1">
        <f t="array" ref="OC8:OC12">IFERROR(_xlfn.ANCHORARRAY(ET8)*_xlfn.XLOOKUP(_xlfn.ANCHORARRAY($LO8)&amp;_xlfn.ANCHORARRAY($LP8),_xlfn.ANCHORARRAY('7. Project Characteristics'!$C$48),repl_assets_proj_budget[Baseline Count]),0)</f>
        <v>0</v>
      </c>
      <c r="OD8" s="106" cm="1">
        <f t="array" ref="OD8:OD12">IFERROR(_xlfn.ANCHORARRAY(EU8)*_xlfn.XLOOKUP(_xlfn.ANCHORARRAY($LO8)&amp;_xlfn.ANCHORARRAY($LP8),_xlfn.ANCHORARRAY('7. Project Characteristics'!$C$48),repl_assets_proj_budget[Baseline Count]),0)</f>
        <v>0</v>
      </c>
      <c r="OE8" s="106" cm="1">
        <f t="array" ref="OE8:OE12">IFERROR(_xlfn.ANCHORARRAY(EV8)*_xlfn.XLOOKUP(_xlfn.ANCHORARRAY($LO8)&amp;_xlfn.ANCHORARRAY($LP8),_xlfn.ANCHORARRAY('7. Project Characteristics'!$C$48),repl_assets_proj_budget[Baseline Count]),0)</f>
        <v>0</v>
      </c>
      <c r="OF8" s="106" cm="1">
        <f t="array" ref="OF8:OF12">IFERROR(_xlfn.ANCHORARRAY(EW8)*_xlfn.XLOOKUP(_xlfn.ANCHORARRAY($LO8)&amp;_xlfn.ANCHORARRAY($LP8),_xlfn.ANCHORARRAY('7. Project Characteristics'!$C$48),repl_assets_proj_budget[Baseline Count]),0)</f>
        <v>0</v>
      </c>
      <c r="OG8" s="106" cm="1">
        <f t="array" ref="OG8:OG12">IFERROR(_xlfn.ANCHORARRAY(EX8)*_xlfn.XLOOKUP(_xlfn.ANCHORARRAY($LO8)&amp;_xlfn.ANCHORARRAY($LP8),_xlfn.ANCHORARRAY('7. Project Characteristics'!$C$48),repl_assets_proj_budget[Baseline Count]),0)</f>
        <v>0</v>
      </c>
      <c r="OH8" s="106" cm="1">
        <f t="array" ref="OH8:OH12">IFERROR(_xlfn.ANCHORARRAY(EY8)*_xlfn.XLOOKUP(_xlfn.ANCHORARRAY($LO8)&amp;_xlfn.ANCHORARRAY($LP8),_xlfn.ANCHORARRAY('7. Project Characteristics'!$C$48),repl_assets_proj_budget[Baseline Count]),0)</f>
        <v>0</v>
      </c>
      <c r="OI8" s="106" cm="1">
        <f t="array" ref="OI8:OI12">IFERROR(_xlfn.ANCHORARRAY(EZ8)*_xlfn.XLOOKUP(_xlfn.ANCHORARRAY($LO8)&amp;_xlfn.ANCHORARRAY($LP8),_xlfn.ANCHORARRAY('7. Project Characteristics'!$C$48),repl_assets_proj_budget[Baseline Count]),0)</f>
        <v>0</v>
      </c>
      <c r="OJ8" s="106" cm="1">
        <f t="array" ref="OJ8:OJ12">IFERROR(_xlfn.ANCHORARRAY(FA8)*_xlfn.XLOOKUP(_xlfn.ANCHORARRAY($LO8)&amp;_xlfn.ANCHORARRAY($LP8),_xlfn.ANCHORARRAY('7. Project Characteristics'!$C$48),repl_assets_proj_budget[Baseline Count]),0)</f>
        <v>0</v>
      </c>
      <c r="OK8" s="106" cm="1">
        <f t="array" ref="OK8:OK12">IFERROR(_xlfn.ANCHORARRAY(FB8)*_xlfn.XLOOKUP(_xlfn.ANCHORARRAY($LO8)&amp;_xlfn.ANCHORARRAY($LP8),_xlfn.ANCHORARRAY('7. Project Characteristics'!$C$48),repl_assets_proj_budget[Baseline Count]),0)</f>
        <v>0</v>
      </c>
      <c r="OL8" s="106" cm="1">
        <f t="array" ref="OL8:OL12">IFERROR(_xlfn.ANCHORARRAY(FC8)*_xlfn.XLOOKUP(_xlfn.ANCHORARRAY($LO8)&amp;_xlfn.ANCHORARRAY($LP8),_xlfn.ANCHORARRAY('7. Project Characteristics'!$C$48),repl_assets_proj_budget[Baseline Count]),0)</f>
        <v>0</v>
      </c>
      <c r="OM8" s="106" cm="1">
        <f t="array" ref="OM8:OM12">IFERROR(_xlfn.ANCHORARRAY(FD8)*_xlfn.XLOOKUP(_xlfn.ANCHORARRAY($LO8)&amp;_xlfn.ANCHORARRAY($LP8),_xlfn.ANCHORARRAY('7. Project Characteristics'!$C$48),repl_assets_proj_budget[Baseline Count]),0)</f>
        <v>0</v>
      </c>
      <c r="ON8" s="106" cm="1">
        <f t="array" ref="ON8:ON12">IFERROR(_xlfn.ANCHORARRAY(FE8)*_xlfn.XLOOKUP(_xlfn.ANCHORARRAY($LO8)&amp;_xlfn.ANCHORARRAY($LP8),_xlfn.ANCHORARRAY('7. Project Characteristics'!$C$48),repl_assets_proj_budget[Baseline Count]),0)</f>
        <v>0</v>
      </c>
      <c r="OO8" s="106" cm="1">
        <f t="array" ref="OO8:OO12">IFERROR(_xlfn.ANCHORARRAY(FF8)*_xlfn.XLOOKUP(_xlfn.ANCHORARRAY($LO8)&amp;_xlfn.ANCHORARRAY($LP8),_xlfn.ANCHORARRAY('7. Project Characteristics'!$C$48),repl_assets_proj_budget[Baseline Count]),0)</f>
        <v>0</v>
      </c>
      <c r="OP8" s="106" cm="1">
        <f t="array" ref="OP8:OP12">IFERROR(_xlfn.ANCHORARRAY(FG8)*_xlfn.XLOOKUP(_xlfn.ANCHORARRAY($LO8)&amp;_xlfn.ANCHORARRAY($LP8),_xlfn.ANCHORARRAY('7. Project Characteristics'!$C$48),repl_assets_proj_budget[Baseline Count]),0)</f>
        <v>0</v>
      </c>
    </row>
    <row r="9" spans="3:406" x14ac:dyDescent="0.2">
      <c r="C9" s="66" t="str">
        <v>Pole</v>
      </c>
      <c r="D9" s="66" t="str">
        <v>Class 4</v>
      </c>
      <c r="E9" s="72">
        <v>9.3916236382947341E-2</v>
      </c>
      <c r="F9" s="73">
        <v>9.4413839576150349E-2</v>
      </c>
      <c r="G9" s="72">
        <v>9.4911442769353357E-2</v>
      </c>
      <c r="H9" s="73">
        <v>9.5110788798504514E-2</v>
      </c>
      <c r="I9" s="73">
        <v>9.5310134827655671E-2</v>
      </c>
      <c r="J9" s="73">
        <v>9.5509480856806828E-2</v>
      </c>
      <c r="K9" s="73">
        <v>9.5708826885957984E-2</v>
      </c>
      <c r="L9" s="72">
        <v>9.5908172915109127E-2</v>
      </c>
      <c r="M9" s="73">
        <v>9.6107813493479452E-2</v>
      </c>
      <c r="N9" s="73">
        <v>9.6307454071849777E-2</v>
      </c>
      <c r="O9" s="73">
        <v>9.6507094650220102E-2</v>
      </c>
      <c r="P9" s="73">
        <v>9.6706735228590426E-2</v>
      </c>
      <c r="Q9" s="72">
        <v>9.6906375806960737E-2</v>
      </c>
      <c r="R9" s="73">
        <v>9.7106300862669401E-2</v>
      </c>
      <c r="S9" s="73">
        <v>9.7306225918378064E-2</v>
      </c>
      <c r="T9" s="73">
        <v>9.7506150974086728E-2</v>
      </c>
      <c r="U9" s="73">
        <v>9.7706076029795391E-2</v>
      </c>
      <c r="V9" s="72">
        <v>9.7906001085504082E-2</v>
      </c>
      <c r="W9" s="73">
        <v>9.8106200676543631E-2</v>
      </c>
      <c r="X9" s="73">
        <v>9.830640026758318E-2</v>
      </c>
      <c r="Y9" s="73">
        <v>9.8506599858622729E-2</v>
      </c>
      <c r="Z9" s="73">
        <v>9.8706799449662277E-2</v>
      </c>
      <c r="AA9" s="72">
        <v>9.8906999040701826E-2</v>
      </c>
      <c r="AB9" s="73">
        <v>9.9139341940348444E-2</v>
      </c>
      <c r="AC9" s="73">
        <v>9.9371684839995061E-2</v>
      </c>
      <c r="AD9" s="73">
        <v>9.9604027739641679E-2</v>
      </c>
      <c r="AE9" s="73">
        <v>9.9836370639288297E-2</v>
      </c>
      <c r="AF9" s="72">
        <v>0.1000687135389349</v>
      </c>
      <c r="AG9" s="73">
        <v>0.10008682373105783</v>
      </c>
      <c r="AH9" s="73">
        <v>0.10010493392318076</v>
      </c>
      <c r="AI9" s="73">
        <v>0.10012304411530369</v>
      </c>
      <c r="AJ9" s="73">
        <v>0.10014115430742662</v>
      </c>
      <c r="AK9" s="128">
        <v>0.10015926449954955</v>
      </c>
      <c r="AL9" s="73">
        <v>0.10017737683366792</v>
      </c>
      <c r="AM9" s="73">
        <v>0.1001954891677863</v>
      </c>
      <c r="AN9" s="73">
        <v>0.10021360150190467</v>
      </c>
      <c r="AO9" s="73">
        <v>0.10023171383602304</v>
      </c>
      <c r="AP9" s="128">
        <v>0.10024982617014144</v>
      </c>
      <c r="AQ9" s="73">
        <v>0.10026794063923698</v>
      </c>
      <c r="AR9" s="73">
        <v>0.10028605510833252</v>
      </c>
      <c r="AS9" s="73">
        <v>0.10030416957742806</v>
      </c>
      <c r="AT9" s="73">
        <v>0.1003222840465236</v>
      </c>
      <c r="AU9" s="128">
        <v>0.10034039851561913</v>
      </c>
      <c r="AV9" s="73">
        <v>0.10035851511268172</v>
      </c>
      <c r="AW9" s="73">
        <v>0.10037663170974431</v>
      </c>
      <c r="AX9" s="73">
        <v>0.10039474830680691</v>
      </c>
      <c r="AY9" s="73">
        <v>0.1004128649038695</v>
      </c>
      <c r="AZ9" s="128">
        <v>0.10043098150093208</v>
      </c>
      <c r="BA9" s="73">
        <v>0.10051479824162297</v>
      </c>
      <c r="BB9" s="73">
        <v>0.10059861498231387</v>
      </c>
      <c r="BC9" s="73">
        <v>0.10068243172300477</v>
      </c>
      <c r="BD9" s="73">
        <v>0.10076624846369567</v>
      </c>
      <c r="BE9" s="128">
        <v>0.10085006520438654</v>
      </c>
      <c r="BF9" s="73">
        <v>0.10093392662371797</v>
      </c>
      <c r="BG9" s="73">
        <v>0.10101778804304941</v>
      </c>
      <c r="BH9" s="73">
        <v>0.10110164946238084</v>
      </c>
      <c r="BI9" s="73">
        <v>0.10118551088171228</v>
      </c>
      <c r="BJ9" s="128">
        <v>0.10126937230104371</v>
      </c>
      <c r="BK9" s="73">
        <v>0.10135327771233099</v>
      </c>
      <c r="BL9" s="73">
        <v>0.10143718312361827</v>
      </c>
      <c r="BM9" s="73">
        <v>0.10152108853490555</v>
      </c>
      <c r="BN9" s="73">
        <v>0.10160499394619282</v>
      </c>
      <c r="BO9" s="128">
        <v>0.10168889935748011</v>
      </c>
      <c r="BP9" s="73">
        <v>0.10193632932991195</v>
      </c>
      <c r="BQ9" s="73">
        <v>0.10218375930234379</v>
      </c>
      <c r="BR9" s="73">
        <v>0.10243118927477562</v>
      </c>
      <c r="BS9" s="73">
        <v>0.10267861924720746</v>
      </c>
      <c r="BT9" s="128">
        <v>0.10292604921963927</v>
      </c>
      <c r="BU9" s="73">
        <v>0.10308968693653664</v>
      </c>
      <c r="BV9" s="73">
        <v>0.10325332465343401</v>
      </c>
      <c r="BW9" s="73">
        <v>0.10341696237033138</v>
      </c>
      <c r="BX9" s="73">
        <v>0.10358060008722875</v>
      </c>
      <c r="BY9" s="128">
        <v>0.1037442378041261</v>
      </c>
      <c r="BZ9" s="73">
        <v>0.10390802707372507</v>
      </c>
      <c r="CA9" s="73">
        <v>0.10407181634332403</v>
      </c>
      <c r="CB9" s="73">
        <v>0.104235605612923</v>
      </c>
      <c r="CC9" s="73">
        <v>0.10439939488252196</v>
      </c>
      <c r="CD9" s="128">
        <v>0.10456318415212093</v>
      </c>
      <c r="CF9" s="66" t="str">
        <v>Pole</v>
      </c>
      <c r="CG9" s="66" t="str">
        <v>Class 4</v>
      </c>
      <c r="CH9" s="106">
        <v>0.43538632226798224</v>
      </c>
      <c r="CI9" s="106">
        <v>0.43769316113399115</v>
      </c>
      <c r="CJ9" s="106">
        <v>0.44000000000000006</v>
      </c>
      <c r="CK9" s="106">
        <v>0.4409241483457339</v>
      </c>
      <c r="CL9" s="106">
        <v>0.44184829669146769</v>
      </c>
      <c r="CM9" s="106">
        <v>0.44277244503720153</v>
      </c>
      <c r="CN9" s="106">
        <v>0.44369659338293538</v>
      </c>
      <c r="CO9" s="106">
        <v>0.44462074172866911</v>
      </c>
      <c r="CP9" s="106">
        <v>0.4455462555752599</v>
      </c>
      <c r="CQ9" s="106">
        <v>0.44647176942185063</v>
      </c>
      <c r="CR9" s="106">
        <v>0.44739728326844141</v>
      </c>
      <c r="CS9" s="106">
        <v>0.44832279711503215</v>
      </c>
      <c r="CT9" s="106">
        <v>0.44924831096162288</v>
      </c>
      <c r="CU9" s="106">
        <v>0.4501751436168337</v>
      </c>
      <c r="CV9" s="106">
        <v>0.45110197627204457</v>
      </c>
      <c r="CW9" s="106">
        <v>0.45202880892725539</v>
      </c>
      <c r="CX9" s="106">
        <v>0.45295564158246626</v>
      </c>
      <c r="CY9" s="106">
        <v>0.45388247423767719</v>
      </c>
      <c r="CZ9" s="106">
        <v>0.45481057961135135</v>
      </c>
      <c r="DA9" s="106">
        <v>0.45573868498502546</v>
      </c>
      <c r="DB9" s="106">
        <v>0.45666679035869961</v>
      </c>
      <c r="DC9" s="106">
        <v>0.45759489573237372</v>
      </c>
      <c r="DD9" s="106">
        <v>0.45852300110604788</v>
      </c>
      <c r="DE9" s="106">
        <v>0.45960011965847514</v>
      </c>
      <c r="DF9" s="106">
        <v>0.46067723821090245</v>
      </c>
      <c r="DG9" s="106">
        <v>0.46175435676332977</v>
      </c>
      <c r="DH9" s="106">
        <v>0.46283147531575702</v>
      </c>
      <c r="DI9" s="106">
        <v>0.46390859386818428</v>
      </c>
      <c r="DJ9" s="106">
        <v>0.46399255091594988</v>
      </c>
      <c r="DK9" s="106">
        <v>0.46407650796371547</v>
      </c>
      <c r="DL9" s="106">
        <v>0.46416046501148112</v>
      </c>
      <c r="DM9" s="106">
        <v>0.46424442205924671</v>
      </c>
      <c r="DN9" s="106">
        <v>0.4643283791070123</v>
      </c>
      <c r="DO9" s="106">
        <v>0.46441234608485554</v>
      </c>
      <c r="DP9" s="106">
        <v>0.46449631306269878</v>
      </c>
      <c r="DQ9" s="106">
        <v>0.46458028004054203</v>
      </c>
      <c r="DR9" s="106">
        <v>0.46466424701838527</v>
      </c>
      <c r="DS9" s="106">
        <v>0.46474821399622862</v>
      </c>
      <c r="DT9" s="106">
        <v>0.46483219087161348</v>
      </c>
      <c r="DU9" s="106">
        <v>0.46491616774699829</v>
      </c>
      <c r="DV9" s="106">
        <v>0.46500014462238315</v>
      </c>
      <c r="DW9" s="106">
        <v>0.46508412149776801</v>
      </c>
      <c r="DX9" s="106">
        <v>0.46516809837315276</v>
      </c>
      <c r="DY9" s="106">
        <v>0.46525208511358102</v>
      </c>
      <c r="DZ9" s="106">
        <v>0.46533607185400927</v>
      </c>
      <c r="EA9" s="106">
        <v>0.46542005859443752</v>
      </c>
      <c r="EB9" s="106">
        <v>0.46550404533486578</v>
      </c>
      <c r="EC9" s="106">
        <v>0.46558803207529398</v>
      </c>
      <c r="ED9" s="106">
        <v>0.46597659814096443</v>
      </c>
      <c r="EE9" s="106">
        <v>0.46636516420663487</v>
      </c>
      <c r="EF9" s="106">
        <v>0.46675373027230538</v>
      </c>
      <c r="EG9" s="106">
        <v>0.46714229633797583</v>
      </c>
      <c r="EH9" s="106">
        <v>0.46753086240364616</v>
      </c>
      <c r="EI9" s="106">
        <v>0.46791963559504629</v>
      </c>
      <c r="EJ9" s="106">
        <v>0.46830840878644642</v>
      </c>
      <c r="EK9" s="106">
        <v>0.46869718197784654</v>
      </c>
      <c r="EL9" s="106">
        <v>0.46908595516924667</v>
      </c>
      <c r="EM9" s="106">
        <v>0.46947472836064674</v>
      </c>
      <c r="EN9" s="106">
        <v>0.46986370549437467</v>
      </c>
      <c r="EO9" s="106">
        <v>0.47025268262810255</v>
      </c>
      <c r="EP9" s="106">
        <v>0.47064165976183042</v>
      </c>
      <c r="EQ9" s="106">
        <v>0.47103063689555835</v>
      </c>
      <c r="ER9" s="106">
        <v>0.47141961402928628</v>
      </c>
      <c r="ES9" s="106">
        <v>0.4725666747491889</v>
      </c>
      <c r="ET9" s="106">
        <v>0.47371373546909146</v>
      </c>
      <c r="EU9" s="106">
        <v>0.47486079618899407</v>
      </c>
      <c r="EV9" s="106">
        <v>0.47600785690889669</v>
      </c>
      <c r="EW9" s="106">
        <v>0.47715491762879914</v>
      </c>
      <c r="EX9" s="106">
        <v>0.47791352579377888</v>
      </c>
      <c r="EY9" s="106">
        <v>0.47867213395875868</v>
      </c>
      <c r="EZ9" s="106">
        <v>0.47943074212373848</v>
      </c>
      <c r="FA9" s="106">
        <v>0.48018935028871823</v>
      </c>
      <c r="FB9" s="106">
        <v>0.48094795845369798</v>
      </c>
      <c r="FC9" s="106">
        <v>0.48170726920191487</v>
      </c>
      <c r="FD9" s="106">
        <v>0.48246657995013181</v>
      </c>
      <c r="FE9" s="106">
        <v>0.4832258906983487</v>
      </c>
      <c r="FF9" s="106">
        <v>0.48398520144656565</v>
      </c>
      <c r="FG9" s="106">
        <v>0.48474451219478254</v>
      </c>
      <c r="FI9" s="66" t="str">
        <v>Pole</v>
      </c>
      <c r="FJ9" s="66" t="str">
        <v>Class 4</v>
      </c>
      <c r="FK9" s="106">
        <v>43.538632226798221</v>
      </c>
      <c r="FL9" s="106">
        <v>43.769316113399114</v>
      </c>
      <c r="FM9" s="106">
        <v>44.000000000000007</v>
      </c>
      <c r="FN9" s="106">
        <v>44.09241483457339</v>
      </c>
      <c r="FO9" s="106">
        <v>44.184829669146772</v>
      </c>
      <c r="FP9" s="106">
        <v>44.277244503720155</v>
      </c>
      <c r="FQ9" s="106">
        <v>44.369659338293538</v>
      </c>
      <c r="FR9" s="106">
        <v>44.462074172866913</v>
      </c>
      <c r="FS9" s="106">
        <v>44.554625557525988</v>
      </c>
      <c r="FT9" s="106">
        <v>44.647176942185062</v>
      </c>
      <c r="FU9" s="106">
        <v>44.739728326844144</v>
      </c>
      <c r="FV9" s="106">
        <v>44.832279711503212</v>
      </c>
      <c r="FW9" s="106">
        <v>44.924831096162286</v>
      </c>
      <c r="FX9" s="106">
        <v>45.017514361683368</v>
      </c>
      <c r="FY9" s="106">
        <v>45.110197627204457</v>
      </c>
      <c r="FZ9" s="106">
        <v>45.202880892725538</v>
      </c>
      <c r="GA9" s="106">
        <v>45.295564158246627</v>
      </c>
      <c r="GB9" s="106">
        <v>45.388247423767716</v>
      </c>
      <c r="GC9" s="106">
        <v>45.481057961135136</v>
      </c>
      <c r="GD9" s="106">
        <v>45.573868498502549</v>
      </c>
      <c r="GE9" s="106">
        <v>45.666679035869961</v>
      </c>
      <c r="GF9" s="106">
        <v>45.759489573237374</v>
      </c>
      <c r="GG9" s="106">
        <v>45.852300110604787</v>
      </c>
      <c r="GH9" s="106">
        <v>45.960011965847514</v>
      </c>
      <c r="GI9" s="106">
        <v>46.067723821090247</v>
      </c>
      <c r="GJ9" s="106">
        <v>46.175435676332974</v>
      </c>
      <c r="GK9" s="106">
        <v>46.2831475315757</v>
      </c>
      <c r="GL9" s="106">
        <v>46.390859386818427</v>
      </c>
      <c r="GM9" s="106">
        <v>46.399255091594988</v>
      </c>
      <c r="GN9" s="106">
        <v>46.407650796371549</v>
      </c>
      <c r="GO9" s="106">
        <v>46.416046501148109</v>
      </c>
      <c r="GP9" s="106">
        <v>46.42444220592467</v>
      </c>
      <c r="GQ9" s="106">
        <v>46.432837910701231</v>
      </c>
      <c r="GR9" s="106">
        <v>46.441234608485551</v>
      </c>
      <c r="GS9" s="106">
        <v>46.449631306269879</v>
      </c>
      <c r="GT9" s="106">
        <v>46.458028004054199</v>
      </c>
      <c r="GU9" s="106">
        <v>46.466424701838527</v>
      </c>
      <c r="GV9" s="106">
        <v>46.474821399622861</v>
      </c>
      <c r="GW9" s="106">
        <v>46.483219087161345</v>
      </c>
      <c r="GX9" s="106">
        <v>46.491616774699828</v>
      </c>
      <c r="GY9" s="106">
        <v>46.500014462238312</v>
      </c>
      <c r="GZ9" s="106">
        <v>46.508412149776802</v>
      </c>
      <c r="HA9" s="106">
        <v>46.516809837315279</v>
      </c>
      <c r="HB9" s="106">
        <v>46.525208511358102</v>
      </c>
      <c r="HC9" s="106">
        <v>46.533607185400925</v>
      </c>
      <c r="HD9" s="106">
        <v>46.542005859443755</v>
      </c>
      <c r="HE9" s="106">
        <v>46.550404533486578</v>
      </c>
      <c r="HF9" s="106">
        <v>46.558803207529401</v>
      </c>
      <c r="HG9" s="106">
        <v>46.597659814096446</v>
      </c>
      <c r="HH9" s="106">
        <v>46.63651642066349</v>
      </c>
      <c r="HI9" s="106">
        <v>46.675373027230535</v>
      </c>
      <c r="HJ9" s="106">
        <v>46.714229633797579</v>
      </c>
      <c r="HK9" s="106">
        <v>46.753086240364617</v>
      </c>
      <c r="HL9" s="106">
        <v>46.79196355950463</v>
      </c>
      <c r="HM9" s="106">
        <v>46.830840878644644</v>
      </c>
      <c r="HN9" s="106">
        <v>46.869718197784657</v>
      </c>
      <c r="HO9" s="106">
        <v>46.90859551692467</v>
      </c>
      <c r="HP9" s="106">
        <v>46.947472836064676</v>
      </c>
      <c r="HQ9" s="106">
        <v>46.986370549437467</v>
      </c>
      <c r="HR9" s="106">
        <v>47.025268262810258</v>
      </c>
      <c r="HS9" s="106">
        <v>47.064165976183041</v>
      </c>
      <c r="HT9" s="106">
        <v>47.103063689555839</v>
      </c>
      <c r="HU9" s="106">
        <v>47.141961402928629</v>
      </c>
      <c r="HV9" s="106">
        <v>47.256667474918892</v>
      </c>
      <c r="HW9" s="106">
        <v>47.371373546909147</v>
      </c>
      <c r="HX9" s="106">
        <v>47.48607961889941</v>
      </c>
      <c r="HY9" s="106">
        <v>47.600785690889666</v>
      </c>
      <c r="HZ9" s="106">
        <v>47.715491762879914</v>
      </c>
      <c r="IA9" s="106">
        <v>47.791352579377886</v>
      </c>
      <c r="IB9" s="106">
        <v>47.867213395875865</v>
      </c>
      <c r="IC9" s="106">
        <v>47.943074212373851</v>
      </c>
      <c r="ID9" s="106">
        <v>48.018935028871823</v>
      </c>
      <c r="IE9" s="106">
        <v>48.094795845369795</v>
      </c>
      <c r="IF9" s="106">
        <v>48.170726920191484</v>
      </c>
      <c r="IG9" s="106">
        <v>48.24665799501318</v>
      </c>
      <c r="IH9" s="106">
        <v>48.322589069834869</v>
      </c>
      <c r="II9" s="106">
        <v>48.398520144656565</v>
      </c>
      <c r="IJ9" s="106">
        <v>48.474451219478254</v>
      </c>
      <c r="IL9" s="66" t="str">
        <v>Pole</v>
      </c>
      <c r="IM9" s="66" t="str">
        <v>Class 4</v>
      </c>
      <c r="IN9" s="106">
        <v>0</v>
      </c>
      <c r="IO9" s="106">
        <v>0</v>
      </c>
      <c r="IP9" s="106">
        <v>0</v>
      </c>
      <c r="IQ9" s="106">
        <v>0</v>
      </c>
      <c r="IR9" s="106">
        <v>0</v>
      </c>
      <c r="IS9" s="106">
        <v>0</v>
      </c>
      <c r="IT9" s="106">
        <v>0</v>
      </c>
      <c r="IU9" s="106">
        <v>0</v>
      </c>
      <c r="IV9" s="106">
        <v>0</v>
      </c>
      <c r="IW9" s="106">
        <v>0</v>
      </c>
      <c r="IX9" s="106">
        <v>0</v>
      </c>
      <c r="IY9" s="106">
        <v>0</v>
      </c>
      <c r="IZ9" s="106">
        <v>0</v>
      </c>
      <c r="JA9" s="106">
        <v>0</v>
      </c>
      <c r="JB9" s="106">
        <v>0</v>
      </c>
      <c r="JC9" s="106">
        <v>0</v>
      </c>
      <c r="JD9" s="106">
        <v>0</v>
      </c>
      <c r="JE9" s="106">
        <v>0</v>
      </c>
      <c r="JF9" s="106">
        <v>0</v>
      </c>
      <c r="JG9" s="106">
        <v>0</v>
      </c>
      <c r="JH9" s="106">
        <v>0</v>
      </c>
      <c r="JI9" s="106">
        <v>0</v>
      </c>
      <c r="JJ9" s="106">
        <v>0</v>
      </c>
      <c r="JK9" s="106">
        <v>0</v>
      </c>
      <c r="JL9" s="106">
        <v>0</v>
      </c>
      <c r="JM9" s="106">
        <v>0</v>
      </c>
      <c r="JN9" s="106">
        <v>0</v>
      </c>
      <c r="JO9" s="106">
        <v>0</v>
      </c>
      <c r="JP9" s="106">
        <v>0</v>
      </c>
      <c r="JQ9" s="106">
        <v>0</v>
      </c>
      <c r="JR9" s="106">
        <v>0</v>
      </c>
      <c r="JS9" s="106">
        <v>0</v>
      </c>
      <c r="JT9" s="106">
        <v>0</v>
      </c>
      <c r="JU9" s="106">
        <v>0</v>
      </c>
      <c r="JV9" s="106">
        <v>0</v>
      </c>
      <c r="JW9" s="106">
        <v>0</v>
      </c>
      <c r="JX9" s="106">
        <v>0</v>
      </c>
      <c r="JY9" s="106">
        <v>0</v>
      </c>
      <c r="JZ9" s="106">
        <v>0</v>
      </c>
      <c r="KA9" s="106">
        <v>0</v>
      </c>
      <c r="KB9" s="106">
        <v>0</v>
      </c>
      <c r="KC9" s="106">
        <v>0</v>
      </c>
      <c r="KD9" s="106">
        <v>0</v>
      </c>
      <c r="KE9" s="106">
        <v>0</v>
      </c>
      <c r="KF9" s="106">
        <v>0</v>
      </c>
      <c r="KG9" s="106">
        <v>0</v>
      </c>
      <c r="KH9" s="106">
        <v>0</v>
      </c>
      <c r="KI9" s="106">
        <v>0</v>
      </c>
      <c r="KJ9" s="106">
        <v>0</v>
      </c>
      <c r="KK9" s="106">
        <v>0</v>
      </c>
      <c r="KL9" s="106">
        <v>0</v>
      </c>
      <c r="KM9" s="106">
        <v>0</v>
      </c>
      <c r="KN9" s="106">
        <v>0</v>
      </c>
      <c r="KO9" s="106">
        <v>0</v>
      </c>
      <c r="KP9" s="106">
        <v>0</v>
      </c>
      <c r="KQ9" s="106">
        <v>0</v>
      </c>
      <c r="KR9" s="106">
        <v>0</v>
      </c>
      <c r="KS9" s="106">
        <v>0</v>
      </c>
      <c r="KT9" s="106">
        <v>0</v>
      </c>
      <c r="KU9" s="106">
        <v>0</v>
      </c>
      <c r="KV9" s="106">
        <v>0</v>
      </c>
      <c r="KW9" s="106">
        <v>0</v>
      </c>
      <c r="KX9" s="106">
        <v>0</v>
      </c>
      <c r="KY9" s="106">
        <v>0</v>
      </c>
      <c r="KZ9" s="106">
        <v>0</v>
      </c>
      <c r="LA9" s="106">
        <v>0</v>
      </c>
      <c r="LB9" s="106">
        <v>0</v>
      </c>
      <c r="LC9" s="106">
        <v>0</v>
      </c>
      <c r="LD9" s="106">
        <v>0</v>
      </c>
      <c r="LE9" s="106">
        <v>0</v>
      </c>
      <c r="LF9" s="106">
        <v>0</v>
      </c>
      <c r="LG9" s="106">
        <v>0</v>
      </c>
      <c r="LH9" s="106">
        <v>0</v>
      </c>
      <c r="LI9" s="106">
        <v>0</v>
      </c>
      <c r="LJ9" s="106">
        <v>0</v>
      </c>
      <c r="LK9" s="106">
        <v>0</v>
      </c>
      <c r="LL9" s="106">
        <v>0</v>
      </c>
      <c r="LM9" s="106">
        <v>0</v>
      </c>
      <c r="LO9" s="66" t="str">
        <v>Pole</v>
      </c>
      <c r="LP9" s="66" t="str">
        <v>Class 4</v>
      </c>
      <c r="LQ9" s="106">
        <v>0</v>
      </c>
      <c r="LR9" s="106">
        <v>0</v>
      </c>
      <c r="LS9" s="106">
        <v>0</v>
      </c>
      <c r="LT9" s="106">
        <v>0</v>
      </c>
      <c r="LU9" s="106">
        <v>0</v>
      </c>
      <c r="LV9" s="106">
        <v>0</v>
      </c>
      <c r="LW9" s="106">
        <v>0</v>
      </c>
      <c r="LX9" s="106">
        <v>0</v>
      </c>
      <c r="LY9" s="106">
        <v>0</v>
      </c>
      <c r="LZ9" s="106">
        <v>0</v>
      </c>
      <c r="MA9" s="106">
        <v>0</v>
      </c>
      <c r="MB9" s="106">
        <v>0</v>
      </c>
      <c r="MC9" s="106">
        <v>0</v>
      </c>
      <c r="MD9" s="106">
        <v>0</v>
      </c>
      <c r="ME9" s="106">
        <v>0</v>
      </c>
      <c r="MF9" s="106">
        <v>0</v>
      </c>
      <c r="MG9" s="106">
        <v>0</v>
      </c>
      <c r="MH9" s="106">
        <v>0</v>
      </c>
      <c r="MI9" s="106">
        <v>0</v>
      </c>
      <c r="MJ9" s="106">
        <v>0</v>
      </c>
      <c r="MK9" s="106">
        <v>0</v>
      </c>
      <c r="ML9" s="106">
        <v>0</v>
      </c>
      <c r="MM9" s="106">
        <v>0</v>
      </c>
      <c r="MN9" s="106">
        <v>0</v>
      </c>
      <c r="MO9" s="106">
        <v>0</v>
      </c>
      <c r="MP9" s="106">
        <v>0</v>
      </c>
      <c r="MQ9" s="106">
        <v>0</v>
      </c>
      <c r="MR9" s="106">
        <v>0</v>
      </c>
      <c r="MS9" s="106">
        <v>0</v>
      </c>
      <c r="MT9" s="106">
        <v>0</v>
      </c>
      <c r="MU9" s="106">
        <v>0</v>
      </c>
      <c r="MV9" s="106">
        <v>0</v>
      </c>
      <c r="MW9" s="106">
        <v>0</v>
      </c>
      <c r="MX9" s="106">
        <v>0</v>
      </c>
      <c r="MY9" s="106">
        <v>0</v>
      </c>
      <c r="MZ9" s="106">
        <v>0</v>
      </c>
      <c r="NA9" s="106">
        <v>0</v>
      </c>
      <c r="NB9" s="106">
        <v>0</v>
      </c>
      <c r="NC9" s="106">
        <v>0</v>
      </c>
      <c r="ND9" s="106">
        <v>0</v>
      </c>
      <c r="NE9" s="106">
        <v>0</v>
      </c>
      <c r="NF9" s="106">
        <v>0</v>
      </c>
      <c r="NG9" s="106">
        <v>0</v>
      </c>
      <c r="NH9" s="106">
        <v>0</v>
      </c>
      <c r="NI9" s="106">
        <v>0</v>
      </c>
      <c r="NJ9" s="106">
        <v>0</v>
      </c>
      <c r="NK9" s="106">
        <v>0</v>
      </c>
      <c r="NL9" s="106">
        <v>0</v>
      </c>
      <c r="NM9" s="106">
        <v>0</v>
      </c>
      <c r="NN9" s="106">
        <v>0</v>
      </c>
      <c r="NO9" s="106">
        <v>0</v>
      </c>
      <c r="NP9" s="106">
        <v>0</v>
      </c>
      <c r="NQ9" s="106">
        <v>0</v>
      </c>
      <c r="NR9" s="106">
        <v>0</v>
      </c>
      <c r="NS9" s="106">
        <v>0</v>
      </c>
      <c r="NT9" s="106">
        <v>0</v>
      </c>
      <c r="NU9" s="106">
        <v>0</v>
      </c>
      <c r="NV9" s="106">
        <v>0</v>
      </c>
      <c r="NW9" s="106">
        <v>0</v>
      </c>
      <c r="NX9" s="106">
        <v>0</v>
      </c>
      <c r="NY9" s="106">
        <v>0</v>
      </c>
      <c r="NZ9" s="106">
        <v>0</v>
      </c>
      <c r="OA9" s="106">
        <v>0</v>
      </c>
      <c r="OB9" s="106">
        <v>0</v>
      </c>
      <c r="OC9" s="106">
        <v>0</v>
      </c>
      <c r="OD9" s="106">
        <v>0</v>
      </c>
      <c r="OE9" s="106">
        <v>0</v>
      </c>
      <c r="OF9" s="106">
        <v>0</v>
      </c>
      <c r="OG9" s="106">
        <v>0</v>
      </c>
      <c r="OH9" s="106">
        <v>0</v>
      </c>
      <c r="OI9" s="106">
        <v>0</v>
      </c>
      <c r="OJ9" s="106">
        <v>0</v>
      </c>
      <c r="OK9" s="106">
        <v>0</v>
      </c>
      <c r="OL9" s="106">
        <v>0</v>
      </c>
      <c r="OM9" s="106">
        <v>0</v>
      </c>
      <c r="ON9" s="106">
        <v>0</v>
      </c>
      <c r="OO9" s="106">
        <v>0</v>
      </c>
      <c r="OP9" s="106">
        <v>0</v>
      </c>
    </row>
    <row r="10" spans="3:406" x14ac:dyDescent="0.2">
      <c r="C10" s="66" t="str">
        <v>Pole</v>
      </c>
      <c r="D10" s="66" t="str">
        <v>Class 3</v>
      </c>
      <c r="E10" s="72">
        <v>1.897605519635899E-2</v>
      </c>
      <c r="F10" s="73">
        <v>1.9122083435037261E-2</v>
      </c>
      <c r="G10" s="72">
        <v>1.9268111673715536E-2</v>
      </c>
      <c r="H10" s="73">
        <v>1.9326892285268512E-2</v>
      </c>
      <c r="I10" s="73">
        <v>1.9385672896821488E-2</v>
      </c>
      <c r="J10" s="73">
        <v>1.9444453508374464E-2</v>
      </c>
      <c r="K10" s="73">
        <v>1.9503234119927441E-2</v>
      </c>
      <c r="L10" s="72">
        <v>1.956201473148042E-2</v>
      </c>
      <c r="M10" s="73">
        <v>1.9621161373781948E-2</v>
      </c>
      <c r="N10" s="73">
        <v>1.9680308016083475E-2</v>
      </c>
      <c r="O10" s="73">
        <v>1.9739454658385003E-2</v>
      </c>
      <c r="P10" s="73">
        <v>1.979860130068653E-2</v>
      </c>
      <c r="Q10" s="72">
        <v>1.9857747942988065E-2</v>
      </c>
      <c r="R10" s="73">
        <v>1.9926953327923543E-2</v>
      </c>
      <c r="S10" s="73">
        <v>1.9996158712859022E-2</v>
      </c>
      <c r="T10" s="73">
        <v>2.00653640977945E-2</v>
      </c>
      <c r="U10" s="73">
        <v>2.0134569482729979E-2</v>
      </c>
      <c r="V10" s="72">
        <v>2.0203774867665451E-2</v>
      </c>
      <c r="W10" s="73">
        <v>2.0282533058344741E-2</v>
      </c>
      <c r="X10" s="73">
        <v>2.0361291249024031E-2</v>
      </c>
      <c r="Y10" s="73">
        <v>2.0440049439703321E-2</v>
      </c>
      <c r="Z10" s="73">
        <v>2.0518807630382611E-2</v>
      </c>
      <c r="AA10" s="72">
        <v>2.0597565821061897E-2</v>
      </c>
      <c r="AB10" s="73">
        <v>2.0704376665331762E-2</v>
      </c>
      <c r="AC10" s="73">
        <v>2.0811187509601627E-2</v>
      </c>
      <c r="AD10" s="73">
        <v>2.0917998353871491E-2</v>
      </c>
      <c r="AE10" s="73">
        <v>2.1024809198141356E-2</v>
      </c>
      <c r="AF10" s="72">
        <v>2.1131620042411221E-2</v>
      </c>
      <c r="AG10" s="73">
        <v>2.1159039068957636E-2</v>
      </c>
      <c r="AH10" s="73">
        <v>2.1186458095504051E-2</v>
      </c>
      <c r="AI10" s="73">
        <v>2.1213877122050466E-2</v>
      </c>
      <c r="AJ10" s="73">
        <v>2.1241296148596881E-2</v>
      </c>
      <c r="AK10" s="128">
        <v>2.1268715175143296E-2</v>
      </c>
      <c r="AL10" s="73">
        <v>2.1296229986242747E-2</v>
      </c>
      <c r="AM10" s="73">
        <v>2.1323744797342198E-2</v>
      </c>
      <c r="AN10" s="73">
        <v>2.1351259608441649E-2</v>
      </c>
      <c r="AO10" s="73">
        <v>2.1378774419541099E-2</v>
      </c>
      <c r="AP10" s="128">
        <v>2.1406289230640557E-2</v>
      </c>
      <c r="AQ10" s="73">
        <v>2.1433899754181075E-2</v>
      </c>
      <c r="AR10" s="73">
        <v>2.1461510277721592E-2</v>
      </c>
      <c r="AS10" s="73">
        <v>2.1489120801262109E-2</v>
      </c>
      <c r="AT10" s="73">
        <v>2.1516731324802627E-2</v>
      </c>
      <c r="AU10" s="128">
        <v>2.1544341848343144E-2</v>
      </c>
      <c r="AV10" s="73">
        <v>2.1572048011128855E-2</v>
      </c>
      <c r="AW10" s="73">
        <v>2.1599754173914566E-2</v>
      </c>
      <c r="AX10" s="73">
        <v>2.1627460336700276E-2</v>
      </c>
      <c r="AY10" s="73">
        <v>2.1655166499485987E-2</v>
      </c>
      <c r="AZ10" s="128">
        <v>2.1682872662271691E-2</v>
      </c>
      <c r="BA10" s="73">
        <v>2.1827537598057466E-2</v>
      </c>
      <c r="BB10" s="73">
        <v>2.197220253384324E-2</v>
      </c>
      <c r="BC10" s="73">
        <v>2.2116867469629015E-2</v>
      </c>
      <c r="BD10" s="73">
        <v>2.2261532405414789E-2</v>
      </c>
      <c r="BE10" s="128">
        <v>2.2406197341200567E-2</v>
      </c>
      <c r="BF10" s="73">
        <v>2.2553087364298396E-2</v>
      </c>
      <c r="BG10" s="73">
        <v>2.2699977387396226E-2</v>
      </c>
      <c r="BH10" s="73">
        <v>2.2846867410494055E-2</v>
      </c>
      <c r="BI10" s="73">
        <v>2.2993757433591885E-2</v>
      </c>
      <c r="BJ10" s="128">
        <v>2.3140647456689718E-2</v>
      </c>
      <c r="BK10" s="73">
        <v>2.328973613590752E-2</v>
      </c>
      <c r="BL10" s="73">
        <v>2.3438824815125322E-2</v>
      </c>
      <c r="BM10" s="73">
        <v>2.3587913494343124E-2</v>
      </c>
      <c r="BN10" s="73">
        <v>2.3737002173560926E-2</v>
      </c>
      <c r="BO10" s="128">
        <v>2.3886090852778732E-2</v>
      </c>
      <c r="BP10" s="73">
        <v>2.4286815042830773E-2</v>
      </c>
      <c r="BQ10" s="73">
        <v>2.4687539232882815E-2</v>
      </c>
      <c r="BR10" s="73">
        <v>2.5088263422934857E-2</v>
      </c>
      <c r="BS10" s="73">
        <v>2.5488987612986898E-2</v>
      </c>
      <c r="BT10" s="128">
        <v>2.588971180303894E-2</v>
      </c>
      <c r="BU10" s="73">
        <v>2.6147012408529038E-2</v>
      </c>
      <c r="BV10" s="73">
        <v>2.6404313014019135E-2</v>
      </c>
      <c r="BW10" s="73">
        <v>2.6661613619509233E-2</v>
      </c>
      <c r="BX10" s="73">
        <v>2.691891422499933E-2</v>
      </c>
      <c r="BY10" s="128">
        <v>2.7176214830489421E-2</v>
      </c>
      <c r="BZ10" s="73">
        <v>2.7441410542416129E-2</v>
      </c>
      <c r="CA10" s="73">
        <v>2.7706606254342837E-2</v>
      </c>
      <c r="CB10" s="73">
        <v>2.7971801966269545E-2</v>
      </c>
      <c r="CC10" s="73">
        <v>2.8236997678196252E-2</v>
      </c>
      <c r="CD10" s="128">
        <v>2.8502193390122953E-2</v>
      </c>
      <c r="CF10" s="66" t="str">
        <v>Pole</v>
      </c>
      <c r="CG10" s="66" t="str">
        <v>Class 3</v>
      </c>
      <c r="CH10" s="106">
        <v>8.7971102775122656E-2</v>
      </c>
      <c r="CI10" s="106">
        <v>8.8648075152147635E-2</v>
      </c>
      <c r="CJ10" s="106">
        <v>8.9325047529172627E-2</v>
      </c>
      <c r="CK10" s="106">
        <v>8.9597548592570866E-2</v>
      </c>
      <c r="CL10" s="106">
        <v>8.9870049655969106E-2</v>
      </c>
      <c r="CM10" s="106">
        <v>9.0142550719367331E-2</v>
      </c>
      <c r="CN10" s="106">
        <v>9.0415051782765571E-2</v>
      </c>
      <c r="CO10" s="106">
        <v>9.0687552846163824E-2</v>
      </c>
      <c r="CP10" s="106">
        <v>9.0961750791673041E-2</v>
      </c>
      <c r="CQ10" s="106">
        <v>9.1235948737182257E-2</v>
      </c>
      <c r="CR10" s="106">
        <v>9.1510146682691473E-2</v>
      </c>
      <c r="CS10" s="106">
        <v>9.1784344628200676E-2</v>
      </c>
      <c r="CT10" s="106">
        <v>9.2058542573709934E-2</v>
      </c>
      <c r="CU10" s="106">
        <v>9.2379371848696393E-2</v>
      </c>
      <c r="CV10" s="106">
        <v>9.2700201123682852E-2</v>
      </c>
      <c r="CW10" s="106">
        <v>9.302103039866931E-2</v>
      </c>
      <c r="CX10" s="106">
        <v>9.3341859673655769E-2</v>
      </c>
      <c r="CY10" s="106">
        <v>9.36626889486422E-2</v>
      </c>
      <c r="CZ10" s="106">
        <v>9.4027804080050542E-2</v>
      </c>
      <c r="DA10" s="106">
        <v>9.4392919211458884E-2</v>
      </c>
      <c r="DB10" s="106">
        <v>9.4758034342867226E-2</v>
      </c>
      <c r="DC10" s="106">
        <v>9.5123149474275553E-2</v>
      </c>
      <c r="DD10" s="106">
        <v>9.5488264605683881E-2</v>
      </c>
      <c r="DE10" s="106">
        <v>9.5983429046424165E-2</v>
      </c>
      <c r="DF10" s="106">
        <v>9.6478593487164449E-2</v>
      </c>
      <c r="DG10" s="106">
        <v>9.6973757927904747E-2</v>
      </c>
      <c r="DH10" s="106">
        <v>9.7468922368645031E-2</v>
      </c>
      <c r="DI10" s="106">
        <v>9.7964086809385315E-2</v>
      </c>
      <c r="DJ10" s="106">
        <v>9.8091198686819744E-2</v>
      </c>
      <c r="DK10" s="106">
        <v>9.821831056425416E-2</v>
      </c>
      <c r="DL10" s="106">
        <v>9.834542244168859E-2</v>
      </c>
      <c r="DM10" s="106">
        <v>9.847253431912302E-2</v>
      </c>
      <c r="DN10" s="106">
        <v>9.859964619655745E-2</v>
      </c>
      <c r="DO10" s="106">
        <v>9.8727202121644139E-2</v>
      </c>
      <c r="DP10" s="106">
        <v>9.8854758046730842E-2</v>
      </c>
      <c r="DQ10" s="106">
        <v>9.8982313971817545E-2</v>
      </c>
      <c r="DR10" s="106">
        <v>9.9109869896904249E-2</v>
      </c>
      <c r="DS10" s="106">
        <v>9.9237425821990979E-2</v>
      </c>
      <c r="DT10" s="106">
        <v>9.9365425460426052E-2</v>
      </c>
      <c r="DU10" s="106">
        <v>9.949342509886111E-2</v>
      </c>
      <c r="DV10" s="106">
        <v>9.9621424737296183E-2</v>
      </c>
      <c r="DW10" s="106">
        <v>9.9749424375731241E-2</v>
      </c>
      <c r="DX10" s="106">
        <v>9.9877424014166313E-2</v>
      </c>
      <c r="DY10" s="106">
        <v>0.10000586702662095</v>
      </c>
      <c r="DZ10" s="106">
        <v>0.10013431003907561</v>
      </c>
      <c r="EA10" s="106">
        <v>0.10026275305153026</v>
      </c>
      <c r="EB10" s="106">
        <v>0.1003911960639849</v>
      </c>
      <c r="EC10" s="106">
        <v>0.10051963907643953</v>
      </c>
      <c r="ED10" s="106">
        <v>0.1011902913169752</v>
      </c>
      <c r="EE10" s="106">
        <v>0.10186094355751088</v>
      </c>
      <c r="EF10" s="106">
        <v>0.10253159579804656</v>
      </c>
      <c r="EG10" s="106">
        <v>0.10320224803858224</v>
      </c>
      <c r="EH10" s="106">
        <v>0.10387290027911794</v>
      </c>
      <c r="EI10" s="106">
        <v>0.10455386780291913</v>
      </c>
      <c r="EJ10" s="106">
        <v>0.10523483532672032</v>
      </c>
      <c r="EK10" s="106">
        <v>0.1059158028505215</v>
      </c>
      <c r="EL10" s="106">
        <v>0.10659677037432271</v>
      </c>
      <c r="EM10" s="106">
        <v>0.10727773789812391</v>
      </c>
      <c r="EN10" s="106">
        <v>0.10796889817281541</v>
      </c>
      <c r="EO10" s="106">
        <v>0.10866005844750691</v>
      </c>
      <c r="EP10" s="106">
        <v>0.10935121872219841</v>
      </c>
      <c r="EQ10" s="106">
        <v>0.11004237899688991</v>
      </c>
      <c r="ER10" s="106">
        <v>0.11073353927158143</v>
      </c>
      <c r="ES10" s="106">
        <v>0.11259125672353687</v>
      </c>
      <c r="ET10" s="106">
        <v>0.11444897417549232</v>
      </c>
      <c r="EU10" s="106">
        <v>0.11630669162744776</v>
      </c>
      <c r="EV10" s="106">
        <v>0.11816440907940322</v>
      </c>
      <c r="EW10" s="106">
        <v>0.12002212653135866</v>
      </c>
      <c r="EX10" s="106">
        <v>0.12121494652347239</v>
      </c>
      <c r="EY10" s="106">
        <v>0.12240776651558613</v>
      </c>
      <c r="EZ10" s="106">
        <v>0.12360058650769985</v>
      </c>
      <c r="FA10" s="106">
        <v>0.12479340649981359</v>
      </c>
      <c r="FB10" s="106">
        <v>0.12598622649192728</v>
      </c>
      <c r="FC10" s="106">
        <v>0.12721564741150296</v>
      </c>
      <c r="FD10" s="106">
        <v>0.1284450683310786</v>
      </c>
      <c r="FE10" s="106">
        <v>0.12967448925065428</v>
      </c>
      <c r="FF10" s="106">
        <v>0.13090391017022995</v>
      </c>
      <c r="FG10" s="106">
        <v>0.13213333108980557</v>
      </c>
      <c r="FI10" s="66" t="str">
        <v>Pole</v>
      </c>
      <c r="FJ10" s="66" t="str">
        <v>Class 3</v>
      </c>
      <c r="FK10" s="106">
        <v>0</v>
      </c>
      <c r="FL10" s="106">
        <v>0</v>
      </c>
      <c r="FM10" s="106">
        <v>0</v>
      </c>
      <c r="FN10" s="106">
        <v>0</v>
      </c>
      <c r="FO10" s="106">
        <v>0</v>
      </c>
      <c r="FP10" s="106">
        <v>0</v>
      </c>
      <c r="FQ10" s="106">
        <v>0</v>
      </c>
      <c r="FR10" s="106">
        <v>0</v>
      </c>
      <c r="FS10" s="106">
        <v>0</v>
      </c>
      <c r="FT10" s="106">
        <v>0</v>
      </c>
      <c r="FU10" s="106">
        <v>0</v>
      </c>
      <c r="FV10" s="106">
        <v>0</v>
      </c>
      <c r="FW10" s="106">
        <v>0</v>
      </c>
      <c r="FX10" s="106">
        <v>0</v>
      </c>
      <c r="FY10" s="106">
        <v>0</v>
      </c>
      <c r="FZ10" s="106">
        <v>0</v>
      </c>
      <c r="GA10" s="106">
        <v>0</v>
      </c>
      <c r="GB10" s="106">
        <v>0</v>
      </c>
      <c r="GC10" s="106">
        <v>0</v>
      </c>
      <c r="GD10" s="106">
        <v>0</v>
      </c>
      <c r="GE10" s="106">
        <v>0</v>
      </c>
      <c r="GF10" s="106">
        <v>0</v>
      </c>
      <c r="GG10" s="106">
        <v>0</v>
      </c>
      <c r="GH10" s="106">
        <v>0</v>
      </c>
      <c r="GI10" s="106">
        <v>0</v>
      </c>
      <c r="GJ10" s="106">
        <v>0</v>
      </c>
      <c r="GK10" s="106">
        <v>0</v>
      </c>
      <c r="GL10" s="106">
        <v>0</v>
      </c>
      <c r="GM10" s="106">
        <v>0</v>
      </c>
      <c r="GN10" s="106">
        <v>0</v>
      </c>
      <c r="GO10" s="106">
        <v>0</v>
      </c>
      <c r="GP10" s="106">
        <v>0</v>
      </c>
      <c r="GQ10" s="106">
        <v>0</v>
      </c>
      <c r="GR10" s="106">
        <v>0</v>
      </c>
      <c r="GS10" s="106">
        <v>0</v>
      </c>
      <c r="GT10" s="106">
        <v>0</v>
      </c>
      <c r="GU10" s="106">
        <v>0</v>
      </c>
      <c r="GV10" s="106">
        <v>0</v>
      </c>
      <c r="GW10" s="106">
        <v>0</v>
      </c>
      <c r="GX10" s="106">
        <v>0</v>
      </c>
      <c r="GY10" s="106">
        <v>0</v>
      </c>
      <c r="GZ10" s="106">
        <v>0</v>
      </c>
      <c r="HA10" s="106">
        <v>0</v>
      </c>
      <c r="HB10" s="106">
        <v>0</v>
      </c>
      <c r="HC10" s="106">
        <v>0</v>
      </c>
      <c r="HD10" s="106">
        <v>0</v>
      </c>
      <c r="HE10" s="106">
        <v>0</v>
      </c>
      <c r="HF10" s="106">
        <v>0</v>
      </c>
      <c r="HG10" s="106">
        <v>0</v>
      </c>
      <c r="HH10" s="106">
        <v>0</v>
      </c>
      <c r="HI10" s="106">
        <v>0</v>
      </c>
      <c r="HJ10" s="106">
        <v>0</v>
      </c>
      <c r="HK10" s="106">
        <v>0</v>
      </c>
      <c r="HL10" s="106">
        <v>0</v>
      </c>
      <c r="HM10" s="106">
        <v>0</v>
      </c>
      <c r="HN10" s="106">
        <v>0</v>
      </c>
      <c r="HO10" s="106">
        <v>0</v>
      </c>
      <c r="HP10" s="106">
        <v>0</v>
      </c>
      <c r="HQ10" s="106">
        <v>0</v>
      </c>
      <c r="HR10" s="106">
        <v>0</v>
      </c>
      <c r="HS10" s="106">
        <v>0</v>
      </c>
      <c r="HT10" s="106">
        <v>0</v>
      </c>
      <c r="HU10" s="106">
        <v>0</v>
      </c>
      <c r="HV10" s="106">
        <v>0</v>
      </c>
      <c r="HW10" s="106">
        <v>0</v>
      </c>
      <c r="HX10" s="106">
        <v>0</v>
      </c>
      <c r="HY10" s="106">
        <v>0</v>
      </c>
      <c r="HZ10" s="106">
        <v>0</v>
      </c>
      <c r="IA10" s="106">
        <v>0</v>
      </c>
      <c r="IB10" s="106">
        <v>0</v>
      </c>
      <c r="IC10" s="106">
        <v>0</v>
      </c>
      <c r="ID10" s="106">
        <v>0</v>
      </c>
      <c r="IE10" s="106">
        <v>0</v>
      </c>
      <c r="IF10" s="106">
        <v>0</v>
      </c>
      <c r="IG10" s="106">
        <v>0</v>
      </c>
      <c r="IH10" s="106">
        <v>0</v>
      </c>
      <c r="II10" s="106">
        <v>0</v>
      </c>
      <c r="IJ10" s="106">
        <v>0</v>
      </c>
      <c r="IL10" s="66" t="str">
        <v>Pole</v>
      </c>
      <c r="IM10" s="66" t="str">
        <v>Class 3</v>
      </c>
      <c r="IN10" s="106">
        <v>0</v>
      </c>
      <c r="IO10" s="106">
        <v>0</v>
      </c>
      <c r="IP10" s="106">
        <v>0</v>
      </c>
      <c r="IQ10" s="106">
        <v>0</v>
      </c>
      <c r="IR10" s="106">
        <v>0</v>
      </c>
      <c r="IS10" s="106">
        <v>0</v>
      </c>
      <c r="IT10" s="106">
        <v>0</v>
      </c>
      <c r="IU10" s="106">
        <v>0</v>
      </c>
      <c r="IV10" s="106">
        <v>0</v>
      </c>
      <c r="IW10" s="106">
        <v>0</v>
      </c>
      <c r="IX10" s="106">
        <v>0</v>
      </c>
      <c r="IY10" s="106">
        <v>0</v>
      </c>
      <c r="IZ10" s="106">
        <v>0</v>
      </c>
      <c r="JA10" s="106">
        <v>0</v>
      </c>
      <c r="JB10" s="106">
        <v>0</v>
      </c>
      <c r="JC10" s="106">
        <v>0</v>
      </c>
      <c r="JD10" s="106">
        <v>0</v>
      </c>
      <c r="JE10" s="106">
        <v>0</v>
      </c>
      <c r="JF10" s="106">
        <v>0</v>
      </c>
      <c r="JG10" s="106">
        <v>0</v>
      </c>
      <c r="JH10" s="106">
        <v>0</v>
      </c>
      <c r="JI10" s="106">
        <v>0</v>
      </c>
      <c r="JJ10" s="106">
        <v>0</v>
      </c>
      <c r="JK10" s="106">
        <v>0</v>
      </c>
      <c r="JL10" s="106">
        <v>0</v>
      </c>
      <c r="JM10" s="106">
        <v>0</v>
      </c>
      <c r="JN10" s="106">
        <v>0</v>
      </c>
      <c r="JO10" s="106">
        <v>0</v>
      </c>
      <c r="JP10" s="106">
        <v>0</v>
      </c>
      <c r="JQ10" s="106">
        <v>0</v>
      </c>
      <c r="JR10" s="106">
        <v>0</v>
      </c>
      <c r="JS10" s="106">
        <v>0</v>
      </c>
      <c r="JT10" s="106">
        <v>0</v>
      </c>
      <c r="JU10" s="106">
        <v>0</v>
      </c>
      <c r="JV10" s="106">
        <v>0</v>
      </c>
      <c r="JW10" s="106">
        <v>0</v>
      </c>
      <c r="JX10" s="106">
        <v>0</v>
      </c>
      <c r="JY10" s="106">
        <v>0</v>
      </c>
      <c r="JZ10" s="106">
        <v>0</v>
      </c>
      <c r="KA10" s="106">
        <v>0</v>
      </c>
      <c r="KB10" s="106">
        <v>0</v>
      </c>
      <c r="KC10" s="106">
        <v>0</v>
      </c>
      <c r="KD10" s="106">
        <v>0</v>
      </c>
      <c r="KE10" s="106">
        <v>0</v>
      </c>
      <c r="KF10" s="106">
        <v>0</v>
      </c>
      <c r="KG10" s="106">
        <v>0</v>
      </c>
      <c r="KH10" s="106">
        <v>0</v>
      </c>
      <c r="KI10" s="106">
        <v>0</v>
      </c>
      <c r="KJ10" s="106">
        <v>0</v>
      </c>
      <c r="KK10" s="106">
        <v>0</v>
      </c>
      <c r="KL10" s="106">
        <v>0</v>
      </c>
      <c r="KM10" s="106">
        <v>0</v>
      </c>
      <c r="KN10" s="106">
        <v>0</v>
      </c>
      <c r="KO10" s="106">
        <v>0</v>
      </c>
      <c r="KP10" s="106">
        <v>0</v>
      </c>
      <c r="KQ10" s="106">
        <v>0</v>
      </c>
      <c r="KR10" s="106">
        <v>0</v>
      </c>
      <c r="KS10" s="106">
        <v>0</v>
      </c>
      <c r="KT10" s="106">
        <v>0</v>
      </c>
      <c r="KU10" s="106">
        <v>0</v>
      </c>
      <c r="KV10" s="106">
        <v>0</v>
      </c>
      <c r="KW10" s="106">
        <v>0</v>
      </c>
      <c r="KX10" s="106">
        <v>0</v>
      </c>
      <c r="KY10" s="106">
        <v>0</v>
      </c>
      <c r="KZ10" s="106">
        <v>0</v>
      </c>
      <c r="LA10" s="106">
        <v>0</v>
      </c>
      <c r="LB10" s="106">
        <v>0</v>
      </c>
      <c r="LC10" s="106">
        <v>0</v>
      </c>
      <c r="LD10" s="106">
        <v>0</v>
      </c>
      <c r="LE10" s="106">
        <v>0</v>
      </c>
      <c r="LF10" s="106">
        <v>0</v>
      </c>
      <c r="LG10" s="106">
        <v>0</v>
      </c>
      <c r="LH10" s="106">
        <v>0</v>
      </c>
      <c r="LI10" s="106">
        <v>0</v>
      </c>
      <c r="LJ10" s="106">
        <v>0</v>
      </c>
      <c r="LK10" s="106">
        <v>0</v>
      </c>
      <c r="LL10" s="106">
        <v>0</v>
      </c>
      <c r="LM10" s="106">
        <v>0</v>
      </c>
      <c r="LO10" s="66" t="str">
        <v>Pole</v>
      </c>
      <c r="LP10" s="66" t="str">
        <v>Class 3</v>
      </c>
      <c r="LQ10" s="106">
        <v>8.7971102775122656</v>
      </c>
      <c r="LR10" s="106">
        <v>8.8648075152147641</v>
      </c>
      <c r="LS10" s="106">
        <v>8.9325047529172625</v>
      </c>
      <c r="LT10" s="106">
        <v>8.959754859257087</v>
      </c>
      <c r="LU10" s="106">
        <v>8.9870049655969098</v>
      </c>
      <c r="LV10" s="106">
        <v>9.0142550719367325</v>
      </c>
      <c r="LW10" s="106">
        <v>9.041505178276557</v>
      </c>
      <c r="LX10" s="106">
        <v>9.0687552846163832</v>
      </c>
      <c r="LY10" s="106">
        <v>9.0961750791673044</v>
      </c>
      <c r="LZ10" s="106">
        <v>9.1235948737182255</v>
      </c>
      <c r="MA10" s="106">
        <v>9.1510146682691467</v>
      </c>
      <c r="MB10" s="106">
        <v>9.1784344628200678</v>
      </c>
      <c r="MC10" s="106">
        <v>9.2058542573709943</v>
      </c>
      <c r="MD10" s="106">
        <v>9.2379371848696401</v>
      </c>
      <c r="ME10" s="106">
        <v>9.2700201123682859</v>
      </c>
      <c r="MF10" s="106">
        <v>9.3021030398669318</v>
      </c>
      <c r="MG10" s="106">
        <v>9.3341859673655776</v>
      </c>
      <c r="MH10" s="106">
        <v>9.3662688948642199</v>
      </c>
      <c r="MI10" s="106">
        <v>9.4027804080050537</v>
      </c>
      <c r="MJ10" s="106">
        <v>9.4392919211458892</v>
      </c>
      <c r="MK10" s="106">
        <v>9.475803434286723</v>
      </c>
      <c r="ML10" s="106">
        <v>9.512314947427555</v>
      </c>
      <c r="MM10" s="106">
        <v>9.5488264605683888</v>
      </c>
      <c r="MN10" s="106">
        <v>9.5983429046424167</v>
      </c>
      <c r="MO10" s="106">
        <v>9.6478593487164446</v>
      </c>
      <c r="MP10" s="106">
        <v>9.6973757927904742</v>
      </c>
      <c r="MQ10" s="106">
        <v>9.7468922368645039</v>
      </c>
      <c r="MR10" s="106">
        <v>9.7964086809385318</v>
      </c>
      <c r="MS10" s="106">
        <v>9.8091198686819752</v>
      </c>
      <c r="MT10" s="106">
        <v>9.8218310564254168</v>
      </c>
      <c r="MU10" s="106">
        <v>9.8345422441688584</v>
      </c>
      <c r="MV10" s="106">
        <v>9.8472534319123017</v>
      </c>
      <c r="MW10" s="106">
        <v>9.8599646196557451</v>
      </c>
      <c r="MX10" s="106">
        <v>9.8727202121644133</v>
      </c>
      <c r="MY10" s="106">
        <v>9.8854758046730851</v>
      </c>
      <c r="MZ10" s="106">
        <v>9.898231397181755</v>
      </c>
      <c r="NA10" s="106">
        <v>9.910986989690425</v>
      </c>
      <c r="NB10" s="106">
        <v>9.9237425821990985</v>
      </c>
      <c r="NC10" s="106">
        <v>9.936542546042606</v>
      </c>
      <c r="ND10" s="106">
        <v>9.9493425098861117</v>
      </c>
      <c r="NE10" s="106">
        <v>9.9621424737296174</v>
      </c>
      <c r="NF10" s="106">
        <v>9.9749424375731248</v>
      </c>
      <c r="NG10" s="106">
        <v>9.9877424014166305</v>
      </c>
      <c r="NH10" s="106">
        <v>10.000586702662096</v>
      </c>
      <c r="NI10" s="106">
        <v>10.013431003907561</v>
      </c>
      <c r="NJ10" s="106">
        <v>10.026275305153026</v>
      </c>
      <c r="NK10" s="106">
        <v>10.03911960639849</v>
      </c>
      <c r="NL10" s="106">
        <v>10.051963907643954</v>
      </c>
      <c r="NM10" s="106">
        <v>10.11902913169752</v>
      </c>
      <c r="NN10" s="106">
        <v>10.186094355751088</v>
      </c>
      <c r="NO10" s="106">
        <v>10.253159579804656</v>
      </c>
      <c r="NP10" s="106">
        <v>10.320224803858224</v>
      </c>
      <c r="NQ10" s="106">
        <v>10.387290027911794</v>
      </c>
      <c r="NR10" s="106">
        <v>10.455386780291914</v>
      </c>
      <c r="NS10" s="106">
        <v>10.523483532672032</v>
      </c>
      <c r="NT10" s="106">
        <v>10.591580285052151</v>
      </c>
      <c r="NU10" s="106">
        <v>10.659677037432271</v>
      </c>
      <c r="NV10" s="106">
        <v>10.727773789812391</v>
      </c>
      <c r="NW10" s="106">
        <v>10.79688981728154</v>
      </c>
      <c r="NX10" s="106">
        <v>10.86600584475069</v>
      </c>
      <c r="NY10" s="106">
        <v>10.935121872219842</v>
      </c>
      <c r="NZ10" s="106">
        <v>11.004237899688992</v>
      </c>
      <c r="OA10" s="106">
        <v>11.073353927158143</v>
      </c>
      <c r="OB10" s="106">
        <v>11.259125672353687</v>
      </c>
      <c r="OC10" s="106">
        <v>11.444897417549232</v>
      </c>
      <c r="OD10" s="106">
        <v>11.630669162744777</v>
      </c>
      <c r="OE10" s="106">
        <v>11.816440907940322</v>
      </c>
      <c r="OF10" s="106">
        <v>12.002212653135865</v>
      </c>
      <c r="OG10" s="106">
        <v>12.12149465234724</v>
      </c>
      <c r="OH10" s="106">
        <v>12.240776651558614</v>
      </c>
      <c r="OI10" s="106">
        <v>12.360058650769986</v>
      </c>
      <c r="OJ10" s="106">
        <v>12.479340649981358</v>
      </c>
      <c r="OK10" s="106">
        <v>12.598622649192729</v>
      </c>
      <c r="OL10" s="106">
        <v>12.721564741150296</v>
      </c>
      <c r="OM10" s="106">
        <v>12.844506833107861</v>
      </c>
      <c r="ON10" s="106">
        <v>12.967448925065428</v>
      </c>
      <c r="OO10" s="106">
        <v>13.090391017022995</v>
      </c>
      <c r="OP10" s="106">
        <v>13.213333108980557</v>
      </c>
    </row>
    <row r="11" spans="3:406" x14ac:dyDescent="0.2">
      <c r="C11" s="66" t="str">
        <v>Pole</v>
      </c>
      <c r="D11" s="66" t="str">
        <v>Class 2</v>
      </c>
      <c r="E11" s="72">
        <v>0</v>
      </c>
      <c r="F11" s="73">
        <v>0</v>
      </c>
      <c r="G11" s="72">
        <v>0</v>
      </c>
      <c r="H11" s="73">
        <v>0</v>
      </c>
      <c r="I11" s="73">
        <v>0</v>
      </c>
      <c r="J11" s="73">
        <v>0</v>
      </c>
      <c r="K11" s="73">
        <v>0</v>
      </c>
      <c r="L11" s="72">
        <v>0</v>
      </c>
      <c r="M11" s="73">
        <v>0</v>
      </c>
      <c r="N11" s="73">
        <v>0</v>
      </c>
      <c r="O11" s="73">
        <v>0</v>
      </c>
      <c r="P11" s="73">
        <v>0</v>
      </c>
      <c r="Q11" s="72">
        <v>0</v>
      </c>
      <c r="R11" s="73">
        <v>0</v>
      </c>
      <c r="S11" s="73">
        <v>0</v>
      </c>
      <c r="T11" s="73">
        <v>0</v>
      </c>
      <c r="U11" s="73">
        <v>0</v>
      </c>
      <c r="V11" s="72">
        <v>0</v>
      </c>
      <c r="W11" s="73">
        <v>0</v>
      </c>
      <c r="X11" s="73">
        <v>0</v>
      </c>
      <c r="Y11" s="73">
        <v>0</v>
      </c>
      <c r="Z11" s="73">
        <v>0</v>
      </c>
      <c r="AA11" s="72">
        <v>0</v>
      </c>
      <c r="AB11" s="73">
        <v>0</v>
      </c>
      <c r="AC11" s="73">
        <v>0</v>
      </c>
      <c r="AD11" s="73">
        <v>0</v>
      </c>
      <c r="AE11" s="73">
        <v>0</v>
      </c>
      <c r="AF11" s="72">
        <v>0</v>
      </c>
      <c r="AG11" s="73">
        <v>0</v>
      </c>
      <c r="AH11" s="73">
        <v>0</v>
      </c>
      <c r="AI11" s="73">
        <v>0</v>
      </c>
      <c r="AJ11" s="73">
        <v>0</v>
      </c>
      <c r="AK11" s="128">
        <v>0</v>
      </c>
      <c r="AL11" s="73">
        <v>0</v>
      </c>
      <c r="AM11" s="73">
        <v>0</v>
      </c>
      <c r="AN11" s="73">
        <v>0</v>
      </c>
      <c r="AO11" s="73">
        <v>0</v>
      </c>
      <c r="AP11" s="128">
        <v>0</v>
      </c>
      <c r="AQ11" s="73">
        <v>0</v>
      </c>
      <c r="AR11" s="73">
        <v>0</v>
      </c>
      <c r="AS11" s="73">
        <v>0</v>
      </c>
      <c r="AT11" s="73">
        <v>0</v>
      </c>
      <c r="AU11" s="128">
        <v>0</v>
      </c>
      <c r="AV11" s="73">
        <v>0</v>
      </c>
      <c r="AW11" s="73">
        <v>0</v>
      </c>
      <c r="AX11" s="73">
        <v>0</v>
      </c>
      <c r="AY11" s="73">
        <v>0</v>
      </c>
      <c r="AZ11" s="128">
        <v>0</v>
      </c>
      <c r="BA11" s="73">
        <v>0</v>
      </c>
      <c r="BB11" s="73">
        <v>0</v>
      </c>
      <c r="BC11" s="73">
        <v>0</v>
      </c>
      <c r="BD11" s="73">
        <v>0</v>
      </c>
      <c r="BE11" s="128">
        <v>0</v>
      </c>
      <c r="BF11" s="73">
        <v>0</v>
      </c>
      <c r="BG11" s="73">
        <v>0</v>
      </c>
      <c r="BH11" s="73">
        <v>0</v>
      </c>
      <c r="BI11" s="73">
        <v>0</v>
      </c>
      <c r="BJ11" s="128">
        <v>0</v>
      </c>
      <c r="BK11" s="73">
        <v>0</v>
      </c>
      <c r="BL11" s="73">
        <v>0</v>
      </c>
      <c r="BM11" s="73">
        <v>0</v>
      </c>
      <c r="BN11" s="73">
        <v>0</v>
      </c>
      <c r="BO11" s="128">
        <v>0</v>
      </c>
      <c r="BP11" s="73">
        <v>0</v>
      </c>
      <c r="BQ11" s="73">
        <v>0</v>
      </c>
      <c r="BR11" s="73">
        <v>0</v>
      </c>
      <c r="BS11" s="73">
        <v>0</v>
      </c>
      <c r="BT11" s="128">
        <v>0</v>
      </c>
      <c r="BU11" s="73">
        <v>0</v>
      </c>
      <c r="BV11" s="73">
        <v>0</v>
      </c>
      <c r="BW11" s="73">
        <v>0</v>
      </c>
      <c r="BX11" s="73">
        <v>0</v>
      </c>
      <c r="BY11" s="128">
        <v>0</v>
      </c>
      <c r="BZ11" s="73">
        <v>0</v>
      </c>
      <c r="CA11" s="73">
        <v>0</v>
      </c>
      <c r="CB11" s="73">
        <v>0</v>
      </c>
      <c r="CC11" s="73">
        <v>0</v>
      </c>
      <c r="CD11" s="128">
        <v>0</v>
      </c>
      <c r="CF11" s="66" t="str">
        <v>Pole</v>
      </c>
      <c r="CG11" s="66" t="str">
        <v>Class 2</v>
      </c>
      <c r="CH11" s="106">
        <v>0</v>
      </c>
      <c r="CI11" s="106">
        <v>0</v>
      </c>
      <c r="CJ11" s="106">
        <v>0</v>
      </c>
      <c r="CK11" s="106">
        <v>0</v>
      </c>
      <c r="CL11" s="106">
        <v>0</v>
      </c>
      <c r="CM11" s="106">
        <v>0</v>
      </c>
      <c r="CN11" s="106">
        <v>0</v>
      </c>
      <c r="CO11" s="106">
        <v>0</v>
      </c>
      <c r="CP11" s="106">
        <v>0</v>
      </c>
      <c r="CQ11" s="106">
        <v>0</v>
      </c>
      <c r="CR11" s="106">
        <v>0</v>
      </c>
      <c r="CS11" s="106">
        <v>0</v>
      </c>
      <c r="CT11" s="106">
        <v>0</v>
      </c>
      <c r="CU11" s="106">
        <v>0</v>
      </c>
      <c r="CV11" s="106">
        <v>0</v>
      </c>
      <c r="CW11" s="106">
        <v>0</v>
      </c>
      <c r="CX11" s="106">
        <v>0</v>
      </c>
      <c r="CY11" s="106">
        <v>0</v>
      </c>
      <c r="CZ11" s="106">
        <v>0</v>
      </c>
      <c r="DA11" s="106">
        <v>0</v>
      </c>
      <c r="DB11" s="106">
        <v>0</v>
      </c>
      <c r="DC11" s="106">
        <v>0</v>
      </c>
      <c r="DD11" s="106">
        <v>0</v>
      </c>
      <c r="DE11" s="106">
        <v>0</v>
      </c>
      <c r="DF11" s="106">
        <v>0</v>
      </c>
      <c r="DG11" s="106">
        <v>0</v>
      </c>
      <c r="DH11" s="106">
        <v>0</v>
      </c>
      <c r="DI11" s="106">
        <v>0</v>
      </c>
      <c r="DJ11" s="106">
        <v>0</v>
      </c>
      <c r="DK11" s="106">
        <v>0</v>
      </c>
      <c r="DL11" s="106">
        <v>0</v>
      </c>
      <c r="DM11" s="106">
        <v>0</v>
      </c>
      <c r="DN11" s="106">
        <v>0</v>
      </c>
      <c r="DO11" s="106">
        <v>0</v>
      </c>
      <c r="DP11" s="106">
        <v>0</v>
      </c>
      <c r="DQ11" s="106">
        <v>0</v>
      </c>
      <c r="DR11" s="106">
        <v>0</v>
      </c>
      <c r="DS11" s="106">
        <v>0</v>
      </c>
      <c r="DT11" s="106">
        <v>0</v>
      </c>
      <c r="DU11" s="106">
        <v>0</v>
      </c>
      <c r="DV11" s="106">
        <v>0</v>
      </c>
      <c r="DW11" s="106">
        <v>0</v>
      </c>
      <c r="DX11" s="106">
        <v>0</v>
      </c>
      <c r="DY11" s="106">
        <v>0</v>
      </c>
      <c r="DZ11" s="106">
        <v>0</v>
      </c>
      <c r="EA11" s="106">
        <v>0</v>
      </c>
      <c r="EB11" s="106">
        <v>0</v>
      </c>
      <c r="EC11" s="106">
        <v>0</v>
      </c>
      <c r="ED11" s="106">
        <v>0</v>
      </c>
      <c r="EE11" s="106">
        <v>0</v>
      </c>
      <c r="EF11" s="106">
        <v>0</v>
      </c>
      <c r="EG11" s="106">
        <v>0</v>
      </c>
      <c r="EH11" s="106">
        <v>0</v>
      </c>
      <c r="EI11" s="106">
        <v>0</v>
      </c>
      <c r="EJ11" s="106">
        <v>0</v>
      </c>
      <c r="EK11" s="106">
        <v>0</v>
      </c>
      <c r="EL11" s="106">
        <v>0</v>
      </c>
      <c r="EM11" s="106">
        <v>0</v>
      </c>
      <c r="EN11" s="106">
        <v>0</v>
      </c>
      <c r="EO11" s="106">
        <v>0</v>
      </c>
      <c r="EP11" s="106">
        <v>0</v>
      </c>
      <c r="EQ11" s="106">
        <v>0</v>
      </c>
      <c r="ER11" s="106">
        <v>0</v>
      </c>
      <c r="ES11" s="106">
        <v>0</v>
      </c>
      <c r="ET11" s="106">
        <v>0</v>
      </c>
      <c r="EU11" s="106">
        <v>0</v>
      </c>
      <c r="EV11" s="106">
        <v>0</v>
      </c>
      <c r="EW11" s="106">
        <v>0</v>
      </c>
      <c r="EX11" s="106">
        <v>0</v>
      </c>
      <c r="EY11" s="106">
        <v>0</v>
      </c>
      <c r="EZ11" s="106">
        <v>0</v>
      </c>
      <c r="FA11" s="106">
        <v>0</v>
      </c>
      <c r="FB11" s="106">
        <v>0</v>
      </c>
      <c r="FC11" s="106">
        <v>0</v>
      </c>
      <c r="FD11" s="106">
        <v>0</v>
      </c>
      <c r="FE11" s="106">
        <v>0</v>
      </c>
      <c r="FF11" s="106">
        <v>0</v>
      </c>
      <c r="FG11" s="106">
        <v>0</v>
      </c>
      <c r="FI11" s="66" t="str">
        <v>Pole</v>
      </c>
      <c r="FJ11" s="66" t="str">
        <v>Class 2</v>
      </c>
      <c r="FK11" s="106">
        <v>0</v>
      </c>
      <c r="FL11" s="106">
        <v>0</v>
      </c>
      <c r="FM11" s="106">
        <v>0</v>
      </c>
      <c r="FN11" s="106">
        <v>0</v>
      </c>
      <c r="FO11" s="106">
        <v>0</v>
      </c>
      <c r="FP11" s="106">
        <v>0</v>
      </c>
      <c r="FQ11" s="106">
        <v>0</v>
      </c>
      <c r="FR11" s="106">
        <v>0</v>
      </c>
      <c r="FS11" s="106">
        <v>0</v>
      </c>
      <c r="FT11" s="106">
        <v>0</v>
      </c>
      <c r="FU11" s="106">
        <v>0</v>
      </c>
      <c r="FV11" s="106">
        <v>0</v>
      </c>
      <c r="FW11" s="106">
        <v>0</v>
      </c>
      <c r="FX11" s="106">
        <v>0</v>
      </c>
      <c r="FY11" s="106">
        <v>0</v>
      </c>
      <c r="FZ11" s="106">
        <v>0</v>
      </c>
      <c r="GA11" s="106">
        <v>0</v>
      </c>
      <c r="GB11" s="106">
        <v>0</v>
      </c>
      <c r="GC11" s="106">
        <v>0</v>
      </c>
      <c r="GD11" s="106">
        <v>0</v>
      </c>
      <c r="GE11" s="106">
        <v>0</v>
      </c>
      <c r="GF11" s="106">
        <v>0</v>
      </c>
      <c r="GG11" s="106">
        <v>0</v>
      </c>
      <c r="GH11" s="106">
        <v>0</v>
      </c>
      <c r="GI11" s="106">
        <v>0</v>
      </c>
      <c r="GJ11" s="106">
        <v>0</v>
      </c>
      <c r="GK11" s="106">
        <v>0</v>
      </c>
      <c r="GL11" s="106">
        <v>0</v>
      </c>
      <c r="GM11" s="106">
        <v>0</v>
      </c>
      <c r="GN11" s="106">
        <v>0</v>
      </c>
      <c r="GO11" s="106">
        <v>0</v>
      </c>
      <c r="GP11" s="106">
        <v>0</v>
      </c>
      <c r="GQ11" s="106">
        <v>0</v>
      </c>
      <c r="GR11" s="106">
        <v>0</v>
      </c>
      <c r="GS11" s="106">
        <v>0</v>
      </c>
      <c r="GT11" s="106">
        <v>0</v>
      </c>
      <c r="GU11" s="106">
        <v>0</v>
      </c>
      <c r="GV11" s="106">
        <v>0</v>
      </c>
      <c r="GW11" s="106">
        <v>0</v>
      </c>
      <c r="GX11" s="106">
        <v>0</v>
      </c>
      <c r="GY11" s="106">
        <v>0</v>
      </c>
      <c r="GZ11" s="106">
        <v>0</v>
      </c>
      <c r="HA11" s="106">
        <v>0</v>
      </c>
      <c r="HB11" s="106">
        <v>0</v>
      </c>
      <c r="HC11" s="106">
        <v>0</v>
      </c>
      <c r="HD11" s="106">
        <v>0</v>
      </c>
      <c r="HE11" s="106">
        <v>0</v>
      </c>
      <c r="HF11" s="106">
        <v>0</v>
      </c>
      <c r="HG11" s="106">
        <v>0</v>
      </c>
      <c r="HH11" s="106">
        <v>0</v>
      </c>
      <c r="HI11" s="106">
        <v>0</v>
      </c>
      <c r="HJ11" s="106">
        <v>0</v>
      </c>
      <c r="HK11" s="106">
        <v>0</v>
      </c>
      <c r="HL11" s="106">
        <v>0</v>
      </c>
      <c r="HM11" s="106">
        <v>0</v>
      </c>
      <c r="HN11" s="106">
        <v>0</v>
      </c>
      <c r="HO11" s="106">
        <v>0</v>
      </c>
      <c r="HP11" s="106">
        <v>0</v>
      </c>
      <c r="HQ11" s="106">
        <v>0</v>
      </c>
      <c r="HR11" s="106">
        <v>0</v>
      </c>
      <c r="HS11" s="106">
        <v>0</v>
      </c>
      <c r="HT11" s="106">
        <v>0</v>
      </c>
      <c r="HU11" s="106">
        <v>0</v>
      </c>
      <c r="HV11" s="106">
        <v>0</v>
      </c>
      <c r="HW11" s="106">
        <v>0</v>
      </c>
      <c r="HX11" s="106">
        <v>0</v>
      </c>
      <c r="HY11" s="106">
        <v>0</v>
      </c>
      <c r="HZ11" s="106">
        <v>0</v>
      </c>
      <c r="IA11" s="106">
        <v>0</v>
      </c>
      <c r="IB11" s="106">
        <v>0</v>
      </c>
      <c r="IC11" s="106">
        <v>0</v>
      </c>
      <c r="ID11" s="106">
        <v>0</v>
      </c>
      <c r="IE11" s="106">
        <v>0</v>
      </c>
      <c r="IF11" s="106">
        <v>0</v>
      </c>
      <c r="IG11" s="106">
        <v>0</v>
      </c>
      <c r="IH11" s="106">
        <v>0</v>
      </c>
      <c r="II11" s="106">
        <v>0</v>
      </c>
      <c r="IJ11" s="106">
        <v>0</v>
      </c>
      <c r="IL11" s="66" t="str">
        <v>Pole</v>
      </c>
      <c r="IM11" s="66" t="str">
        <v>Class 2</v>
      </c>
      <c r="IN11" s="106">
        <v>0</v>
      </c>
      <c r="IO11" s="106">
        <v>0</v>
      </c>
      <c r="IP11" s="106">
        <v>0</v>
      </c>
      <c r="IQ11" s="106">
        <v>0</v>
      </c>
      <c r="IR11" s="106">
        <v>0</v>
      </c>
      <c r="IS11" s="106">
        <v>0</v>
      </c>
      <c r="IT11" s="106">
        <v>0</v>
      </c>
      <c r="IU11" s="106">
        <v>0</v>
      </c>
      <c r="IV11" s="106">
        <v>0</v>
      </c>
      <c r="IW11" s="106">
        <v>0</v>
      </c>
      <c r="IX11" s="106">
        <v>0</v>
      </c>
      <c r="IY11" s="106">
        <v>0</v>
      </c>
      <c r="IZ11" s="106">
        <v>0</v>
      </c>
      <c r="JA11" s="106">
        <v>0</v>
      </c>
      <c r="JB11" s="106">
        <v>0</v>
      </c>
      <c r="JC11" s="106">
        <v>0</v>
      </c>
      <c r="JD11" s="106">
        <v>0</v>
      </c>
      <c r="JE11" s="106">
        <v>0</v>
      </c>
      <c r="JF11" s="106">
        <v>0</v>
      </c>
      <c r="JG11" s="106">
        <v>0</v>
      </c>
      <c r="JH11" s="106">
        <v>0</v>
      </c>
      <c r="JI11" s="106">
        <v>0</v>
      </c>
      <c r="JJ11" s="106">
        <v>0</v>
      </c>
      <c r="JK11" s="106">
        <v>0</v>
      </c>
      <c r="JL11" s="106">
        <v>0</v>
      </c>
      <c r="JM11" s="106">
        <v>0</v>
      </c>
      <c r="JN11" s="106">
        <v>0</v>
      </c>
      <c r="JO11" s="106">
        <v>0</v>
      </c>
      <c r="JP11" s="106">
        <v>0</v>
      </c>
      <c r="JQ11" s="106">
        <v>0</v>
      </c>
      <c r="JR11" s="106">
        <v>0</v>
      </c>
      <c r="JS11" s="106">
        <v>0</v>
      </c>
      <c r="JT11" s="106">
        <v>0</v>
      </c>
      <c r="JU11" s="106">
        <v>0</v>
      </c>
      <c r="JV11" s="106">
        <v>0</v>
      </c>
      <c r="JW11" s="106">
        <v>0</v>
      </c>
      <c r="JX11" s="106">
        <v>0</v>
      </c>
      <c r="JY11" s="106">
        <v>0</v>
      </c>
      <c r="JZ11" s="106">
        <v>0</v>
      </c>
      <c r="KA11" s="106">
        <v>0</v>
      </c>
      <c r="KB11" s="106">
        <v>0</v>
      </c>
      <c r="KC11" s="106">
        <v>0</v>
      </c>
      <c r="KD11" s="106">
        <v>0</v>
      </c>
      <c r="KE11" s="106">
        <v>0</v>
      </c>
      <c r="KF11" s="106">
        <v>0</v>
      </c>
      <c r="KG11" s="106">
        <v>0</v>
      </c>
      <c r="KH11" s="106">
        <v>0</v>
      </c>
      <c r="KI11" s="106">
        <v>0</v>
      </c>
      <c r="KJ11" s="106">
        <v>0</v>
      </c>
      <c r="KK11" s="106">
        <v>0</v>
      </c>
      <c r="KL11" s="106">
        <v>0</v>
      </c>
      <c r="KM11" s="106">
        <v>0</v>
      </c>
      <c r="KN11" s="106">
        <v>0</v>
      </c>
      <c r="KO11" s="106">
        <v>0</v>
      </c>
      <c r="KP11" s="106">
        <v>0</v>
      </c>
      <c r="KQ11" s="106">
        <v>0</v>
      </c>
      <c r="KR11" s="106">
        <v>0</v>
      </c>
      <c r="KS11" s="106">
        <v>0</v>
      </c>
      <c r="KT11" s="106">
        <v>0</v>
      </c>
      <c r="KU11" s="106">
        <v>0</v>
      </c>
      <c r="KV11" s="106">
        <v>0</v>
      </c>
      <c r="KW11" s="106">
        <v>0</v>
      </c>
      <c r="KX11" s="106">
        <v>0</v>
      </c>
      <c r="KY11" s="106">
        <v>0</v>
      </c>
      <c r="KZ11" s="106">
        <v>0</v>
      </c>
      <c r="LA11" s="106">
        <v>0</v>
      </c>
      <c r="LB11" s="106">
        <v>0</v>
      </c>
      <c r="LC11" s="106">
        <v>0</v>
      </c>
      <c r="LD11" s="106">
        <v>0</v>
      </c>
      <c r="LE11" s="106">
        <v>0</v>
      </c>
      <c r="LF11" s="106">
        <v>0</v>
      </c>
      <c r="LG11" s="106">
        <v>0</v>
      </c>
      <c r="LH11" s="106">
        <v>0</v>
      </c>
      <c r="LI11" s="106">
        <v>0</v>
      </c>
      <c r="LJ11" s="106">
        <v>0</v>
      </c>
      <c r="LK11" s="106">
        <v>0</v>
      </c>
      <c r="LL11" s="106">
        <v>0</v>
      </c>
      <c r="LM11" s="106">
        <v>0</v>
      </c>
      <c r="LO11" s="66" t="str">
        <v>Pole</v>
      </c>
      <c r="LP11" s="66" t="str">
        <v>Class 2</v>
      </c>
      <c r="LQ11" s="106">
        <v>0</v>
      </c>
      <c r="LR11" s="106">
        <v>0</v>
      </c>
      <c r="LS11" s="106">
        <v>0</v>
      </c>
      <c r="LT11" s="106">
        <v>0</v>
      </c>
      <c r="LU11" s="106">
        <v>0</v>
      </c>
      <c r="LV11" s="106">
        <v>0</v>
      </c>
      <c r="LW11" s="106">
        <v>0</v>
      </c>
      <c r="LX11" s="106">
        <v>0</v>
      </c>
      <c r="LY11" s="106">
        <v>0</v>
      </c>
      <c r="LZ11" s="106">
        <v>0</v>
      </c>
      <c r="MA11" s="106">
        <v>0</v>
      </c>
      <c r="MB11" s="106">
        <v>0</v>
      </c>
      <c r="MC11" s="106">
        <v>0</v>
      </c>
      <c r="MD11" s="106">
        <v>0</v>
      </c>
      <c r="ME11" s="106">
        <v>0</v>
      </c>
      <c r="MF11" s="106">
        <v>0</v>
      </c>
      <c r="MG11" s="106">
        <v>0</v>
      </c>
      <c r="MH11" s="106">
        <v>0</v>
      </c>
      <c r="MI11" s="106">
        <v>0</v>
      </c>
      <c r="MJ11" s="106">
        <v>0</v>
      </c>
      <c r="MK11" s="106">
        <v>0</v>
      </c>
      <c r="ML11" s="106">
        <v>0</v>
      </c>
      <c r="MM11" s="106">
        <v>0</v>
      </c>
      <c r="MN11" s="106">
        <v>0</v>
      </c>
      <c r="MO11" s="106">
        <v>0</v>
      </c>
      <c r="MP11" s="106">
        <v>0</v>
      </c>
      <c r="MQ11" s="106">
        <v>0</v>
      </c>
      <c r="MR11" s="106">
        <v>0</v>
      </c>
      <c r="MS11" s="106">
        <v>0</v>
      </c>
      <c r="MT11" s="106">
        <v>0</v>
      </c>
      <c r="MU11" s="106">
        <v>0</v>
      </c>
      <c r="MV11" s="106">
        <v>0</v>
      </c>
      <c r="MW11" s="106">
        <v>0</v>
      </c>
      <c r="MX11" s="106">
        <v>0</v>
      </c>
      <c r="MY11" s="106">
        <v>0</v>
      </c>
      <c r="MZ11" s="106">
        <v>0</v>
      </c>
      <c r="NA11" s="106">
        <v>0</v>
      </c>
      <c r="NB11" s="106">
        <v>0</v>
      </c>
      <c r="NC11" s="106">
        <v>0</v>
      </c>
      <c r="ND11" s="106">
        <v>0</v>
      </c>
      <c r="NE11" s="106">
        <v>0</v>
      </c>
      <c r="NF11" s="106">
        <v>0</v>
      </c>
      <c r="NG11" s="106">
        <v>0</v>
      </c>
      <c r="NH11" s="106">
        <v>0</v>
      </c>
      <c r="NI11" s="106">
        <v>0</v>
      </c>
      <c r="NJ11" s="106">
        <v>0</v>
      </c>
      <c r="NK11" s="106">
        <v>0</v>
      </c>
      <c r="NL11" s="106">
        <v>0</v>
      </c>
      <c r="NM11" s="106">
        <v>0</v>
      </c>
      <c r="NN11" s="106">
        <v>0</v>
      </c>
      <c r="NO11" s="106">
        <v>0</v>
      </c>
      <c r="NP11" s="106">
        <v>0</v>
      </c>
      <c r="NQ11" s="106">
        <v>0</v>
      </c>
      <c r="NR11" s="106">
        <v>0</v>
      </c>
      <c r="NS11" s="106">
        <v>0</v>
      </c>
      <c r="NT11" s="106">
        <v>0</v>
      </c>
      <c r="NU11" s="106">
        <v>0</v>
      </c>
      <c r="NV11" s="106">
        <v>0</v>
      </c>
      <c r="NW11" s="106">
        <v>0</v>
      </c>
      <c r="NX11" s="106">
        <v>0</v>
      </c>
      <c r="NY11" s="106">
        <v>0</v>
      </c>
      <c r="NZ11" s="106">
        <v>0</v>
      </c>
      <c r="OA11" s="106">
        <v>0</v>
      </c>
      <c r="OB11" s="106">
        <v>0</v>
      </c>
      <c r="OC11" s="106">
        <v>0</v>
      </c>
      <c r="OD11" s="106">
        <v>0</v>
      </c>
      <c r="OE11" s="106">
        <v>0</v>
      </c>
      <c r="OF11" s="106">
        <v>0</v>
      </c>
      <c r="OG11" s="106">
        <v>0</v>
      </c>
      <c r="OH11" s="106">
        <v>0</v>
      </c>
      <c r="OI11" s="106">
        <v>0</v>
      </c>
      <c r="OJ11" s="106">
        <v>0</v>
      </c>
      <c r="OK11" s="106">
        <v>0</v>
      </c>
      <c r="OL11" s="106">
        <v>0</v>
      </c>
      <c r="OM11" s="106">
        <v>0</v>
      </c>
      <c r="ON11" s="106">
        <v>0</v>
      </c>
      <c r="OO11" s="106">
        <v>0</v>
      </c>
      <c r="OP11" s="106">
        <v>0</v>
      </c>
    </row>
    <row r="12" spans="3:406" x14ac:dyDescent="0.2">
      <c r="C12" s="66" t="str">
        <v>Underground Cable</v>
      </c>
      <c r="D12" s="66" t="str">
        <v>Aluminum: XLPE</v>
      </c>
      <c r="E12" s="72">
        <v>0</v>
      </c>
      <c r="F12" s="73">
        <v>0</v>
      </c>
      <c r="G12" s="72">
        <v>0</v>
      </c>
      <c r="H12" s="73">
        <v>0</v>
      </c>
      <c r="I12" s="73">
        <v>0</v>
      </c>
      <c r="J12" s="73">
        <v>0</v>
      </c>
      <c r="K12" s="73">
        <v>0</v>
      </c>
      <c r="L12" s="72">
        <v>0</v>
      </c>
      <c r="M12" s="73">
        <v>0</v>
      </c>
      <c r="N12" s="73">
        <v>0</v>
      </c>
      <c r="O12" s="73">
        <v>0</v>
      </c>
      <c r="P12" s="73">
        <v>0</v>
      </c>
      <c r="Q12" s="72">
        <v>0</v>
      </c>
      <c r="R12" s="73">
        <v>0</v>
      </c>
      <c r="S12" s="73">
        <v>0</v>
      </c>
      <c r="T12" s="73">
        <v>0</v>
      </c>
      <c r="U12" s="73">
        <v>0</v>
      </c>
      <c r="V12" s="72">
        <v>0</v>
      </c>
      <c r="W12" s="73">
        <v>0</v>
      </c>
      <c r="X12" s="73">
        <v>0</v>
      </c>
      <c r="Y12" s="73">
        <v>0</v>
      </c>
      <c r="Z12" s="73">
        <v>0</v>
      </c>
      <c r="AA12" s="72">
        <v>0</v>
      </c>
      <c r="AB12" s="73">
        <v>0</v>
      </c>
      <c r="AC12" s="73">
        <v>0</v>
      </c>
      <c r="AD12" s="73">
        <v>0</v>
      </c>
      <c r="AE12" s="73">
        <v>0</v>
      </c>
      <c r="AF12" s="72">
        <v>0</v>
      </c>
      <c r="AG12" s="73">
        <v>0</v>
      </c>
      <c r="AH12" s="73">
        <v>0</v>
      </c>
      <c r="AI12" s="73">
        <v>0</v>
      </c>
      <c r="AJ12" s="73">
        <v>0</v>
      </c>
      <c r="AK12" s="128">
        <v>0</v>
      </c>
      <c r="AL12" s="73">
        <v>0</v>
      </c>
      <c r="AM12" s="73">
        <v>0</v>
      </c>
      <c r="AN12" s="73">
        <v>0</v>
      </c>
      <c r="AO12" s="73">
        <v>0</v>
      </c>
      <c r="AP12" s="128">
        <v>0</v>
      </c>
      <c r="AQ12" s="73">
        <v>0</v>
      </c>
      <c r="AR12" s="73">
        <v>0</v>
      </c>
      <c r="AS12" s="73">
        <v>0</v>
      </c>
      <c r="AT12" s="73">
        <v>0</v>
      </c>
      <c r="AU12" s="128">
        <v>0</v>
      </c>
      <c r="AV12" s="73">
        <v>0</v>
      </c>
      <c r="AW12" s="73">
        <v>0</v>
      </c>
      <c r="AX12" s="73">
        <v>0</v>
      </c>
      <c r="AY12" s="73">
        <v>0</v>
      </c>
      <c r="AZ12" s="128">
        <v>0</v>
      </c>
      <c r="BA12" s="73">
        <v>0</v>
      </c>
      <c r="BB12" s="73">
        <v>0</v>
      </c>
      <c r="BC12" s="73">
        <v>0</v>
      </c>
      <c r="BD12" s="73">
        <v>0</v>
      </c>
      <c r="BE12" s="128">
        <v>0</v>
      </c>
      <c r="BF12" s="73">
        <v>0</v>
      </c>
      <c r="BG12" s="73">
        <v>0</v>
      </c>
      <c r="BH12" s="73">
        <v>0</v>
      </c>
      <c r="BI12" s="73">
        <v>0</v>
      </c>
      <c r="BJ12" s="128">
        <v>0</v>
      </c>
      <c r="BK12" s="73">
        <v>0</v>
      </c>
      <c r="BL12" s="73">
        <v>0</v>
      </c>
      <c r="BM12" s="73">
        <v>0</v>
      </c>
      <c r="BN12" s="73">
        <v>0</v>
      </c>
      <c r="BO12" s="128">
        <v>0</v>
      </c>
      <c r="BP12" s="73">
        <v>0</v>
      </c>
      <c r="BQ12" s="73">
        <v>0</v>
      </c>
      <c r="BR12" s="73">
        <v>0</v>
      </c>
      <c r="BS12" s="73">
        <v>0</v>
      </c>
      <c r="BT12" s="128">
        <v>0</v>
      </c>
      <c r="BU12" s="73">
        <v>0</v>
      </c>
      <c r="BV12" s="73">
        <v>0</v>
      </c>
      <c r="BW12" s="73">
        <v>0</v>
      </c>
      <c r="BX12" s="73">
        <v>0</v>
      </c>
      <c r="BY12" s="128">
        <v>0</v>
      </c>
      <c r="BZ12" s="73">
        <v>0</v>
      </c>
      <c r="CA12" s="73">
        <v>0</v>
      </c>
      <c r="CB12" s="73">
        <v>0</v>
      </c>
      <c r="CC12" s="73">
        <v>0</v>
      </c>
      <c r="CD12" s="128">
        <v>0</v>
      </c>
      <c r="CF12" s="66" t="str">
        <v>Underground Cable</v>
      </c>
      <c r="CG12" s="66" t="str">
        <v>Aluminum: XLPE</v>
      </c>
      <c r="CH12" s="106">
        <v>0</v>
      </c>
      <c r="CI12" s="106">
        <v>0</v>
      </c>
      <c r="CJ12" s="106">
        <v>0</v>
      </c>
      <c r="CK12" s="106">
        <v>0</v>
      </c>
      <c r="CL12" s="106">
        <v>0</v>
      </c>
      <c r="CM12" s="106">
        <v>0</v>
      </c>
      <c r="CN12" s="106">
        <v>0</v>
      </c>
      <c r="CO12" s="106">
        <v>0</v>
      </c>
      <c r="CP12" s="106">
        <v>0</v>
      </c>
      <c r="CQ12" s="106">
        <v>0</v>
      </c>
      <c r="CR12" s="106">
        <v>0</v>
      </c>
      <c r="CS12" s="106">
        <v>0</v>
      </c>
      <c r="CT12" s="106">
        <v>0</v>
      </c>
      <c r="CU12" s="106">
        <v>0</v>
      </c>
      <c r="CV12" s="106">
        <v>0</v>
      </c>
      <c r="CW12" s="106">
        <v>0</v>
      </c>
      <c r="CX12" s="106">
        <v>0</v>
      </c>
      <c r="CY12" s="106">
        <v>0</v>
      </c>
      <c r="CZ12" s="106">
        <v>0</v>
      </c>
      <c r="DA12" s="106">
        <v>0</v>
      </c>
      <c r="DB12" s="106">
        <v>0</v>
      </c>
      <c r="DC12" s="106">
        <v>0</v>
      </c>
      <c r="DD12" s="106">
        <v>0</v>
      </c>
      <c r="DE12" s="106">
        <v>0</v>
      </c>
      <c r="DF12" s="106">
        <v>0</v>
      </c>
      <c r="DG12" s="106">
        <v>0</v>
      </c>
      <c r="DH12" s="106">
        <v>0</v>
      </c>
      <c r="DI12" s="106">
        <v>0</v>
      </c>
      <c r="DJ12" s="106">
        <v>0</v>
      </c>
      <c r="DK12" s="106">
        <v>0</v>
      </c>
      <c r="DL12" s="106">
        <v>0</v>
      </c>
      <c r="DM12" s="106">
        <v>0</v>
      </c>
      <c r="DN12" s="106">
        <v>0</v>
      </c>
      <c r="DO12" s="106">
        <v>0</v>
      </c>
      <c r="DP12" s="106">
        <v>0</v>
      </c>
      <c r="DQ12" s="106">
        <v>0</v>
      </c>
      <c r="DR12" s="106">
        <v>0</v>
      </c>
      <c r="DS12" s="106">
        <v>0</v>
      </c>
      <c r="DT12" s="106">
        <v>0</v>
      </c>
      <c r="DU12" s="106">
        <v>0</v>
      </c>
      <c r="DV12" s="106">
        <v>0</v>
      </c>
      <c r="DW12" s="106">
        <v>0</v>
      </c>
      <c r="DX12" s="106">
        <v>0</v>
      </c>
      <c r="DY12" s="106">
        <v>0</v>
      </c>
      <c r="DZ12" s="106">
        <v>0</v>
      </c>
      <c r="EA12" s="106">
        <v>0</v>
      </c>
      <c r="EB12" s="106">
        <v>0</v>
      </c>
      <c r="EC12" s="106">
        <v>0</v>
      </c>
      <c r="ED12" s="106">
        <v>0</v>
      </c>
      <c r="EE12" s="106">
        <v>0</v>
      </c>
      <c r="EF12" s="106">
        <v>0</v>
      </c>
      <c r="EG12" s="106">
        <v>0</v>
      </c>
      <c r="EH12" s="106">
        <v>0</v>
      </c>
      <c r="EI12" s="106">
        <v>0</v>
      </c>
      <c r="EJ12" s="106">
        <v>0</v>
      </c>
      <c r="EK12" s="106">
        <v>0</v>
      </c>
      <c r="EL12" s="106">
        <v>0</v>
      </c>
      <c r="EM12" s="106">
        <v>0</v>
      </c>
      <c r="EN12" s="106">
        <v>0</v>
      </c>
      <c r="EO12" s="106">
        <v>0</v>
      </c>
      <c r="EP12" s="106">
        <v>0</v>
      </c>
      <c r="EQ12" s="106">
        <v>0</v>
      </c>
      <c r="ER12" s="106">
        <v>0</v>
      </c>
      <c r="ES12" s="106">
        <v>0</v>
      </c>
      <c r="ET12" s="106">
        <v>0</v>
      </c>
      <c r="EU12" s="106">
        <v>0</v>
      </c>
      <c r="EV12" s="106">
        <v>0</v>
      </c>
      <c r="EW12" s="106">
        <v>0</v>
      </c>
      <c r="EX12" s="106">
        <v>0</v>
      </c>
      <c r="EY12" s="106">
        <v>0</v>
      </c>
      <c r="EZ12" s="106">
        <v>0</v>
      </c>
      <c r="FA12" s="106">
        <v>0</v>
      </c>
      <c r="FB12" s="106">
        <v>0</v>
      </c>
      <c r="FC12" s="106">
        <v>0</v>
      </c>
      <c r="FD12" s="106">
        <v>0</v>
      </c>
      <c r="FE12" s="106">
        <v>0</v>
      </c>
      <c r="FF12" s="106">
        <v>0</v>
      </c>
      <c r="FG12" s="106">
        <v>0</v>
      </c>
      <c r="FI12" s="66" t="str">
        <v>Underground Cable</v>
      </c>
      <c r="FJ12" s="66" t="str">
        <v>Aluminum: XLPE</v>
      </c>
      <c r="FK12" s="106">
        <v>0</v>
      </c>
      <c r="FL12" s="106">
        <v>0</v>
      </c>
      <c r="FM12" s="106">
        <v>0</v>
      </c>
      <c r="FN12" s="106">
        <v>0</v>
      </c>
      <c r="FO12" s="106">
        <v>0</v>
      </c>
      <c r="FP12" s="106">
        <v>0</v>
      </c>
      <c r="FQ12" s="106">
        <v>0</v>
      </c>
      <c r="FR12" s="106">
        <v>0</v>
      </c>
      <c r="FS12" s="106">
        <v>0</v>
      </c>
      <c r="FT12" s="106">
        <v>0</v>
      </c>
      <c r="FU12" s="106">
        <v>0</v>
      </c>
      <c r="FV12" s="106">
        <v>0</v>
      </c>
      <c r="FW12" s="106">
        <v>0</v>
      </c>
      <c r="FX12" s="106">
        <v>0</v>
      </c>
      <c r="FY12" s="106">
        <v>0</v>
      </c>
      <c r="FZ12" s="106">
        <v>0</v>
      </c>
      <c r="GA12" s="106">
        <v>0</v>
      </c>
      <c r="GB12" s="106">
        <v>0</v>
      </c>
      <c r="GC12" s="106">
        <v>0</v>
      </c>
      <c r="GD12" s="106">
        <v>0</v>
      </c>
      <c r="GE12" s="106">
        <v>0</v>
      </c>
      <c r="GF12" s="106">
        <v>0</v>
      </c>
      <c r="GG12" s="106">
        <v>0</v>
      </c>
      <c r="GH12" s="106">
        <v>0</v>
      </c>
      <c r="GI12" s="106">
        <v>0</v>
      </c>
      <c r="GJ12" s="106">
        <v>0</v>
      </c>
      <c r="GK12" s="106">
        <v>0</v>
      </c>
      <c r="GL12" s="106">
        <v>0</v>
      </c>
      <c r="GM12" s="106">
        <v>0</v>
      </c>
      <c r="GN12" s="106">
        <v>0</v>
      </c>
      <c r="GO12" s="106">
        <v>0</v>
      </c>
      <c r="GP12" s="106">
        <v>0</v>
      </c>
      <c r="GQ12" s="106">
        <v>0</v>
      </c>
      <c r="GR12" s="106">
        <v>0</v>
      </c>
      <c r="GS12" s="106">
        <v>0</v>
      </c>
      <c r="GT12" s="106">
        <v>0</v>
      </c>
      <c r="GU12" s="106">
        <v>0</v>
      </c>
      <c r="GV12" s="106">
        <v>0</v>
      </c>
      <c r="GW12" s="106">
        <v>0</v>
      </c>
      <c r="GX12" s="106">
        <v>0</v>
      </c>
      <c r="GY12" s="106">
        <v>0</v>
      </c>
      <c r="GZ12" s="106">
        <v>0</v>
      </c>
      <c r="HA12" s="106">
        <v>0</v>
      </c>
      <c r="HB12" s="106">
        <v>0</v>
      </c>
      <c r="HC12" s="106">
        <v>0</v>
      </c>
      <c r="HD12" s="106">
        <v>0</v>
      </c>
      <c r="HE12" s="106">
        <v>0</v>
      </c>
      <c r="HF12" s="106">
        <v>0</v>
      </c>
      <c r="HG12" s="106">
        <v>0</v>
      </c>
      <c r="HH12" s="106">
        <v>0</v>
      </c>
      <c r="HI12" s="106">
        <v>0</v>
      </c>
      <c r="HJ12" s="106">
        <v>0</v>
      </c>
      <c r="HK12" s="106">
        <v>0</v>
      </c>
      <c r="HL12" s="106">
        <v>0</v>
      </c>
      <c r="HM12" s="106">
        <v>0</v>
      </c>
      <c r="HN12" s="106">
        <v>0</v>
      </c>
      <c r="HO12" s="106">
        <v>0</v>
      </c>
      <c r="HP12" s="106">
        <v>0</v>
      </c>
      <c r="HQ12" s="106">
        <v>0</v>
      </c>
      <c r="HR12" s="106">
        <v>0</v>
      </c>
      <c r="HS12" s="106">
        <v>0</v>
      </c>
      <c r="HT12" s="106">
        <v>0</v>
      </c>
      <c r="HU12" s="106">
        <v>0</v>
      </c>
      <c r="HV12" s="106">
        <v>0</v>
      </c>
      <c r="HW12" s="106">
        <v>0</v>
      </c>
      <c r="HX12" s="106">
        <v>0</v>
      </c>
      <c r="HY12" s="106">
        <v>0</v>
      </c>
      <c r="HZ12" s="106">
        <v>0</v>
      </c>
      <c r="IA12" s="106">
        <v>0</v>
      </c>
      <c r="IB12" s="106">
        <v>0</v>
      </c>
      <c r="IC12" s="106">
        <v>0</v>
      </c>
      <c r="ID12" s="106">
        <v>0</v>
      </c>
      <c r="IE12" s="106">
        <v>0</v>
      </c>
      <c r="IF12" s="106">
        <v>0</v>
      </c>
      <c r="IG12" s="106">
        <v>0</v>
      </c>
      <c r="IH12" s="106">
        <v>0</v>
      </c>
      <c r="II12" s="106">
        <v>0</v>
      </c>
      <c r="IJ12" s="106">
        <v>0</v>
      </c>
      <c r="IL12" s="66" t="str">
        <v>Underground Cable</v>
      </c>
      <c r="IM12" s="66" t="str">
        <v>Aluminum: XLPE</v>
      </c>
      <c r="IN12" s="106">
        <v>0</v>
      </c>
      <c r="IO12" s="106">
        <v>0</v>
      </c>
      <c r="IP12" s="106">
        <v>0</v>
      </c>
      <c r="IQ12" s="106">
        <v>0</v>
      </c>
      <c r="IR12" s="106">
        <v>0</v>
      </c>
      <c r="IS12" s="106">
        <v>0</v>
      </c>
      <c r="IT12" s="106">
        <v>0</v>
      </c>
      <c r="IU12" s="106">
        <v>0</v>
      </c>
      <c r="IV12" s="106">
        <v>0</v>
      </c>
      <c r="IW12" s="106">
        <v>0</v>
      </c>
      <c r="IX12" s="106">
        <v>0</v>
      </c>
      <c r="IY12" s="106">
        <v>0</v>
      </c>
      <c r="IZ12" s="106">
        <v>0</v>
      </c>
      <c r="JA12" s="106">
        <v>0</v>
      </c>
      <c r="JB12" s="106">
        <v>0</v>
      </c>
      <c r="JC12" s="106">
        <v>0</v>
      </c>
      <c r="JD12" s="106">
        <v>0</v>
      </c>
      <c r="JE12" s="106">
        <v>0</v>
      </c>
      <c r="JF12" s="106">
        <v>0</v>
      </c>
      <c r="JG12" s="106">
        <v>0</v>
      </c>
      <c r="JH12" s="106">
        <v>0</v>
      </c>
      <c r="JI12" s="106">
        <v>0</v>
      </c>
      <c r="JJ12" s="106">
        <v>0</v>
      </c>
      <c r="JK12" s="106">
        <v>0</v>
      </c>
      <c r="JL12" s="106">
        <v>0</v>
      </c>
      <c r="JM12" s="106">
        <v>0</v>
      </c>
      <c r="JN12" s="106">
        <v>0</v>
      </c>
      <c r="JO12" s="106">
        <v>0</v>
      </c>
      <c r="JP12" s="106">
        <v>0</v>
      </c>
      <c r="JQ12" s="106">
        <v>0</v>
      </c>
      <c r="JR12" s="106">
        <v>0</v>
      </c>
      <c r="JS12" s="106">
        <v>0</v>
      </c>
      <c r="JT12" s="106">
        <v>0</v>
      </c>
      <c r="JU12" s="106">
        <v>0</v>
      </c>
      <c r="JV12" s="106">
        <v>0</v>
      </c>
      <c r="JW12" s="106">
        <v>0</v>
      </c>
      <c r="JX12" s="106">
        <v>0</v>
      </c>
      <c r="JY12" s="106">
        <v>0</v>
      </c>
      <c r="JZ12" s="106">
        <v>0</v>
      </c>
      <c r="KA12" s="106">
        <v>0</v>
      </c>
      <c r="KB12" s="106">
        <v>0</v>
      </c>
      <c r="KC12" s="106">
        <v>0</v>
      </c>
      <c r="KD12" s="106">
        <v>0</v>
      </c>
      <c r="KE12" s="106">
        <v>0</v>
      </c>
      <c r="KF12" s="106">
        <v>0</v>
      </c>
      <c r="KG12" s="106">
        <v>0</v>
      </c>
      <c r="KH12" s="106">
        <v>0</v>
      </c>
      <c r="KI12" s="106">
        <v>0</v>
      </c>
      <c r="KJ12" s="106">
        <v>0</v>
      </c>
      <c r="KK12" s="106">
        <v>0</v>
      </c>
      <c r="KL12" s="106">
        <v>0</v>
      </c>
      <c r="KM12" s="106">
        <v>0</v>
      </c>
      <c r="KN12" s="106">
        <v>0</v>
      </c>
      <c r="KO12" s="106">
        <v>0</v>
      </c>
      <c r="KP12" s="106">
        <v>0</v>
      </c>
      <c r="KQ12" s="106">
        <v>0</v>
      </c>
      <c r="KR12" s="106">
        <v>0</v>
      </c>
      <c r="KS12" s="106">
        <v>0</v>
      </c>
      <c r="KT12" s="106">
        <v>0</v>
      </c>
      <c r="KU12" s="106">
        <v>0</v>
      </c>
      <c r="KV12" s="106">
        <v>0</v>
      </c>
      <c r="KW12" s="106">
        <v>0</v>
      </c>
      <c r="KX12" s="106">
        <v>0</v>
      </c>
      <c r="KY12" s="106">
        <v>0</v>
      </c>
      <c r="KZ12" s="106">
        <v>0</v>
      </c>
      <c r="LA12" s="106">
        <v>0</v>
      </c>
      <c r="LB12" s="106">
        <v>0</v>
      </c>
      <c r="LC12" s="106">
        <v>0</v>
      </c>
      <c r="LD12" s="106">
        <v>0</v>
      </c>
      <c r="LE12" s="106">
        <v>0</v>
      </c>
      <c r="LF12" s="106">
        <v>0</v>
      </c>
      <c r="LG12" s="106">
        <v>0</v>
      </c>
      <c r="LH12" s="106">
        <v>0</v>
      </c>
      <c r="LI12" s="106">
        <v>0</v>
      </c>
      <c r="LJ12" s="106">
        <v>0</v>
      </c>
      <c r="LK12" s="106">
        <v>0</v>
      </c>
      <c r="LL12" s="106">
        <v>0</v>
      </c>
      <c r="LM12" s="106">
        <v>0</v>
      </c>
      <c r="LO12" s="66" t="str">
        <v>Underground Cable</v>
      </c>
      <c r="LP12" s="66" t="str">
        <v>Aluminum: XLPE</v>
      </c>
      <c r="LQ12" s="106">
        <v>0</v>
      </c>
      <c r="LR12" s="106">
        <v>0</v>
      </c>
      <c r="LS12" s="106">
        <v>0</v>
      </c>
      <c r="LT12" s="106">
        <v>0</v>
      </c>
      <c r="LU12" s="106">
        <v>0</v>
      </c>
      <c r="LV12" s="106">
        <v>0</v>
      </c>
      <c r="LW12" s="106">
        <v>0</v>
      </c>
      <c r="LX12" s="106">
        <v>0</v>
      </c>
      <c r="LY12" s="106">
        <v>0</v>
      </c>
      <c r="LZ12" s="106">
        <v>0</v>
      </c>
      <c r="MA12" s="106">
        <v>0</v>
      </c>
      <c r="MB12" s="106">
        <v>0</v>
      </c>
      <c r="MC12" s="106">
        <v>0</v>
      </c>
      <c r="MD12" s="106">
        <v>0</v>
      </c>
      <c r="ME12" s="106">
        <v>0</v>
      </c>
      <c r="MF12" s="106">
        <v>0</v>
      </c>
      <c r="MG12" s="106">
        <v>0</v>
      </c>
      <c r="MH12" s="106">
        <v>0</v>
      </c>
      <c r="MI12" s="106">
        <v>0</v>
      </c>
      <c r="MJ12" s="106">
        <v>0</v>
      </c>
      <c r="MK12" s="106">
        <v>0</v>
      </c>
      <c r="ML12" s="106">
        <v>0</v>
      </c>
      <c r="MM12" s="106">
        <v>0</v>
      </c>
      <c r="MN12" s="106">
        <v>0</v>
      </c>
      <c r="MO12" s="106">
        <v>0</v>
      </c>
      <c r="MP12" s="106">
        <v>0</v>
      </c>
      <c r="MQ12" s="106">
        <v>0</v>
      </c>
      <c r="MR12" s="106">
        <v>0</v>
      </c>
      <c r="MS12" s="106">
        <v>0</v>
      </c>
      <c r="MT12" s="106">
        <v>0</v>
      </c>
      <c r="MU12" s="106">
        <v>0</v>
      </c>
      <c r="MV12" s="106">
        <v>0</v>
      </c>
      <c r="MW12" s="106">
        <v>0</v>
      </c>
      <c r="MX12" s="106">
        <v>0</v>
      </c>
      <c r="MY12" s="106">
        <v>0</v>
      </c>
      <c r="MZ12" s="106">
        <v>0</v>
      </c>
      <c r="NA12" s="106">
        <v>0</v>
      </c>
      <c r="NB12" s="106">
        <v>0</v>
      </c>
      <c r="NC12" s="106">
        <v>0</v>
      </c>
      <c r="ND12" s="106">
        <v>0</v>
      </c>
      <c r="NE12" s="106">
        <v>0</v>
      </c>
      <c r="NF12" s="106">
        <v>0</v>
      </c>
      <c r="NG12" s="106">
        <v>0</v>
      </c>
      <c r="NH12" s="106">
        <v>0</v>
      </c>
      <c r="NI12" s="106">
        <v>0</v>
      </c>
      <c r="NJ12" s="106">
        <v>0</v>
      </c>
      <c r="NK12" s="106">
        <v>0</v>
      </c>
      <c r="NL12" s="106">
        <v>0</v>
      </c>
      <c r="NM12" s="106">
        <v>0</v>
      </c>
      <c r="NN12" s="106">
        <v>0</v>
      </c>
      <c r="NO12" s="106">
        <v>0</v>
      </c>
      <c r="NP12" s="106">
        <v>0</v>
      </c>
      <c r="NQ12" s="106">
        <v>0</v>
      </c>
      <c r="NR12" s="106">
        <v>0</v>
      </c>
      <c r="NS12" s="106">
        <v>0</v>
      </c>
      <c r="NT12" s="106">
        <v>0</v>
      </c>
      <c r="NU12" s="106">
        <v>0</v>
      </c>
      <c r="NV12" s="106">
        <v>0</v>
      </c>
      <c r="NW12" s="106">
        <v>0</v>
      </c>
      <c r="NX12" s="106">
        <v>0</v>
      </c>
      <c r="NY12" s="106">
        <v>0</v>
      </c>
      <c r="NZ12" s="106">
        <v>0</v>
      </c>
      <c r="OA12" s="106">
        <v>0</v>
      </c>
      <c r="OB12" s="106">
        <v>0</v>
      </c>
      <c r="OC12" s="106">
        <v>0</v>
      </c>
      <c r="OD12" s="106">
        <v>0</v>
      </c>
      <c r="OE12" s="106">
        <v>0</v>
      </c>
      <c r="OF12" s="106">
        <v>0</v>
      </c>
      <c r="OG12" s="106">
        <v>0</v>
      </c>
      <c r="OH12" s="106">
        <v>0</v>
      </c>
      <c r="OI12" s="106">
        <v>0</v>
      </c>
      <c r="OJ12" s="106">
        <v>0</v>
      </c>
      <c r="OK12" s="106">
        <v>0</v>
      </c>
      <c r="OL12" s="106">
        <v>0</v>
      </c>
      <c r="OM12" s="106">
        <v>0</v>
      </c>
      <c r="ON12" s="106">
        <v>0</v>
      </c>
      <c r="OO12" s="106">
        <v>0</v>
      </c>
      <c r="OP12" s="106">
        <v>0</v>
      </c>
    </row>
    <row r="13" spans="3:406" x14ac:dyDescent="0.2">
      <c r="C13" s="66"/>
      <c r="D13" s="66"/>
      <c r="E13" s="72"/>
      <c r="F13" s="73"/>
      <c r="G13" s="72"/>
      <c r="H13" s="73"/>
      <c r="I13" s="73"/>
      <c r="J13" s="73"/>
      <c r="K13" s="73"/>
      <c r="L13" s="72"/>
      <c r="M13" s="73"/>
      <c r="N13" s="73"/>
      <c r="O13" s="73"/>
      <c r="P13" s="73"/>
      <c r="Q13" s="72"/>
      <c r="R13" s="73"/>
      <c r="S13" s="73"/>
      <c r="T13" s="73"/>
      <c r="U13" s="73"/>
      <c r="V13" s="72"/>
      <c r="W13" s="73"/>
      <c r="X13" s="73"/>
      <c r="Y13" s="73"/>
      <c r="Z13" s="73"/>
      <c r="AA13" s="72"/>
      <c r="AB13" s="73"/>
      <c r="AC13" s="73"/>
      <c r="AD13" s="73"/>
      <c r="AE13" s="73"/>
      <c r="AF13" s="72"/>
      <c r="AG13" s="73"/>
      <c r="AH13" s="73"/>
      <c r="AI13" s="73"/>
      <c r="AJ13" s="73"/>
      <c r="AK13" s="128"/>
      <c r="AL13" s="73"/>
      <c r="AM13" s="73"/>
      <c r="AN13" s="73"/>
      <c r="AO13" s="73"/>
      <c r="AP13" s="128"/>
      <c r="AQ13" s="73"/>
      <c r="AR13" s="73"/>
      <c r="AS13" s="73"/>
      <c r="AT13" s="73"/>
      <c r="AU13" s="128"/>
      <c r="AV13" s="73"/>
      <c r="AW13" s="73"/>
      <c r="AX13" s="73"/>
      <c r="AY13" s="73"/>
      <c r="AZ13" s="128"/>
      <c r="BA13" s="73"/>
      <c r="BB13" s="73"/>
      <c r="BC13" s="73"/>
      <c r="BD13" s="73"/>
      <c r="BE13" s="128"/>
      <c r="BF13" s="73"/>
      <c r="BG13" s="73"/>
      <c r="BH13" s="73"/>
      <c r="BI13" s="73"/>
      <c r="BJ13" s="128"/>
      <c r="BK13" s="73"/>
      <c r="BL13" s="73"/>
      <c r="BM13" s="73"/>
      <c r="BN13" s="73"/>
      <c r="BO13" s="128"/>
      <c r="BP13" s="73"/>
      <c r="BQ13" s="73"/>
      <c r="BR13" s="73"/>
      <c r="BS13" s="73"/>
      <c r="BT13" s="128"/>
      <c r="BU13" s="73"/>
      <c r="BV13" s="73"/>
      <c r="BW13" s="73"/>
      <c r="BX13" s="73"/>
      <c r="BY13" s="128"/>
      <c r="BZ13" s="73"/>
      <c r="CA13" s="73"/>
      <c r="CB13" s="73"/>
      <c r="CC13" s="73"/>
      <c r="CD13" s="128"/>
      <c r="CF13" s="66"/>
      <c r="CG13" s="6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I13" s="66"/>
      <c r="FJ13" s="6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L13" s="66"/>
      <c r="IM13" s="66"/>
      <c r="IN13" s="106"/>
      <c r="IO13" s="106"/>
      <c r="IP13" s="106"/>
      <c r="IQ13" s="106"/>
      <c r="IR13" s="106"/>
      <c r="IS13" s="106"/>
      <c r="IT13" s="106"/>
      <c r="IU13" s="106"/>
      <c r="IV13" s="106"/>
      <c r="IW13" s="106"/>
      <c r="IX13" s="106"/>
      <c r="IY13" s="106"/>
      <c r="IZ13" s="106"/>
      <c r="JA13" s="106"/>
      <c r="JB13" s="106"/>
      <c r="JC13" s="106"/>
      <c r="JD13" s="106"/>
      <c r="JE13" s="106"/>
      <c r="JF13" s="106"/>
      <c r="JG13" s="106"/>
      <c r="JH13" s="106"/>
      <c r="JI13" s="106"/>
      <c r="JJ13" s="106"/>
      <c r="JK13" s="106"/>
      <c r="JL13" s="106"/>
      <c r="JM13" s="106"/>
      <c r="JN13" s="106"/>
      <c r="JO13" s="106"/>
      <c r="JP13" s="106"/>
      <c r="JQ13" s="106"/>
      <c r="JR13" s="106"/>
      <c r="JS13" s="106"/>
      <c r="JT13" s="106"/>
      <c r="JU13" s="106"/>
      <c r="JV13" s="106"/>
      <c r="JW13" s="106"/>
      <c r="JX13" s="106"/>
      <c r="JY13" s="106"/>
      <c r="JZ13" s="106"/>
      <c r="KA13" s="106"/>
      <c r="KB13" s="106"/>
      <c r="KC13" s="106"/>
      <c r="KD13" s="106"/>
      <c r="KE13" s="106"/>
      <c r="KF13" s="106"/>
      <c r="KG13" s="106"/>
      <c r="KH13" s="106"/>
      <c r="KI13" s="106"/>
      <c r="KJ13" s="106"/>
      <c r="KK13" s="106"/>
      <c r="KL13" s="106"/>
      <c r="KM13" s="106"/>
      <c r="KN13" s="106"/>
      <c r="KO13" s="106"/>
      <c r="KP13" s="106"/>
      <c r="KQ13" s="106"/>
      <c r="KR13" s="106"/>
      <c r="KS13" s="106"/>
      <c r="KT13" s="106"/>
      <c r="KU13" s="106"/>
      <c r="KV13" s="106"/>
      <c r="KW13" s="106"/>
      <c r="KX13" s="106"/>
      <c r="KY13" s="106"/>
      <c r="KZ13" s="106"/>
      <c r="LA13" s="106"/>
      <c r="LB13" s="106"/>
      <c r="LC13" s="106"/>
      <c r="LD13" s="106"/>
      <c r="LE13" s="106"/>
      <c r="LF13" s="106"/>
      <c r="LG13" s="106"/>
      <c r="LH13" s="106"/>
      <c r="LI13" s="106"/>
      <c r="LJ13" s="106"/>
      <c r="LK13" s="106"/>
      <c r="LL13" s="106"/>
      <c r="LM13" s="106"/>
      <c r="LO13" s="66"/>
      <c r="LP13" s="66"/>
      <c r="LQ13" s="106"/>
      <c r="LR13" s="106"/>
      <c r="LS13" s="106"/>
      <c r="LT13" s="106"/>
      <c r="LU13" s="106"/>
      <c r="LV13" s="106"/>
      <c r="LW13" s="106"/>
      <c r="LX13" s="106"/>
      <c r="LY13" s="106"/>
      <c r="LZ13" s="106"/>
      <c r="MA13" s="106"/>
      <c r="MB13" s="106"/>
      <c r="MC13" s="106"/>
      <c r="MD13" s="106"/>
      <c r="ME13" s="106"/>
      <c r="MF13" s="106"/>
      <c r="MG13" s="106"/>
      <c r="MH13" s="106"/>
      <c r="MI13" s="106"/>
      <c r="MJ13" s="106"/>
      <c r="MK13" s="106"/>
      <c r="ML13" s="106"/>
      <c r="MM13" s="106"/>
      <c r="MN13" s="106"/>
      <c r="MO13" s="106"/>
      <c r="MP13" s="106"/>
      <c r="MQ13" s="106"/>
      <c r="MR13" s="106"/>
      <c r="MS13" s="106"/>
      <c r="MT13" s="106"/>
      <c r="MU13" s="106"/>
      <c r="MV13" s="106"/>
      <c r="MW13" s="106"/>
      <c r="MX13" s="106"/>
      <c r="MY13" s="106"/>
      <c r="MZ13" s="106"/>
      <c r="NA13" s="106"/>
      <c r="NB13" s="106"/>
      <c r="NC13" s="106"/>
      <c r="ND13" s="106"/>
      <c r="NE13" s="106"/>
      <c r="NF13" s="106"/>
      <c r="NG13" s="106"/>
      <c r="NH13" s="106"/>
      <c r="NI13" s="106"/>
      <c r="NJ13" s="106"/>
      <c r="NK13" s="106"/>
      <c r="NL13" s="106"/>
      <c r="NM13" s="106"/>
      <c r="NN13" s="106"/>
      <c r="NO13" s="106"/>
      <c r="NP13" s="106"/>
      <c r="NQ13" s="106"/>
      <c r="NR13" s="106"/>
      <c r="NS13" s="106"/>
      <c r="NT13" s="106"/>
      <c r="NU13" s="106"/>
      <c r="NV13" s="106"/>
      <c r="NW13" s="106"/>
      <c r="NX13" s="106"/>
      <c r="NY13" s="106"/>
      <c r="NZ13" s="106"/>
      <c r="OA13" s="106"/>
      <c r="OB13" s="106"/>
      <c r="OC13" s="106"/>
      <c r="OD13" s="106"/>
      <c r="OE13" s="106"/>
      <c r="OF13" s="106"/>
      <c r="OG13" s="106"/>
      <c r="OH13" s="106"/>
      <c r="OI13" s="106"/>
      <c r="OJ13" s="106"/>
      <c r="OK13" s="106"/>
      <c r="OL13" s="106"/>
      <c r="OM13" s="106"/>
      <c r="ON13" s="106"/>
      <c r="OO13" s="106"/>
      <c r="OP13" s="106"/>
    </row>
    <row r="14" spans="3:406" x14ac:dyDescent="0.2">
      <c r="C14" s="66"/>
      <c r="D14" s="66"/>
      <c r="E14" s="72"/>
      <c r="F14" s="73"/>
      <c r="G14" s="72"/>
      <c r="H14" s="73"/>
      <c r="I14" s="73"/>
      <c r="J14" s="73"/>
      <c r="K14" s="73"/>
      <c r="L14" s="72"/>
      <c r="M14" s="73"/>
      <c r="N14" s="73"/>
      <c r="O14" s="73"/>
      <c r="P14" s="73"/>
      <c r="Q14" s="72"/>
      <c r="R14" s="73"/>
      <c r="S14" s="73"/>
      <c r="T14" s="73"/>
      <c r="U14" s="73"/>
      <c r="V14" s="72"/>
      <c r="W14" s="73"/>
      <c r="X14" s="73"/>
      <c r="Y14" s="73"/>
      <c r="Z14" s="73"/>
      <c r="AA14" s="72"/>
      <c r="AB14" s="73"/>
      <c r="AC14" s="73"/>
      <c r="AD14" s="73"/>
      <c r="AE14" s="73"/>
      <c r="AF14" s="72"/>
      <c r="AG14" s="73"/>
      <c r="AH14" s="73"/>
      <c r="AI14" s="73"/>
      <c r="AJ14" s="73"/>
      <c r="AK14" s="128"/>
      <c r="AL14" s="73"/>
      <c r="AM14" s="73"/>
      <c r="AN14" s="73"/>
      <c r="AO14" s="73"/>
      <c r="AP14" s="128"/>
      <c r="AQ14" s="73"/>
      <c r="AR14" s="73"/>
      <c r="AS14" s="73"/>
      <c r="AT14" s="73"/>
      <c r="AU14" s="128"/>
      <c r="AV14" s="73"/>
      <c r="AW14" s="73"/>
      <c r="AX14" s="73"/>
      <c r="AY14" s="73"/>
      <c r="AZ14" s="128"/>
      <c r="BA14" s="73"/>
      <c r="BB14" s="73"/>
      <c r="BC14" s="73"/>
      <c r="BD14" s="73"/>
      <c r="BE14" s="128"/>
      <c r="BF14" s="73"/>
      <c r="BG14" s="73"/>
      <c r="BH14" s="73"/>
      <c r="BI14" s="73"/>
      <c r="BJ14" s="128"/>
      <c r="BK14" s="73"/>
      <c r="BL14" s="73"/>
      <c r="BM14" s="73"/>
      <c r="BN14" s="73"/>
      <c r="BO14" s="128"/>
      <c r="BP14" s="73"/>
      <c r="BQ14" s="73"/>
      <c r="BR14" s="73"/>
      <c r="BS14" s="73"/>
      <c r="BT14" s="128"/>
      <c r="BU14" s="73"/>
      <c r="BV14" s="73"/>
      <c r="BW14" s="73"/>
      <c r="BX14" s="73"/>
      <c r="BY14" s="128"/>
      <c r="BZ14" s="73"/>
      <c r="CA14" s="73"/>
      <c r="CB14" s="73"/>
      <c r="CC14" s="73"/>
      <c r="CD14" s="128"/>
      <c r="CF14" s="66"/>
      <c r="CG14" s="6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I14" s="66"/>
      <c r="FJ14" s="6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L14" s="66"/>
      <c r="IM14" s="66"/>
      <c r="IN14" s="106"/>
      <c r="IO14" s="106"/>
      <c r="IP14" s="106"/>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O14" s="66"/>
      <c r="LP14" s="6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106"/>
      <c r="MX14" s="106"/>
      <c r="MY14" s="106"/>
      <c r="MZ14" s="106"/>
      <c r="NA14" s="106"/>
      <c r="NB14" s="106"/>
      <c r="NC14" s="106"/>
      <c r="ND14" s="106"/>
      <c r="NE14" s="106"/>
      <c r="NF14" s="106"/>
      <c r="NG14" s="106"/>
      <c r="NH14" s="106"/>
      <c r="NI14" s="106"/>
      <c r="NJ14" s="106"/>
      <c r="NK14" s="106"/>
      <c r="NL14" s="106"/>
      <c r="NM14" s="106"/>
      <c r="NN14" s="106"/>
      <c r="NO14" s="106"/>
      <c r="NP14" s="106"/>
      <c r="NQ14" s="106"/>
      <c r="NR14" s="106"/>
      <c r="NS14" s="106"/>
      <c r="NT14" s="106"/>
      <c r="NU14" s="106"/>
      <c r="NV14" s="106"/>
      <c r="NW14" s="106"/>
      <c r="NX14" s="106"/>
      <c r="NY14" s="106"/>
      <c r="NZ14" s="106"/>
      <c r="OA14" s="106"/>
      <c r="OB14" s="106"/>
      <c r="OC14" s="106"/>
      <c r="OD14" s="106"/>
      <c r="OE14" s="106"/>
      <c r="OF14" s="106"/>
      <c r="OG14" s="106"/>
      <c r="OH14" s="106"/>
      <c r="OI14" s="106"/>
      <c r="OJ14" s="106"/>
      <c r="OK14" s="106"/>
      <c r="OL14" s="106"/>
      <c r="OM14" s="106"/>
      <c r="ON14" s="106"/>
      <c r="OO14" s="106"/>
      <c r="OP14" s="106"/>
    </row>
    <row r="15" spans="3:406" x14ac:dyDescent="0.2">
      <c r="C15" s="66"/>
      <c r="D15" s="66"/>
      <c r="E15" s="72"/>
      <c r="F15" s="73"/>
      <c r="G15" s="72"/>
      <c r="H15" s="73"/>
      <c r="I15" s="73"/>
      <c r="J15" s="73"/>
      <c r="K15" s="73"/>
      <c r="L15" s="72"/>
      <c r="M15" s="73"/>
      <c r="N15" s="73"/>
      <c r="O15" s="73"/>
      <c r="P15" s="73"/>
      <c r="Q15" s="72"/>
      <c r="R15" s="73"/>
      <c r="S15" s="73"/>
      <c r="T15" s="73"/>
      <c r="U15" s="73"/>
      <c r="V15" s="72"/>
      <c r="W15" s="73"/>
      <c r="X15" s="73"/>
      <c r="Y15" s="73"/>
      <c r="Z15" s="73"/>
      <c r="AA15" s="72"/>
      <c r="AB15" s="73"/>
      <c r="AC15" s="73"/>
      <c r="AD15" s="73"/>
      <c r="AE15" s="73"/>
      <c r="AF15" s="72"/>
      <c r="AG15" s="73"/>
      <c r="AH15" s="73"/>
      <c r="AI15" s="73"/>
      <c r="AJ15" s="73"/>
      <c r="AK15" s="128"/>
      <c r="AL15" s="73"/>
      <c r="AM15" s="73"/>
      <c r="AN15" s="73"/>
      <c r="AO15" s="73"/>
      <c r="AP15" s="128"/>
      <c r="AQ15" s="73"/>
      <c r="AR15" s="73"/>
      <c r="AS15" s="73"/>
      <c r="AT15" s="73"/>
      <c r="AU15" s="128"/>
      <c r="AV15" s="73"/>
      <c r="AW15" s="73"/>
      <c r="AX15" s="73"/>
      <c r="AY15" s="73"/>
      <c r="AZ15" s="128"/>
      <c r="BA15" s="73"/>
      <c r="BB15" s="73"/>
      <c r="BC15" s="73"/>
      <c r="BD15" s="73"/>
      <c r="BE15" s="128"/>
      <c r="BF15" s="73"/>
      <c r="BG15" s="73"/>
      <c r="BH15" s="73"/>
      <c r="BI15" s="73"/>
      <c r="BJ15" s="128"/>
      <c r="BK15" s="73"/>
      <c r="BL15" s="73"/>
      <c r="BM15" s="73"/>
      <c r="BN15" s="73"/>
      <c r="BO15" s="128"/>
      <c r="BP15" s="73"/>
      <c r="BQ15" s="73"/>
      <c r="BR15" s="73"/>
      <c r="BS15" s="73"/>
      <c r="BT15" s="128"/>
      <c r="BU15" s="73"/>
      <c r="BV15" s="73"/>
      <c r="BW15" s="73"/>
      <c r="BX15" s="73"/>
      <c r="BY15" s="128"/>
      <c r="BZ15" s="73"/>
      <c r="CA15" s="73"/>
      <c r="CB15" s="73"/>
      <c r="CC15" s="73"/>
      <c r="CD15" s="128"/>
      <c r="CF15" s="66"/>
      <c r="CG15" s="6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06"/>
      <c r="FE15" s="106"/>
      <c r="FF15" s="106"/>
      <c r="FG15" s="106"/>
      <c r="FI15" s="66"/>
      <c r="FJ15" s="66"/>
      <c r="FK15" s="106"/>
      <c r="FL15" s="106"/>
      <c r="FM15" s="106"/>
      <c r="FN15" s="106"/>
      <c r="FO15" s="106"/>
      <c r="FP15" s="106"/>
      <c r="FQ15" s="106"/>
      <c r="FR15" s="106"/>
      <c r="FS15" s="106"/>
      <c r="FT15" s="106"/>
      <c r="FU15" s="106"/>
      <c r="FV15" s="106"/>
      <c r="FW15" s="106"/>
      <c r="FX15" s="106"/>
      <c r="FY15" s="106"/>
      <c r="FZ15" s="106"/>
      <c r="GA15" s="106"/>
      <c r="GB15" s="106"/>
      <c r="GC15" s="106"/>
      <c r="GD15" s="106"/>
      <c r="GE15" s="106"/>
      <c r="GF15" s="106"/>
      <c r="GG15" s="106"/>
      <c r="GH15" s="106"/>
      <c r="GI15" s="106"/>
      <c r="GJ15" s="106"/>
      <c r="GK15" s="106"/>
      <c r="GL15" s="106"/>
      <c r="GM15" s="106"/>
      <c r="GN15" s="106"/>
      <c r="GO15" s="106"/>
      <c r="GP15" s="106"/>
      <c r="GQ15" s="106"/>
      <c r="GR15" s="106"/>
      <c r="GS15" s="106"/>
      <c r="GT15" s="106"/>
      <c r="GU15" s="106"/>
      <c r="GV15" s="106"/>
      <c r="GW15" s="106"/>
      <c r="GX15" s="106"/>
      <c r="GY15" s="106"/>
      <c r="GZ15" s="106"/>
      <c r="HA15" s="106"/>
      <c r="HB15" s="106"/>
      <c r="HC15" s="106"/>
      <c r="HD15" s="106"/>
      <c r="HE15" s="106"/>
      <c r="HF15" s="106"/>
      <c r="HG15" s="106"/>
      <c r="HH15" s="106"/>
      <c r="HI15" s="106"/>
      <c r="HJ15" s="106"/>
      <c r="HK15" s="106"/>
      <c r="HL15" s="106"/>
      <c r="HM15" s="106"/>
      <c r="HN15" s="106"/>
      <c r="HO15" s="106"/>
      <c r="HP15" s="106"/>
      <c r="HQ15" s="106"/>
      <c r="HR15" s="106"/>
      <c r="HS15" s="106"/>
      <c r="HT15" s="106"/>
      <c r="HU15" s="106"/>
      <c r="HV15" s="106"/>
      <c r="HW15" s="106"/>
      <c r="HX15" s="106"/>
      <c r="HY15" s="106"/>
      <c r="HZ15" s="106"/>
      <c r="IA15" s="106"/>
      <c r="IB15" s="106"/>
      <c r="IC15" s="106"/>
      <c r="ID15" s="106"/>
      <c r="IE15" s="106"/>
      <c r="IF15" s="106"/>
      <c r="IG15" s="106"/>
      <c r="IH15" s="106"/>
      <c r="II15" s="106"/>
      <c r="IJ15" s="106"/>
      <c r="IL15" s="66"/>
      <c r="IM15" s="66"/>
      <c r="IN15" s="106"/>
      <c r="IO15" s="106"/>
      <c r="IP15" s="106"/>
      <c r="IQ15" s="106"/>
      <c r="IR15" s="106"/>
      <c r="IS15" s="106"/>
      <c r="IT15" s="106"/>
      <c r="IU15" s="106"/>
      <c r="IV15" s="106"/>
      <c r="IW15" s="106"/>
      <c r="IX15" s="106"/>
      <c r="IY15" s="106"/>
      <c r="IZ15" s="106"/>
      <c r="JA15" s="106"/>
      <c r="JB15" s="106"/>
      <c r="JC15" s="106"/>
      <c r="JD15" s="106"/>
      <c r="JE15" s="106"/>
      <c r="JF15" s="106"/>
      <c r="JG15" s="106"/>
      <c r="JH15" s="106"/>
      <c r="JI15" s="106"/>
      <c r="JJ15" s="106"/>
      <c r="JK15" s="106"/>
      <c r="JL15" s="106"/>
      <c r="JM15" s="106"/>
      <c r="JN15" s="106"/>
      <c r="JO15" s="106"/>
      <c r="JP15" s="106"/>
      <c r="JQ15" s="106"/>
      <c r="JR15" s="106"/>
      <c r="JS15" s="106"/>
      <c r="JT15" s="106"/>
      <c r="JU15" s="106"/>
      <c r="JV15" s="106"/>
      <c r="JW15" s="106"/>
      <c r="JX15" s="106"/>
      <c r="JY15" s="106"/>
      <c r="JZ15" s="106"/>
      <c r="KA15" s="106"/>
      <c r="KB15" s="106"/>
      <c r="KC15" s="106"/>
      <c r="KD15" s="106"/>
      <c r="KE15" s="106"/>
      <c r="KF15" s="106"/>
      <c r="KG15" s="106"/>
      <c r="KH15" s="106"/>
      <c r="KI15" s="106"/>
      <c r="KJ15" s="106"/>
      <c r="KK15" s="106"/>
      <c r="KL15" s="106"/>
      <c r="KM15" s="106"/>
      <c r="KN15" s="106"/>
      <c r="KO15" s="106"/>
      <c r="KP15" s="106"/>
      <c r="KQ15" s="106"/>
      <c r="KR15" s="106"/>
      <c r="KS15" s="106"/>
      <c r="KT15" s="106"/>
      <c r="KU15" s="106"/>
      <c r="KV15" s="106"/>
      <c r="KW15" s="106"/>
      <c r="KX15" s="106"/>
      <c r="KY15" s="106"/>
      <c r="KZ15" s="106"/>
      <c r="LA15" s="106"/>
      <c r="LB15" s="106"/>
      <c r="LC15" s="106"/>
      <c r="LD15" s="106"/>
      <c r="LE15" s="106"/>
      <c r="LF15" s="106"/>
      <c r="LG15" s="106"/>
      <c r="LH15" s="106"/>
      <c r="LI15" s="106"/>
      <c r="LJ15" s="106"/>
      <c r="LK15" s="106"/>
      <c r="LL15" s="106"/>
      <c r="LM15" s="106"/>
      <c r="LO15" s="66"/>
      <c r="LP15" s="66"/>
      <c r="LQ15" s="106"/>
      <c r="LR15" s="106"/>
      <c r="LS15" s="106"/>
      <c r="LT15" s="106"/>
      <c r="LU15" s="106"/>
      <c r="LV15" s="106"/>
      <c r="LW15" s="106"/>
      <c r="LX15" s="106"/>
      <c r="LY15" s="106"/>
      <c r="LZ15" s="106"/>
      <c r="MA15" s="106"/>
      <c r="MB15" s="106"/>
      <c r="MC15" s="106"/>
      <c r="MD15" s="106"/>
      <c r="ME15" s="106"/>
      <c r="MF15" s="106"/>
      <c r="MG15" s="106"/>
      <c r="MH15" s="106"/>
      <c r="MI15" s="106"/>
      <c r="MJ15" s="106"/>
      <c r="MK15" s="106"/>
      <c r="ML15" s="106"/>
      <c r="MM15" s="106"/>
      <c r="MN15" s="106"/>
      <c r="MO15" s="106"/>
      <c r="MP15" s="106"/>
      <c r="MQ15" s="106"/>
      <c r="MR15" s="106"/>
      <c r="MS15" s="106"/>
      <c r="MT15" s="106"/>
      <c r="MU15" s="106"/>
      <c r="MV15" s="106"/>
      <c r="MW15" s="106"/>
      <c r="MX15" s="106"/>
      <c r="MY15" s="106"/>
      <c r="MZ15" s="106"/>
      <c r="NA15" s="106"/>
      <c r="NB15" s="106"/>
      <c r="NC15" s="106"/>
      <c r="ND15" s="106"/>
      <c r="NE15" s="106"/>
      <c r="NF15" s="106"/>
      <c r="NG15" s="106"/>
      <c r="NH15" s="106"/>
      <c r="NI15" s="106"/>
      <c r="NJ15" s="106"/>
      <c r="NK15" s="106"/>
      <c r="NL15" s="106"/>
      <c r="NM15" s="106"/>
      <c r="NN15" s="106"/>
      <c r="NO15" s="106"/>
      <c r="NP15" s="106"/>
      <c r="NQ15" s="106"/>
      <c r="NR15" s="106"/>
      <c r="NS15" s="106"/>
      <c r="NT15" s="106"/>
      <c r="NU15" s="106"/>
      <c r="NV15" s="106"/>
      <c r="NW15" s="106"/>
      <c r="NX15" s="106"/>
      <c r="NY15" s="106"/>
      <c r="NZ15" s="106"/>
      <c r="OA15" s="106"/>
      <c r="OB15" s="106"/>
      <c r="OC15" s="106"/>
      <c r="OD15" s="106"/>
      <c r="OE15" s="106"/>
      <c r="OF15" s="106"/>
      <c r="OG15" s="106"/>
      <c r="OH15" s="106"/>
      <c r="OI15" s="106"/>
      <c r="OJ15" s="106"/>
      <c r="OK15" s="106"/>
      <c r="OL15" s="106"/>
      <c r="OM15" s="106"/>
      <c r="ON15" s="106"/>
      <c r="OO15" s="106"/>
      <c r="OP15" s="106"/>
    </row>
    <row r="16" spans="3:406" x14ac:dyDescent="0.2">
      <c r="C16" s="66"/>
      <c r="D16" s="66"/>
      <c r="E16" s="72"/>
      <c r="F16" s="73"/>
      <c r="G16" s="72"/>
      <c r="H16" s="73"/>
      <c r="I16" s="73"/>
      <c r="J16" s="73"/>
      <c r="K16" s="73"/>
      <c r="L16" s="72"/>
      <c r="M16" s="73"/>
      <c r="N16" s="73"/>
      <c r="O16" s="73"/>
      <c r="P16" s="73"/>
      <c r="Q16" s="72"/>
      <c r="R16" s="73"/>
      <c r="S16" s="73"/>
      <c r="T16" s="73"/>
      <c r="U16" s="73"/>
      <c r="V16" s="72"/>
      <c r="W16" s="73"/>
      <c r="X16" s="73"/>
      <c r="Y16" s="73"/>
      <c r="Z16" s="73"/>
      <c r="AA16" s="72"/>
      <c r="AB16" s="73"/>
      <c r="AC16" s="73"/>
      <c r="AD16" s="73"/>
      <c r="AE16" s="73"/>
      <c r="AF16" s="72"/>
      <c r="AG16" s="73"/>
      <c r="AH16" s="73"/>
      <c r="AI16" s="73"/>
      <c r="AJ16" s="73"/>
      <c r="AK16" s="128"/>
      <c r="AL16" s="73"/>
      <c r="AM16" s="73"/>
      <c r="AN16" s="73"/>
      <c r="AO16" s="73"/>
      <c r="AP16" s="128"/>
      <c r="AQ16" s="73"/>
      <c r="AR16" s="73"/>
      <c r="AS16" s="73"/>
      <c r="AT16" s="73"/>
      <c r="AU16" s="128"/>
      <c r="AV16" s="73"/>
      <c r="AW16" s="73"/>
      <c r="AX16" s="73"/>
      <c r="AY16" s="73"/>
      <c r="AZ16" s="128"/>
      <c r="BA16" s="73"/>
      <c r="BB16" s="73"/>
      <c r="BC16" s="73"/>
      <c r="BD16" s="73"/>
      <c r="BE16" s="128"/>
      <c r="BF16" s="73"/>
      <c r="BG16" s="73"/>
      <c r="BH16" s="73"/>
      <c r="BI16" s="73"/>
      <c r="BJ16" s="128"/>
      <c r="BK16" s="73"/>
      <c r="BL16" s="73"/>
      <c r="BM16" s="73"/>
      <c r="BN16" s="73"/>
      <c r="BO16" s="128"/>
      <c r="BP16" s="73"/>
      <c r="BQ16" s="73"/>
      <c r="BR16" s="73"/>
      <c r="BS16" s="73"/>
      <c r="BT16" s="128"/>
      <c r="BU16" s="73"/>
      <c r="BV16" s="73"/>
      <c r="BW16" s="73"/>
      <c r="BX16" s="73"/>
      <c r="BY16" s="128"/>
      <c r="BZ16" s="73"/>
      <c r="CA16" s="73"/>
      <c r="CB16" s="73"/>
      <c r="CC16" s="73"/>
      <c r="CD16" s="128"/>
      <c r="CF16" s="66"/>
      <c r="CG16" s="6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06"/>
      <c r="FC16" s="106"/>
      <c r="FD16" s="106"/>
      <c r="FE16" s="106"/>
      <c r="FF16" s="106"/>
      <c r="FG16" s="106"/>
      <c r="FI16" s="66"/>
      <c r="FJ16" s="66"/>
      <c r="FK16" s="106"/>
      <c r="FL16" s="106"/>
      <c r="FM16" s="106"/>
      <c r="FN16" s="106"/>
      <c r="FO16" s="106"/>
      <c r="FP16" s="106"/>
      <c r="FQ16" s="106"/>
      <c r="FR16" s="106"/>
      <c r="FS16" s="106"/>
      <c r="FT16" s="106"/>
      <c r="FU16" s="106"/>
      <c r="FV16" s="106"/>
      <c r="FW16" s="106"/>
      <c r="FX16" s="106"/>
      <c r="FY16" s="106"/>
      <c r="FZ16" s="106"/>
      <c r="GA16" s="106"/>
      <c r="GB16" s="106"/>
      <c r="GC16" s="106"/>
      <c r="GD16" s="106"/>
      <c r="GE16" s="106"/>
      <c r="GF16" s="106"/>
      <c r="GG16" s="106"/>
      <c r="GH16" s="106"/>
      <c r="GI16" s="106"/>
      <c r="GJ16" s="106"/>
      <c r="GK16" s="106"/>
      <c r="GL16" s="106"/>
      <c r="GM16" s="106"/>
      <c r="GN16" s="106"/>
      <c r="GO16" s="106"/>
      <c r="GP16" s="106"/>
      <c r="GQ16" s="106"/>
      <c r="GR16" s="106"/>
      <c r="GS16" s="106"/>
      <c r="GT16" s="106"/>
      <c r="GU16" s="106"/>
      <c r="GV16" s="106"/>
      <c r="GW16" s="106"/>
      <c r="GX16" s="106"/>
      <c r="GY16" s="106"/>
      <c r="GZ16" s="106"/>
      <c r="HA16" s="106"/>
      <c r="HB16" s="106"/>
      <c r="HC16" s="106"/>
      <c r="HD16" s="106"/>
      <c r="HE16" s="106"/>
      <c r="HF16" s="106"/>
      <c r="HG16" s="106"/>
      <c r="HH16" s="106"/>
      <c r="HI16" s="106"/>
      <c r="HJ16" s="106"/>
      <c r="HK16" s="106"/>
      <c r="HL16" s="106"/>
      <c r="HM16" s="106"/>
      <c r="HN16" s="106"/>
      <c r="HO16" s="106"/>
      <c r="HP16" s="106"/>
      <c r="HQ16" s="106"/>
      <c r="HR16" s="106"/>
      <c r="HS16" s="106"/>
      <c r="HT16" s="106"/>
      <c r="HU16" s="106"/>
      <c r="HV16" s="106"/>
      <c r="HW16" s="106"/>
      <c r="HX16" s="106"/>
      <c r="HY16" s="106"/>
      <c r="HZ16" s="106"/>
      <c r="IA16" s="106"/>
      <c r="IB16" s="106"/>
      <c r="IC16" s="106"/>
      <c r="ID16" s="106"/>
      <c r="IE16" s="106"/>
      <c r="IF16" s="106"/>
      <c r="IG16" s="106"/>
      <c r="IH16" s="106"/>
      <c r="II16" s="106"/>
      <c r="IJ16" s="106"/>
      <c r="IL16" s="66"/>
      <c r="IM16" s="66"/>
      <c r="IN16" s="106"/>
      <c r="IO16" s="106"/>
      <c r="IP16" s="106"/>
      <c r="IQ16" s="106"/>
      <c r="IR16" s="106"/>
      <c r="IS16" s="106"/>
      <c r="IT16" s="106"/>
      <c r="IU16" s="106"/>
      <c r="IV16" s="106"/>
      <c r="IW16" s="106"/>
      <c r="IX16" s="106"/>
      <c r="IY16" s="106"/>
      <c r="IZ16" s="106"/>
      <c r="JA16" s="106"/>
      <c r="JB16" s="106"/>
      <c r="JC16" s="106"/>
      <c r="JD16" s="106"/>
      <c r="JE16" s="106"/>
      <c r="JF16" s="106"/>
      <c r="JG16" s="106"/>
      <c r="JH16" s="106"/>
      <c r="JI16" s="106"/>
      <c r="JJ16" s="106"/>
      <c r="JK16" s="106"/>
      <c r="JL16" s="106"/>
      <c r="JM16" s="106"/>
      <c r="JN16" s="106"/>
      <c r="JO16" s="106"/>
      <c r="JP16" s="106"/>
      <c r="JQ16" s="106"/>
      <c r="JR16" s="106"/>
      <c r="JS16" s="106"/>
      <c r="JT16" s="106"/>
      <c r="JU16" s="106"/>
      <c r="JV16" s="106"/>
      <c r="JW16" s="106"/>
      <c r="JX16" s="106"/>
      <c r="JY16" s="106"/>
      <c r="JZ16" s="106"/>
      <c r="KA16" s="106"/>
      <c r="KB16" s="106"/>
      <c r="KC16" s="106"/>
      <c r="KD16" s="106"/>
      <c r="KE16" s="106"/>
      <c r="KF16" s="106"/>
      <c r="KG16" s="106"/>
      <c r="KH16" s="106"/>
      <c r="KI16" s="106"/>
      <c r="KJ16" s="106"/>
      <c r="KK16" s="106"/>
      <c r="KL16" s="106"/>
      <c r="KM16" s="106"/>
      <c r="KN16" s="106"/>
      <c r="KO16" s="106"/>
      <c r="KP16" s="106"/>
      <c r="KQ16" s="106"/>
      <c r="KR16" s="106"/>
      <c r="KS16" s="106"/>
      <c r="KT16" s="106"/>
      <c r="KU16" s="106"/>
      <c r="KV16" s="106"/>
      <c r="KW16" s="106"/>
      <c r="KX16" s="106"/>
      <c r="KY16" s="106"/>
      <c r="KZ16" s="106"/>
      <c r="LA16" s="106"/>
      <c r="LB16" s="106"/>
      <c r="LC16" s="106"/>
      <c r="LD16" s="106"/>
      <c r="LE16" s="106"/>
      <c r="LF16" s="106"/>
      <c r="LG16" s="106"/>
      <c r="LH16" s="106"/>
      <c r="LI16" s="106"/>
      <c r="LJ16" s="106"/>
      <c r="LK16" s="106"/>
      <c r="LL16" s="106"/>
      <c r="LM16" s="106"/>
      <c r="LO16" s="66"/>
      <c r="LP16" s="66"/>
      <c r="LQ16" s="106"/>
      <c r="LR16" s="106"/>
      <c r="LS16" s="106"/>
      <c r="LT16" s="106"/>
      <c r="LU16" s="106"/>
      <c r="LV16" s="106"/>
      <c r="LW16" s="106"/>
      <c r="LX16" s="106"/>
      <c r="LY16" s="106"/>
      <c r="LZ16" s="106"/>
      <c r="MA16" s="106"/>
      <c r="MB16" s="106"/>
      <c r="MC16" s="106"/>
      <c r="MD16" s="106"/>
      <c r="ME16" s="106"/>
      <c r="MF16" s="106"/>
      <c r="MG16" s="106"/>
      <c r="MH16" s="106"/>
      <c r="MI16" s="106"/>
      <c r="MJ16" s="106"/>
      <c r="MK16" s="106"/>
      <c r="ML16" s="106"/>
      <c r="MM16" s="106"/>
      <c r="MN16" s="106"/>
      <c r="MO16" s="106"/>
      <c r="MP16" s="106"/>
      <c r="MQ16" s="106"/>
      <c r="MR16" s="106"/>
      <c r="MS16" s="106"/>
      <c r="MT16" s="106"/>
      <c r="MU16" s="106"/>
      <c r="MV16" s="106"/>
      <c r="MW16" s="106"/>
      <c r="MX16" s="106"/>
      <c r="MY16" s="106"/>
      <c r="MZ16" s="106"/>
      <c r="NA16" s="106"/>
      <c r="NB16" s="106"/>
      <c r="NC16" s="106"/>
      <c r="ND16" s="106"/>
      <c r="NE16" s="106"/>
      <c r="NF16" s="106"/>
      <c r="NG16" s="106"/>
      <c r="NH16" s="106"/>
      <c r="NI16" s="106"/>
      <c r="NJ16" s="106"/>
      <c r="NK16" s="106"/>
      <c r="NL16" s="106"/>
      <c r="NM16" s="106"/>
      <c r="NN16" s="106"/>
      <c r="NO16" s="106"/>
      <c r="NP16" s="106"/>
      <c r="NQ16" s="106"/>
      <c r="NR16" s="106"/>
      <c r="NS16" s="106"/>
      <c r="NT16" s="106"/>
      <c r="NU16" s="106"/>
      <c r="NV16" s="106"/>
      <c r="NW16" s="106"/>
      <c r="NX16" s="106"/>
      <c r="NY16" s="106"/>
      <c r="NZ16" s="106"/>
      <c r="OA16" s="106"/>
      <c r="OB16" s="106"/>
      <c r="OC16" s="106"/>
      <c r="OD16" s="106"/>
      <c r="OE16" s="106"/>
      <c r="OF16" s="106"/>
      <c r="OG16" s="106"/>
      <c r="OH16" s="106"/>
      <c r="OI16" s="106"/>
      <c r="OJ16" s="106"/>
      <c r="OK16" s="106"/>
      <c r="OL16" s="106"/>
      <c r="OM16" s="106"/>
      <c r="ON16" s="106"/>
      <c r="OO16" s="106"/>
      <c r="OP16" s="106"/>
    </row>
    <row r="17" spans="3:406" x14ac:dyDescent="0.2">
      <c r="C17" s="66"/>
      <c r="D17" s="66"/>
      <c r="E17" s="72"/>
      <c r="F17" s="73"/>
      <c r="G17" s="72"/>
      <c r="H17" s="73"/>
      <c r="I17" s="73"/>
      <c r="J17" s="73"/>
      <c r="K17" s="73"/>
      <c r="L17" s="72"/>
      <c r="M17" s="73"/>
      <c r="N17" s="73"/>
      <c r="O17" s="73"/>
      <c r="P17" s="73"/>
      <c r="Q17" s="72"/>
      <c r="R17" s="73"/>
      <c r="S17" s="73"/>
      <c r="T17" s="73"/>
      <c r="U17" s="73"/>
      <c r="V17" s="72"/>
      <c r="W17" s="73"/>
      <c r="X17" s="73"/>
      <c r="Y17" s="73"/>
      <c r="Z17" s="73"/>
      <c r="AA17" s="72"/>
      <c r="AB17" s="73"/>
      <c r="AC17" s="73"/>
      <c r="AD17" s="73"/>
      <c r="AE17" s="73"/>
      <c r="AF17" s="72"/>
      <c r="AG17" s="73"/>
      <c r="AH17" s="73"/>
      <c r="AI17" s="73"/>
      <c r="AJ17" s="73"/>
      <c r="AK17" s="128"/>
      <c r="AL17" s="73"/>
      <c r="AM17" s="73"/>
      <c r="AN17" s="73"/>
      <c r="AO17" s="73"/>
      <c r="AP17" s="128"/>
      <c r="AQ17" s="73"/>
      <c r="AR17" s="73"/>
      <c r="AS17" s="73"/>
      <c r="AT17" s="73"/>
      <c r="AU17" s="128"/>
      <c r="AV17" s="73"/>
      <c r="AW17" s="73"/>
      <c r="AX17" s="73"/>
      <c r="AY17" s="73"/>
      <c r="AZ17" s="128"/>
      <c r="BA17" s="73"/>
      <c r="BB17" s="73"/>
      <c r="BC17" s="73"/>
      <c r="BD17" s="73"/>
      <c r="BE17" s="128"/>
      <c r="BF17" s="73"/>
      <c r="BG17" s="73"/>
      <c r="BH17" s="73"/>
      <c r="BI17" s="73"/>
      <c r="BJ17" s="128"/>
      <c r="BK17" s="73"/>
      <c r="BL17" s="73"/>
      <c r="BM17" s="73"/>
      <c r="BN17" s="73"/>
      <c r="BO17" s="128"/>
      <c r="BP17" s="73"/>
      <c r="BQ17" s="73"/>
      <c r="BR17" s="73"/>
      <c r="BS17" s="73"/>
      <c r="BT17" s="128"/>
      <c r="BU17" s="73"/>
      <c r="BV17" s="73"/>
      <c r="BW17" s="73"/>
      <c r="BX17" s="73"/>
      <c r="BY17" s="128"/>
      <c r="BZ17" s="73"/>
      <c r="CA17" s="73"/>
      <c r="CB17" s="73"/>
      <c r="CC17" s="73"/>
      <c r="CD17" s="128"/>
      <c r="CF17" s="66"/>
      <c r="CG17" s="6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06"/>
      <c r="FC17" s="106"/>
      <c r="FD17" s="106"/>
      <c r="FE17" s="106"/>
      <c r="FF17" s="106"/>
      <c r="FG17" s="106"/>
      <c r="FI17" s="66"/>
      <c r="FJ17" s="66"/>
      <c r="FK17" s="106"/>
      <c r="FL17" s="106"/>
      <c r="FM17" s="106"/>
      <c r="FN17" s="106"/>
      <c r="FO17" s="106"/>
      <c r="FP17" s="106"/>
      <c r="FQ17" s="106"/>
      <c r="FR17" s="106"/>
      <c r="FS17" s="106"/>
      <c r="FT17" s="106"/>
      <c r="FU17" s="106"/>
      <c r="FV17" s="106"/>
      <c r="FW17" s="106"/>
      <c r="FX17" s="106"/>
      <c r="FY17" s="106"/>
      <c r="FZ17" s="106"/>
      <c r="GA17" s="106"/>
      <c r="GB17" s="106"/>
      <c r="GC17" s="106"/>
      <c r="GD17" s="106"/>
      <c r="GE17" s="106"/>
      <c r="GF17" s="106"/>
      <c r="GG17" s="106"/>
      <c r="GH17" s="106"/>
      <c r="GI17" s="106"/>
      <c r="GJ17" s="106"/>
      <c r="GK17" s="106"/>
      <c r="GL17" s="106"/>
      <c r="GM17" s="106"/>
      <c r="GN17" s="106"/>
      <c r="GO17" s="106"/>
      <c r="GP17" s="106"/>
      <c r="GQ17" s="106"/>
      <c r="GR17" s="106"/>
      <c r="GS17" s="106"/>
      <c r="GT17" s="106"/>
      <c r="GU17" s="106"/>
      <c r="GV17" s="106"/>
      <c r="GW17" s="106"/>
      <c r="GX17" s="106"/>
      <c r="GY17" s="106"/>
      <c r="GZ17" s="106"/>
      <c r="HA17" s="106"/>
      <c r="HB17" s="106"/>
      <c r="HC17" s="106"/>
      <c r="HD17" s="106"/>
      <c r="HE17" s="106"/>
      <c r="HF17" s="106"/>
      <c r="HG17" s="106"/>
      <c r="HH17" s="106"/>
      <c r="HI17" s="106"/>
      <c r="HJ17" s="106"/>
      <c r="HK17" s="106"/>
      <c r="HL17" s="106"/>
      <c r="HM17" s="106"/>
      <c r="HN17" s="106"/>
      <c r="HO17" s="106"/>
      <c r="HP17" s="106"/>
      <c r="HQ17" s="106"/>
      <c r="HR17" s="106"/>
      <c r="HS17" s="106"/>
      <c r="HT17" s="106"/>
      <c r="HU17" s="106"/>
      <c r="HV17" s="106"/>
      <c r="HW17" s="106"/>
      <c r="HX17" s="106"/>
      <c r="HY17" s="106"/>
      <c r="HZ17" s="106"/>
      <c r="IA17" s="106"/>
      <c r="IB17" s="106"/>
      <c r="IC17" s="106"/>
      <c r="ID17" s="106"/>
      <c r="IE17" s="106"/>
      <c r="IF17" s="106"/>
      <c r="IG17" s="106"/>
      <c r="IH17" s="106"/>
      <c r="II17" s="106"/>
      <c r="IJ17" s="106"/>
      <c r="IL17" s="66"/>
      <c r="IM17" s="66"/>
      <c r="IN17" s="106"/>
      <c r="IO17" s="106"/>
      <c r="IP17" s="106"/>
      <c r="IQ17" s="106"/>
      <c r="IR17" s="106"/>
      <c r="IS17" s="106"/>
      <c r="IT17" s="106"/>
      <c r="IU17" s="106"/>
      <c r="IV17" s="106"/>
      <c r="IW17" s="106"/>
      <c r="IX17" s="106"/>
      <c r="IY17" s="106"/>
      <c r="IZ17" s="106"/>
      <c r="JA17" s="106"/>
      <c r="JB17" s="106"/>
      <c r="JC17" s="106"/>
      <c r="JD17" s="106"/>
      <c r="JE17" s="106"/>
      <c r="JF17" s="106"/>
      <c r="JG17" s="106"/>
      <c r="JH17" s="106"/>
      <c r="JI17" s="106"/>
      <c r="JJ17" s="106"/>
      <c r="JK17" s="106"/>
      <c r="JL17" s="106"/>
      <c r="JM17" s="106"/>
      <c r="JN17" s="106"/>
      <c r="JO17" s="106"/>
      <c r="JP17" s="106"/>
      <c r="JQ17" s="106"/>
      <c r="JR17" s="106"/>
      <c r="JS17" s="106"/>
      <c r="JT17" s="106"/>
      <c r="JU17" s="106"/>
      <c r="JV17" s="106"/>
      <c r="JW17" s="106"/>
      <c r="JX17" s="106"/>
      <c r="JY17" s="106"/>
      <c r="JZ17" s="106"/>
      <c r="KA17" s="106"/>
      <c r="KB17" s="106"/>
      <c r="KC17" s="106"/>
      <c r="KD17" s="106"/>
      <c r="KE17" s="106"/>
      <c r="KF17" s="106"/>
      <c r="KG17" s="106"/>
      <c r="KH17" s="106"/>
      <c r="KI17" s="106"/>
      <c r="KJ17" s="106"/>
      <c r="KK17" s="106"/>
      <c r="KL17" s="106"/>
      <c r="KM17" s="106"/>
      <c r="KN17" s="106"/>
      <c r="KO17" s="106"/>
      <c r="KP17" s="106"/>
      <c r="KQ17" s="106"/>
      <c r="KR17" s="106"/>
      <c r="KS17" s="106"/>
      <c r="KT17" s="106"/>
      <c r="KU17" s="106"/>
      <c r="KV17" s="106"/>
      <c r="KW17" s="106"/>
      <c r="KX17" s="106"/>
      <c r="KY17" s="106"/>
      <c r="KZ17" s="106"/>
      <c r="LA17" s="106"/>
      <c r="LB17" s="106"/>
      <c r="LC17" s="106"/>
      <c r="LD17" s="106"/>
      <c r="LE17" s="106"/>
      <c r="LF17" s="106"/>
      <c r="LG17" s="106"/>
      <c r="LH17" s="106"/>
      <c r="LI17" s="106"/>
      <c r="LJ17" s="106"/>
      <c r="LK17" s="106"/>
      <c r="LL17" s="106"/>
      <c r="LM17" s="106"/>
      <c r="LO17" s="66"/>
      <c r="LP17" s="66"/>
      <c r="LQ17" s="106"/>
      <c r="LR17" s="106"/>
      <c r="LS17" s="106"/>
      <c r="LT17" s="106"/>
      <c r="LU17" s="106"/>
      <c r="LV17" s="106"/>
      <c r="LW17" s="106"/>
      <c r="LX17" s="106"/>
      <c r="LY17" s="106"/>
      <c r="LZ17" s="106"/>
      <c r="MA17" s="106"/>
      <c r="MB17" s="106"/>
      <c r="MC17" s="106"/>
      <c r="MD17" s="106"/>
      <c r="ME17" s="106"/>
      <c r="MF17" s="106"/>
      <c r="MG17" s="106"/>
      <c r="MH17" s="106"/>
      <c r="MI17" s="106"/>
      <c r="MJ17" s="106"/>
      <c r="MK17" s="106"/>
      <c r="ML17" s="106"/>
      <c r="MM17" s="106"/>
      <c r="MN17" s="106"/>
      <c r="MO17" s="106"/>
      <c r="MP17" s="106"/>
      <c r="MQ17" s="106"/>
      <c r="MR17" s="106"/>
      <c r="MS17" s="106"/>
      <c r="MT17" s="106"/>
      <c r="MU17" s="106"/>
      <c r="MV17" s="106"/>
      <c r="MW17" s="106"/>
      <c r="MX17" s="106"/>
      <c r="MY17" s="106"/>
      <c r="MZ17" s="106"/>
      <c r="NA17" s="106"/>
      <c r="NB17" s="106"/>
      <c r="NC17" s="106"/>
      <c r="ND17" s="106"/>
      <c r="NE17" s="106"/>
      <c r="NF17" s="106"/>
      <c r="NG17" s="106"/>
      <c r="NH17" s="106"/>
      <c r="NI17" s="106"/>
      <c r="NJ17" s="106"/>
      <c r="NK17" s="106"/>
      <c r="NL17" s="106"/>
      <c r="NM17" s="106"/>
      <c r="NN17" s="106"/>
      <c r="NO17" s="106"/>
      <c r="NP17" s="106"/>
      <c r="NQ17" s="106"/>
      <c r="NR17" s="106"/>
      <c r="NS17" s="106"/>
      <c r="NT17" s="106"/>
      <c r="NU17" s="106"/>
      <c r="NV17" s="106"/>
      <c r="NW17" s="106"/>
      <c r="NX17" s="106"/>
      <c r="NY17" s="106"/>
      <c r="NZ17" s="106"/>
      <c r="OA17" s="106"/>
      <c r="OB17" s="106"/>
      <c r="OC17" s="106"/>
      <c r="OD17" s="106"/>
      <c r="OE17" s="106"/>
      <c r="OF17" s="106"/>
      <c r="OG17" s="106"/>
      <c r="OH17" s="106"/>
      <c r="OI17" s="106"/>
      <c r="OJ17" s="106"/>
      <c r="OK17" s="106"/>
      <c r="OL17" s="106"/>
      <c r="OM17" s="106"/>
      <c r="ON17" s="106"/>
      <c r="OO17" s="106"/>
      <c r="OP17" s="106"/>
    </row>
    <row r="18" spans="3:406" x14ac:dyDescent="0.2">
      <c r="C18" s="66"/>
      <c r="D18" s="66"/>
      <c r="E18" s="72"/>
      <c r="F18" s="73"/>
      <c r="G18" s="72"/>
      <c r="H18" s="73"/>
      <c r="I18" s="73"/>
      <c r="J18" s="73"/>
      <c r="K18" s="73"/>
      <c r="L18" s="72"/>
      <c r="M18" s="73"/>
      <c r="N18" s="73"/>
      <c r="O18" s="73"/>
      <c r="P18" s="73"/>
      <c r="Q18" s="72"/>
      <c r="R18" s="73"/>
      <c r="S18" s="73"/>
      <c r="T18" s="73"/>
      <c r="U18" s="73"/>
      <c r="V18" s="72"/>
      <c r="W18" s="73"/>
      <c r="X18" s="73"/>
      <c r="Y18" s="73"/>
      <c r="Z18" s="73"/>
      <c r="AA18" s="72"/>
      <c r="AB18" s="73"/>
      <c r="AC18" s="73"/>
      <c r="AD18" s="73"/>
      <c r="AE18" s="73"/>
      <c r="AF18" s="72"/>
      <c r="AG18" s="73"/>
      <c r="AH18" s="73"/>
      <c r="AI18" s="73"/>
      <c r="AJ18" s="73"/>
      <c r="AK18" s="128"/>
      <c r="AL18" s="73"/>
      <c r="AM18" s="73"/>
      <c r="AN18" s="73"/>
      <c r="AO18" s="73"/>
      <c r="AP18" s="128"/>
      <c r="AQ18" s="73"/>
      <c r="AR18" s="73"/>
      <c r="AS18" s="73"/>
      <c r="AT18" s="73"/>
      <c r="AU18" s="128"/>
      <c r="AV18" s="73"/>
      <c r="AW18" s="73"/>
      <c r="AX18" s="73"/>
      <c r="AY18" s="73"/>
      <c r="AZ18" s="128"/>
      <c r="BA18" s="73"/>
      <c r="BB18" s="73"/>
      <c r="BC18" s="73"/>
      <c r="BD18" s="73"/>
      <c r="BE18" s="128"/>
      <c r="BF18" s="73"/>
      <c r="BG18" s="73"/>
      <c r="BH18" s="73"/>
      <c r="BI18" s="73"/>
      <c r="BJ18" s="128"/>
      <c r="BK18" s="73"/>
      <c r="BL18" s="73"/>
      <c r="BM18" s="73"/>
      <c r="BN18" s="73"/>
      <c r="BO18" s="128"/>
      <c r="BP18" s="73"/>
      <c r="BQ18" s="73"/>
      <c r="BR18" s="73"/>
      <c r="BS18" s="73"/>
      <c r="BT18" s="128"/>
      <c r="BU18" s="73"/>
      <c r="BV18" s="73"/>
      <c r="BW18" s="73"/>
      <c r="BX18" s="73"/>
      <c r="BY18" s="128"/>
      <c r="BZ18" s="73"/>
      <c r="CA18" s="73"/>
      <c r="CB18" s="73"/>
      <c r="CC18" s="73"/>
      <c r="CD18" s="128"/>
      <c r="CF18" s="66"/>
      <c r="CG18" s="6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c r="DM18" s="106"/>
      <c r="DN18" s="106"/>
      <c r="DO18" s="106"/>
      <c r="DP18" s="106"/>
      <c r="DQ18" s="106"/>
      <c r="DR18" s="106"/>
      <c r="DS18" s="106"/>
      <c r="DT18" s="106"/>
      <c r="DU18" s="106"/>
      <c r="DV18" s="106"/>
      <c r="DW18" s="106"/>
      <c r="DX18" s="106"/>
      <c r="DY18" s="106"/>
      <c r="DZ18" s="106"/>
      <c r="EA18" s="106"/>
      <c r="EB18" s="106"/>
      <c r="EC18" s="106"/>
      <c r="ED18" s="106"/>
      <c r="EE18" s="106"/>
      <c r="EF18" s="106"/>
      <c r="EG18" s="106"/>
      <c r="EH18" s="106"/>
      <c r="EI18" s="106"/>
      <c r="EJ18" s="106"/>
      <c r="EK18" s="106"/>
      <c r="EL18" s="106"/>
      <c r="EM18" s="106"/>
      <c r="EN18" s="106"/>
      <c r="EO18" s="106"/>
      <c r="EP18" s="106"/>
      <c r="EQ18" s="106"/>
      <c r="ER18" s="106"/>
      <c r="ES18" s="106"/>
      <c r="ET18" s="106"/>
      <c r="EU18" s="106"/>
      <c r="EV18" s="106"/>
      <c r="EW18" s="106"/>
      <c r="EX18" s="106"/>
      <c r="EY18" s="106"/>
      <c r="EZ18" s="106"/>
      <c r="FA18" s="106"/>
      <c r="FB18" s="106"/>
      <c r="FC18" s="106"/>
      <c r="FD18" s="106"/>
      <c r="FE18" s="106"/>
      <c r="FF18" s="106"/>
      <c r="FG18" s="106"/>
      <c r="FI18" s="66"/>
      <c r="FJ18" s="66"/>
      <c r="FK18" s="106"/>
      <c r="FL18" s="106"/>
      <c r="FM18" s="106"/>
      <c r="FN18" s="106"/>
      <c r="FO18" s="106"/>
      <c r="FP18" s="106"/>
      <c r="FQ18" s="106"/>
      <c r="FR18" s="106"/>
      <c r="FS18" s="106"/>
      <c r="FT18" s="106"/>
      <c r="FU18" s="106"/>
      <c r="FV18" s="106"/>
      <c r="FW18" s="106"/>
      <c r="FX18" s="106"/>
      <c r="FY18" s="106"/>
      <c r="FZ18" s="106"/>
      <c r="GA18" s="106"/>
      <c r="GB18" s="106"/>
      <c r="GC18" s="106"/>
      <c r="GD18" s="106"/>
      <c r="GE18" s="106"/>
      <c r="GF18" s="106"/>
      <c r="GG18" s="106"/>
      <c r="GH18" s="106"/>
      <c r="GI18" s="106"/>
      <c r="GJ18" s="106"/>
      <c r="GK18" s="106"/>
      <c r="GL18" s="106"/>
      <c r="GM18" s="106"/>
      <c r="GN18" s="106"/>
      <c r="GO18" s="106"/>
      <c r="GP18" s="106"/>
      <c r="GQ18" s="106"/>
      <c r="GR18" s="106"/>
      <c r="GS18" s="106"/>
      <c r="GT18" s="106"/>
      <c r="GU18" s="106"/>
      <c r="GV18" s="106"/>
      <c r="GW18" s="106"/>
      <c r="GX18" s="106"/>
      <c r="GY18" s="106"/>
      <c r="GZ18" s="106"/>
      <c r="HA18" s="106"/>
      <c r="HB18" s="106"/>
      <c r="HC18" s="106"/>
      <c r="HD18" s="106"/>
      <c r="HE18" s="106"/>
      <c r="HF18" s="106"/>
      <c r="HG18" s="106"/>
      <c r="HH18" s="106"/>
      <c r="HI18" s="106"/>
      <c r="HJ18" s="106"/>
      <c r="HK18" s="106"/>
      <c r="HL18" s="106"/>
      <c r="HM18" s="106"/>
      <c r="HN18" s="106"/>
      <c r="HO18" s="106"/>
      <c r="HP18" s="106"/>
      <c r="HQ18" s="106"/>
      <c r="HR18" s="106"/>
      <c r="HS18" s="106"/>
      <c r="HT18" s="106"/>
      <c r="HU18" s="106"/>
      <c r="HV18" s="106"/>
      <c r="HW18" s="106"/>
      <c r="HX18" s="106"/>
      <c r="HY18" s="106"/>
      <c r="HZ18" s="106"/>
      <c r="IA18" s="106"/>
      <c r="IB18" s="106"/>
      <c r="IC18" s="106"/>
      <c r="ID18" s="106"/>
      <c r="IE18" s="106"/>
      <c r="IF18" s="106"/>
      <c r="IG18" s="106"/>
      <c r="IH18" s="106"/>
      <c r="II18" s="106"/>
      <c r="IJ18" s="106"/>
      <c r="IL18" s="66"/>
      <c r="IM18" s="66"/>
      <c r="IN18" s="106"/>
      <c r="IO18" s="106"/>
      <c r="IP18" s="106"/>
      <c r="IQ18" s="106"/>
      <c r="IR18" s="106"/>
      <c r="IS18" s="106"/>
      <c r="IT18" s="106"/>
      <c r="IU18" s="106"/>
      <c r="IV18" s="106"/>
      <c r="IW18" s="106"/>
      <c r="IX18" s="106"/>
      <c r="IY18" s="106"/>
      <c r="IZ18" s="106"/>
      <c r="JA18" s="106"/>
      <c r="JB18" s="106"/>
      <c r="JC18" s="106"/>
      <c r="JD18" s="106"/>
      <c r="JE18" s="106"/>
      <c r="JF18" s="106"/>
      <c r="JG18" s="106"/>
      <c r="JH18" s="106"/>
      <c r="JI18" s="106"/>
      <c r="JJ18" s="106"/>
      <c r="JK18" s="106"/>
      <c r="JL18" s="106"/>
      <c r="JM18" s="106"/>
      <c r="JN18" s="106"/>
      <c r="JO18" s="106"/>
      <c r="JP18" s="106"/>
      <c r="JQ18" s="106"/>
      <c r="JR18" s="106"/>
      <c r="JS18" s="106"/>
      <c r="JT18" s="106"/>
      <c r="JU18" s="106"/>
      <c r="JV18" s="106"/>
      <c r="JW18" s="106"/>
      <c r="JX18" s="106"/>
      <c r="JY18" s="106"/>
      <c r="JZ18" s="106"/>
      <c r="KA18" s="106"/>
      <c r="KB18" s="106"/>
      <c r="KC18" s="106"/>
      <c r="KD18" s="106"/>
      <c r="KE18" s="106"/>
      <c r="KF18" s="106"/>
      <c r="KG18" s="106"/>
      <c r="KH18" s="106"/>
      <c r="KI18" s="106"/>
      <c r="KJ18" s="106"/>
      <c r="KK18" s="106"/>
      <c r="KL18" s="106"/>
      <c r="KM18" s="106"/>
      <c r="KN18" s="106"/>
      <c r="KO18" s="106"/>
      <c r="KP18" s="106"/>
      <c r="KQ18" s="106"/>
      <c r="KR18" s="106"/>
      <c r="KS18" s="106"/>
      <c r="KT18" s="106"/>
      <c r="KU18" s="106"/>
      <c r="KV18" s="106"/>
      <c r="KW18" s="106"/>
      <c r="KX18" s="106"/>
      <c r="KY18" s="106"/>
      <c r="KZ18" s="106"/>
      <c r="LA18" s="106"/>
      <c r="LB18" s="106"/>
      <c r="LC18" s="106"/>
      <c r="LD18" s="106"/>
      <c r="LE18" s="106"/>
      <c r="LF18" s="106"/>
      <c r="LG18" s="106"/>
      <c r="LH18" s="106"/>
      <c r="LI18" s="106"/>
      <c r="LJ18" s="106"/>
      <c r="LK18" s="106"/>
      <c r="LL18" s="106"/>
      <c r="LM18" s="106"/>
      <c r="LO18" s="66"/>
      <c r="LP18" s="66"/>
      <c r="LQ18" s="106"/>
      <c r="LR18" s="106"/>
      <c r="LS18" s="106"/>
      <c r="LT18" s="106"/>
      <c r="LU18" s="106"/>
      <c r="LV18" s="106"/>
      <c r="LW18" s="106"/>
      <c r="LX18" s="106"/>
      <c r="LY18" s="106"/>
      <c r="LZ18" s="106"/>
      <c r="MA18" s="106"/>
      <c r="MB18" s="106"/>
      <c r="MC18" s="106"/>
      <c r="MD18" s="106"/>
      <c r="ME18" s="106"/>
      <c r="MF18" s="106"/>
      <c r="MG18" s="106"/>
      <c r="MH18" s="106"/>
      <c r="MI18" s="106"/>
      <c r="MJ18" s="106"/>
      <c r="MK18" s="106"/>
      <c r="ML18" s="106"/>
      <c r="MM18" s="106"/>
      <c r="MN18" s="106"/>
      <c r="MO18" s="106"/>
      <c r="MP18" s="106"/>
      <c r="MQ18" s="106"/>
      <c r="MR18" s="106"/>
      <c r="MS18" s="106"/>
      <c r="MT18" s="106"/>
      <c r="MU18" s="106"/>
      <c r="MV18" s="106"/>
      <c r="MW18" s="106"/>
      <c r="MX18" s="106"/>
      <c r="MY18" s="106"/>
      <c r="MZ18" s="106"/>
      <c r="NA18" s="106"/>
      <c r="NB18" s="106"/>
      <c r="NC18" s="106"/>
      <c r="ND18" s="106"/>
      <c r="NE18" s="106"/>
      <c r="NF18" s="106"/>
      <c r="NG18" s="106"/>
      <c r="NH18" s="106"/>
      <c r="NI18" s="106"/>
      <c r="NJ18" s="106"/>
      <c r="NK18" s="106"/>
      <c r="NL18" s="106"/>
      <c r="NM18" s="106"/>
      <c r="NN18" s="106"/>
      <c r="NO18" s="106"/>
      <c r="NP18" s="106"/>
      <c r="NQ18" s="106"/>
      <c r="NR18" s="106"/>
      <c r="NS18" s="106"/>
      <c r="NT18" s="106"/>
      <c r="NU18" s="106"/>
      <c r="NV18" s="106"/>
      <c r="NW18" s="106"/>
      <c r="NX18" s="106"/>
      <c r="NY18" s="106"/>
      <c r="NZ18" s="106"/>
      <c r="OA18" s="106"/>
      <c r="OB18" s="106"/>
      <c r="OC18" s="106"/>
      <c r="OD18" s="106"/>
      <c r="OE18" s="106"/>
      <c r="OF18" s="106"/>
      <c r="OG18" s="106"/>
      <c r="OH18" s="106"/>
      <c r="OI18" s="106"/>
      <c r="OJ18" s="106"/>
      <c r="OK18" s="106"/>
      <c r="OL18" s="106"/>
      <c r="OM18" s="106"/>
      <c r="ON18" s="106"/>
      <c r="OO18" s="106"/>
      <c r="OP18" s="106"/>
    </row>
    <row r="19" spans="3:406" x14ac:dyDescent="0.2">
      <c r="C19" s="66"/>
      <c r="D19" s="66"/>
      <c r="E19" s="72"/>
      <c r="F19" s="73"/>
      <c r="G19" s="72"/>
      <c r="H19" s="73"/>
      <c r="I19" s="73"/>
      <c r="J19" s="73"/>
      <c r="K19" s="73"/>
      <c r="L19" s="72"/>
      <c r="M19" s="73"/>
      <c r="N19" s="73"/>
      <c r="O19" s="73"/>
      <c r="P19" s="73"/>
      <c r="Q19" s="72"/>
      <c r="R19" s="73"/>
      <c r="S19" s="73"/>
      <c r="T19" s="73"/>
      <c r="U19" s="73"/>
      <c r="V19" s="72"/>
      <c r="W19" s="73"/>
      <c r="X19" s="73"/>
      <c r="Y19" s="73"/>
      <c r="Z19" s="73"/>
      <c r="AA19" s="72"/>
      <c r="AB19" s="73"/>
      <c r="AC19" s="73"/>
      <c r="AD19" s="73"/>
      <c r="AE19" s="73"/>
      <c r="AF19" s="72"/>
      <c r="AG19" s="73"/>
      <c r="AH19" s="73"/>
      <c r="AI19" s="73"/>
      <c r="AJ19" s="73"/>
      <c r="AK19" s="128"/>
      <c r="AL19" s="73"/>
      <c r="AM19" s="73"/>
      <c r="AN19" s="73"/>
      <c r="AO19" s="73"/>
      <c r="AP19" s="128"/>
      <c r="AQ19" s="73"/>
      <c r="AR19" s="73"/>
      <c r="AS19" s="73"/>
      <c r="AT19" s="73"/>
      <c r="AU19" s="128"/>
      <c r="AV19" s="73"/>
      <c r="AW19" s="73"/>
      <c r="AX19" s="73"/>
      <c r="AY19" s="73"/>
      <c r="AZ19" s="128"/>
      <c r="BA19" s="73"/>
      <c r="BB19" s="73"/>
      <c r="BC19" s="73"/>
      <c r="BD19" s="73"/>
      <c r="BE19" s="128"/>
      <c r="BF19" s="73"/>
      <c r="BG19" s="73"/>
      <c r="BH19" s="73"/>
      <c r="BI19" s="73"/>
      <c r="BJ19" s="128"/>
      <c r="BK19" s="73"/>
      <c r="BL19" s="73"/>
      <c r="BM19" s="73"/>
      <c r="BN19" s="73"/>
      <c r="BO19" s="128"/>
      <c r="BP19" s="73"/>
      <c r="BQ19" s="73"/>
      <c r="BR19" s="73"/>
      <c r="BS19" s="73"/>
      <c r="BT19" s="128"/>
      <c r="BU19" s="73"/>
      <c r="BV19" s="73"/>
      <c r="BW19" s="73"/>
      <c r="BX19" s="73"/>
      <c r="BY19" s="128"/>
      <c r="BZ19" s="73"/>
      <c r="CA19" s="73"/>
      <c r="CB19" s="73"/>
      <c r="CC19" s="73"/>
      <c r="CD19" s="128"/>
      <c r="CF19" s="66"/>
      <c r="CG19" s="66"/>
      <c r="CH19" s="106"/>
      <c r="CI19" s="106"/>
      <c r="CJ19" s="106"/>
      <c r="CK19" s="106"/>
      <c r="CL19" s="106"/>
      <c r="CM19" s="106"/>
      <c r="CN19" s="106"/>
      <c r="CO19" s="106"/>
      <c r="CP19" s="106"/>
      <c r="CQ19" s="106"/>
      <c r="CR19" s="106"/>
      <c r="CS19" s="106"/>
      <c r="CT19" s="106"/>
      <c r="CU19" s="106"/>
      <c r="CV19" s="106"/>
      <c r="CW19" s="106"/>
      <c r="CX19" s="106"/>
      <c r="CY19" s="106"/>
      <c r="CZ19" s="106"/>
      <c r="DA19" s="106"/>
      <c r="DB19" s="106"/>
      <c r="DC19" s="106"/>
      <c r="DD19" s="106"/>
      <c r="DE19" s="106"/>
      <c r="DF19" s="106"/>
      <c r="DG19" s="106"/>
      <c r="DH19" s="106"/>
      <c r="DI19" s="106"/>
      <c r="DJ19" s="106"/>
      <c r="DK19" s="106"/>
      <c r="DL19" s="106"/>
      <c r="DM19" s="106"/>
      <c r="DN19" s="106"/>
      <c r="DO19" s="106"/>
      <c r="DP19" s="106"/>
      <c r="DQ19" s="106"/>
      <c r="DR19" s="106"/>
      <c r="DS19" s="106"/>
      <c r="DT19" s="106"/>
      <c r="DU19" s="106"/>
      <c r="DV19" s="106"/>
      <c r="DW19" s="106"/>
      <c r="DX19" s="106"/>
      <c r="DY19" s="106"/>
      <c r="DZ19" s="106"/>
      <c r="EA19" s="106"/>
      <c r="EB19" s="106"/>
      <c r="EC19" s="106"/>
      <c r="ED19" s="106"/>
      <c r="EE19" s="106"/>
      <c r="EF19" s="106"/>
      <c r="EG19" s="106"/>
      <c r="EH19" s="106"/>
      <c r="EI19" s="106"/>
      <c r="EJ19" s="106"/>
      <c r="EK19" s="106"/>
      <c r="EL19" s="106"/>
      <c r="EM19" s="106"/>
      <c r="EN19" s="106"/>
      <c r="EO19" s="106"/>
      <c r="EP19" s="106"/>
      <c r="EQ19" s="106"/>
      <c r="ER19" s="106"/>
      <c r="ES19" s="106"/>
      <c r="ET19" s="106"/>
      <c r="EU19" s="106"/>
      <c r="EV19" s="106"/>
      <c r="EW19" s="106"/>
      <c r="EX19" s="106"/>
      <c r="EY19" s="106"/>
      <c r="EZ19" s="106"/>
      <c r="FA19" s="106"/>
      <c r="FB19" s="106"/>
      <c r="FC19" s="106"/>
      <c r="FD19" s="106"/>
      <c r="FE19" s="106"/>
      <c r="FF19" s="106"/>
      <c r="FG19" s="106"/>
      <c r="FI19" s="66"/>
      <c r="FJ19" s="66"/>
      <c r="FK19" s="106"/>
      <c r="FL19" s="106"/>
      <c r="FM19" s="106"/>
      <c r="FN19" s="106"/>
      <c r="FO19" s="106"/>
      <c r="FP19" s="106"/>
      <c r="FQ19" s="106"/>
      <c r="FR19" s="106"/>
      <c r="FS19" s="106"/>
      <c r="FT19" s="106"/>
      <c r="FU19" s="106"/>
      <c r="FV19" s="106"/>
      <c r="FW19" s="106"/>
      <c r="FX19" s="106"/>
      <c r="FY19" s="106"/>
      <c r="FZ19" s="106"/>
      <c r="GA19" s="106"/>
      <c r="GB19" s="106"/>
      <c r="GC19" s="106"/>
      <c r="GD19" s="106"/>
      <c r="GE19" s="106"/>
      <c r="GF19" s="106"/>
      <c r="GG19" s="106"/>
      <c r="GH19" s="106"/>
      <c r="GI19" s="106"/>
      <c r="GJ19" s="106"/>
      <c r="GK19" s="106"/>
      <c r="GL19" s="106"/>
      <c r="GM19" s="106"/>
      <c r="GN19" s="106"/>
      <c r="GO19" s="106"/>
      <c r="GP19" s="106"/>
      <c r="GQ19" s="106"/>
      <c r="GR19" s="106"/>
      <c r="GS19" s="106"/>
      <c r="GT19" s="106"/>
      <c r="GU19" s="106"/>
      <c r="GV19" s="106"/>
      <c r="GW19" s="106"/>
      <c r="GX19" s="106"/>
      <c r="GY19" s="106"/>
      <c r="GZ19" s="106"/>
      <c r="HA19" s="106"/>
      <c r="HB19" s="106"/>
      <c r="HC19" s="106"/>
      <c r="HD19" s="106"/>
      <c r="HE19" s="106"/>
      <c r="HF19" s="106"/>
      <c r="HG19" s="106"/>
      <c r="HH19" s="106"/>
      <c r="HI19" s="106"/>
      <c r="HJ19" s="106"/>
      <c r="HK19" s="106"/>
      <c r="HL19" s="106"/>
      <c r="HM19" s="106"/>
      <c r="HN19" s="106"/>
      <c r="HO19" s="106"/>
      <c r="HP19" s="106"/>
      <c r="HQ19" s="106"/>
      <c r="HR19" s="106"/>
      <c r="HS19" s="106"/>
      <c r="HT19" s="106"/>
      <c r="HU19" s="106"/>
      <c r="HV19" s="106"/>
      <c r="HW19" s="106"/>
      <c r="HX19" s="106"/>
      <c r="HY19" s="106"/>
      <c r="HZ19" s="106"/>
      <c r="IA19" s="106"/>
      <c r="IB19" s="106"/>
      <c r="IC19" s="106"/>
      <c r="ID19" s="106"/>
      <c r="IE19" s="106"/>
      <c r="IF19" s="106"/>
      <c r="IG19" s="106"/>
      <c r="IH19" s="106"/>
      <c r="II19" s="106"/>
      <c r="IJ19" s="106"/>
      <c r="IL19" s="66"/>
      <c r="IM19" s="66"/>
      <c r="IN19" s="106"/>
      <c r="IO19" s="106"/>
      <c r="IP19" s="106"/>
      <c r="IQ19" s="106"/>
      <c r="IR19" s="106"/>
      <c r="IS19" s="106"/>
      <c r="IT19" s="106"/>
      <c r="IU19" s="106"/>
      <c r="IV19" s="106"/>
      <c r="IW19" s="106"/>
      <c r="IX19" s="106"/>
      <c r="IY19" s="106"/>
      <c r="IZ19" s="106"/>
      <c r="JA19" s="106"/>
      <c r="JB19" s="106"/>
      <c r="JC19" s="106"/>
      <c r="JD19" s="106"/>
      <c r="JE19" s="106"/>
      <c r="JF19" s="106"/>
      <c r="JG19" s="106"/>
      <c r="JH19" s="106"/>
      <c r="JI19" s="106"/>
      <c r="JJ19" s="106"/>
      <c r="JK19" s="106"/>
      <c r="JL19" s="106"/>
      <c r="JM19" s="106"/>
      <c r="JN19" s="106"/>
      <c r="JO19" s="106"/>
      <c r="JP19" s="106"/>
      <c r="JQ19" s="106"/>
      <c r="JR19" s="106"/>
      <c r="JS19" s="106"/>
      <c r="JT19" s="106"/>
      <c r="JU19" s="106"/>
      <c r="JV19" s="106"/>
      <c r="JW19" s="106"/>
      <c r="JX19" s="106"/>
      <c r="JY19" s="106"/>
      <c r="JZ19" s="106"/>
      <c r="KA19" s="106"/>
      <c r="KB19" s="106"/>
      <c r="KC19" s="106"/>
      <c r="KD19" s="106"/>
      <c r="KE19" s="106"/>
      <c r="KF19" s="106"/>
      <c r="KG19" s="106"/>
      <c r="KH19" s="106"/>
      <c r="KI19" s="106"/>
      <c r="KJ19" s="106"/>
      <c r="KK19" s="106"/>
      <c r="KL19" s="106"/>
      <c r="KM19" s="106"/>
      <c r="KN19" s="106"/>
      <c r="KO19" s="106"/>
      <c r="KP19" s="106"/>
      <c r="KQ19" s="106"/>
      <c r="KR19" s="106"/>
      <c r="KS19" s="106"/>
      <c r="KT19" s="106"/>
      <c r="KU19" s="106"/>
      <c r="KV19" s="106"/>
      <c r="KW19" s="106"/>
      <c r="KX19" s="106"/>
      <c r="KY19" s="106"/>
      <c r="KZ19" s="106"/>
      <c r="LA19" s="106"/>
      <c r="LB19" s="106"/>
      <c r="LC19" s="106"/>
      <c r="LD19" s="106"/>
      <c r="LE19" s="106"/>
      <c r="LF19" s="106"/>
      <c r="LG19" s="106"/>
      <c r="LH19" s="106"/>
      <c r="LI19" s="106"/>
      <c r="LJ19" s="106"/>
      <c r="LK19" s="106"/>
      <c r="LL19" s="106"/>
      <c r="LM19" s="106"/>
      <c r="LO19" s="66"/>
      <c r="LP19" s="66"/>
      <c r="LQ19" s="106"/>
      <c r="LR19" s="106"/>
      <c r="LS19" s="106"/>
      <c r="LT19" s="106"/>
      <c r="LU19" s="106"/>
      <c r="LV19" s="106"/>
      <c r="LW19" s="106"/>
      <c r="LX19" s="106"/>
      <c r="LY19" s="106"/>
      <c r="LZ19" s="106"/>
      <c r="MA19" s="106"/>
      <c r="MB19" s="106"/>
      <c r="MC19" s="106"/>
      <c r="MD19" s="106"/>
      <c r="ME19" s="106"/>
      <c r="MF19" s="106"/>
      <c r="MG19" s="106"/>
      <c r="MH19" s="106"/>
      <c r="MI19" s="106"/>
      <c r="MJ19" s="106"/>
      <c r="MK19" s="106"/>
      <c r="ML19" s="106"/>
      <c r="MM19" s="106"/>
      <c r="MN19" s="106"/>
      <c r="MO19" s="106"/>
      <c r="MP19" s="106"/>
      <c r="MQ19" s="106"/>
      <c r="MR19" s="106"/>
      <c r="MS19" s="106"/>
      <c r="MT19" s="106"/>
      <c r="MU19" s="106"/>
      <c r="MV19" s="106"/>
      <c r="MW19" s="106"/>
      <c r="MX19" s="106"/>
      <c r="MY19" s="106"/>
      <c r="MZ19" s="106"/>
      <c r="NA19" s="106"/>
      <c r="NB19" s="106"/>
      <c r="NC19" s="106"/>
      <c r="ND19" s="106"/>
      <c r="NE19" s="106"/>
      <c r="NF19" s="106"/>
      <c r="NG19" s="106"/>
      <c r="NH19" s="106"/>
      <c r="NI19" s="106"/>
      <c r="NJ19" s="106"/>
      <c r="NK19" s="106"/>
      <c r="NL19" s="106"/>
      <c r="NM19" s="106"/>
      <c r="NN19" s="106"/>
      <c r="NO19" s="106"/>
      <c r="NP19" s="106"/>
      <c r="NQ19" s="106"/>
      <c r="NR19" s="106"/>
      <c r="NS19" s="106"/>
      <c r="NT19" s="106"/>
      <c r="NU19" s="106"/>
      <c r="NV19" s="106"/>
      <c r="NW19" s="106"/>
      <c r="NX19" s="106"/>
      <c r="NY19" s="106"/>
      <c r="NZ19" s="106"/>
      <c r="OA19" s="106"/>
      <c r="OB19" s="106"/>
      <c r="OC19" s="106"/>
      <c r="OD19" s="106"/>
      <c r="OE19" s="106"/>
      <c r="OF19" s="106"/>
      <c r="OG19" s="106"/>
      <c r="OH19" s="106"/>
      <c r="OI19" s="106"/>
      <c r="OJ19" s="106"/>
      <c r="OK19" s="106"/>
      <c r="OL19" s="106"/>
      <c r="OM19" s="106"/>
      <c r="ON19" s="106"/>
      <c r="OO19" s="106"/>
      <c r="OP19" s="106"/>
    </row>
    <row r="20" spans="3:406" x14ac:dyDescent="0.2">
      <c r="C20" s="66"/>
      <c r="D20" s="66"/>
      <c r="E20" s="72"/>
      <c r="F20" s="73"/>
      <c r="G20" s="72"/>
      <c r="H20" s="73"/>
      <c r="I20" s="73"/>
      <c r="J20" s="73"/>
      <c r="K20" s="73"/>
      <c r="L20" s="72"/>
      <c r="M20" s="73"/>
      <c r="N20" s="73"/>
      <c r="O20" s="73"/>
      <c r="P20" s="73"/>
      <c r="Q20" s="72"/>
      <c r="R20" s="73"/>
      <c r="S20" s="73"/>
      <c r="T20" s="73"/>
      <c r="U20" s="73"/>
      <c r="V20" s="72"/>
      <c r="W20" s="73"/>
      <c r="X20" s="73"/>
      <c r="Y20" s="73"/>
      <c r="Z20" s="73"/>
      <c r="AA20" s="72"/>
      <c r="AB20" s="73"/>
      <c r="AC20" s="73"/>
      <c r="AD20" s="73"/>
      <c r="AE20" s="73"/>
      <c r="AF20" s="72"/>
      <c r="AG20" s="73"/>
      <c r="AH20" s="73"/>
      <c r="AI20" s="73"/>
      <c r="AJ20" s="73"/>
      <c r="AK20" s="128"/>
      <c r="AL20" s="73"/>
      <c r="AM20" s="73"/>
      <c r="AN20" s="73"/>
      <c r="AO20" s="73"/>
      <c r="AP20" s="128"/>
      <c r="AQ20" s="73"/>
      <c r="AR20" s="73"/>
      <c r="AS20" s="73"/>
      <c r="AT20" s="73"/>
      <c r="AU20" s="128"/>
      <c r="AV20" s="73"/>
      <c r="AW20" s="73"/>
      <c r="AX20" s="73"/>
      <c r="AY20" s="73"/>
      <c r="AZ20" s="128"/>
      <c r="BA20" s="73"/>
      <c r="BB20" s="73"/>
      <c r="BC20" s="73"/>
      <c r="BD20" s="73"/>
      <c r="BE20" s="128"/>
      <c r="BF20" s="73"/>
      <c r="BG20" s="73"/>
      <c r="BH20" s="73"/>
      <c r="BI20" s="73"/>
      <c r="BJ20" s="128"/>
      <c r="BK20" s="73"/>
      <c r="BL20" s="73"/>
      <c r="BM20" s="73"/>
      <c r="BN20" s="73"/>
      <c r="BO20" s="128"/>
      <c r="BP20" s="73"/>
      <c r="BQ20" s="73"/>
      <c r="BR20" s="73"/>
      <c r="BS20" s="73"/>
      <c r="BT20" s="128"/>
      <c r="BU20" s="73"/>
      <c r="BV20" s="73"/>
      <c r="BW20" s="73"/>
      <c r="BX20" s="73"/>
      <c r="BY20" s="128"/>
      <c r="BZ20" s="73"/>
      <c r="CA20" s="73"/>
      <c r="CB20" s="73"/>
      <c r="CC20" s="73"/>
      <c r="CD20" s="128"/>
      <c r="CF20" s="66"/>
      <c r="CG20" s="6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c r="EU20" s="106"/>
      <c r="EV20" s="106"/>
      <c r="EW20" s="106"/>
      <c r="EX20" s="106"/>
      <c r="EY20" s="106"/>
      <c r="EZ20" s="106"/>
      <c r="FA20" s="106"/>
      <c r="FB20" s="106"/>
      <c r="FC20" s="106"/>
      <c r="FD20" s="106"/>
      <c r="FE20" s="106"/>
      <c r="FF20" s="106"/>
      <c r="FG20" s="106"/>
      <c r="FI20" s="66"/>
      <c r="FJ20" s="66"/>
      <c r="FK20" s="106"/>
      <c r="FL20" s="106"/>
      <c r="FM20" s="106"/>
      <c r="FN20" s="106"/>
      <c r="FO20" s="106"/>
      <c r="FP20" s="106"/>
      <c r="FQ20" s="106"/>
      <c r="FR20" s="106"/>
      <c r="FS20" s="106"/>
      <c r="FT20" s="106"/>
      <c r="FU20" s="106"/>
      <c r="FV20" s="106"/>
      <c r="FW20" s="106"/>
      <c r="FX20" s="106"/>
      <c r="FY20" s="106"/>
      <c r="FZ20" s="106"/>
      <c r="GA20" s="106"/>
      <c r="GB20" s="106"/>
      <c r="GC20" s="106"/>
      <c r="GD20" s="106"/>
      <c r="GE20" s="106"/>
      <c r="GF20" s="106"/>
      <c r="GG20" s="106"/>
      <c r="GH20" s="106"/>
      <c r="GI20" s="106"/>
      <c r="GJ20" s="106"/>
      <c r="GK20" s="106"/>
      <c r="GL20" s="106"/>
      <c r="GM20" s="106"/>
      <c r="GN20" s="106"/>
      <c r="GO20" s="106"/>
      <c r="GP20" s="106"/>
      <c r="GQ20" s="106"/>
      <c r="GR20" s="106"/>
      <c r="GS20" s="106"/>
      <c r="GT20" s="106"/>
      <c r="GU20" s="106"/>
      <c r="GV20" s="106"/>
      <c r="GW20" s="106"/>
      <c r="GX20" s="106"/>
      <c r="GY20" s="106"/>
      <c r="GZ20" s="106"/>
      <c r="HA20" s="106"/>
      <c r="HB20" s="106"/>
      <c r="HC20" s="106"/>
      <c r="HD20" s="106"/>
      <c r="HE20" s="106"/>
      <c r="HF20" s="106"/>
      <c r="HG20" s="106"/>
      <c r="HH20" s="106"/>
      <c r="HI20" s="106"/>
      <c r="HJ20" s="106"/>
      <c r="HK20" s="106"/>
      <c r="HL20" s="106"/>
      <c r="HM20" s="106"/>
      <c r="HN20" s="106"/>
      <c r="HO20" s="106"/>
      <c r="HP20" s="106"/>
      <c r="HQ20" s="106"/>
      <c r="HR20" s="106"/>
      <c r="HS20" s="106"/>
      <c r="HT20" s="106"/>
      <c r="HU20" s="106"/>
      <c r="HV20" s="106"/>
      <c r="HW20" s="106"/>
      <c r="HX20" s="106"/>
      <c r="HY20" s="106"/>
      <c r="HZ20" s="106"/>
      <c r="IA20" s="106"/>
      <c r="IB20" s="106"/>
      <c r="IC20" s="106"/>
      <c r="ID20" s="106"/>
      <c r="IE20" s="106"/>
      <c r="IF20" s="106"/>
      <c r="IG20" s="106"/>
      <c r="IH20" s="106"/>
      <c r="II20" s="106"/>
      <c r="IJ20" s="106"/>
      <c r="IL20" s="66"/>
      <c r="IM20" s="66"/>
      <c r="IN20" s="106"/>
      <c r="IO20" s="106"/>
      <c r="IP20" s="106"/>
      <c r="IQ20" s="106"/>
      <c r="IR20" s="106"/>
      <c r="IS20" s="106"/>
      <c r="IT20" s="106"/>
      <c r="IU20" s="106"/>
      <c r="IV20" s="106"/>
      <c r="IW20" s="106"/>
      <c r="IX20" s="106"/>
      <c r="IY20" s="106"/>
      <c r="IZ20" s="106"/>
      <c r="JA20" s="106"/>
      <c r="JB20" s="106"/>
      <c r="JC20" s="106"/>
      <c r="JD20" s="106"/>
      <c r="JE20" s="106"/>
      <c r="JF20" s="106"/>
      <c r="JG20" s="106"/>
      <c r="JH20" s="106"/>
      <c r="JI20" s="106"/>
      <c r="JJ20" s="106"/>
      <c r="JK20" s="106"/>
      <c r="JL20" s="106"/>
      <c r="JM20" s="106"/>
      <c r="JN20" s="106"/>
      <c r="JO20" s="106"/>
      <c r="JP20" s="106"/>
      <c r="JQ20" s="106"/>
      <c r="JR20" s="106"/>
      <c r="JS20" s="106"/>
      <c r="JT20" s="106"/>
      <c r="JU20" s="106"/>
      <c r="JV20" s="106"/>
      <c r="JW20" s="106"/>
      <c r="JX20" s="106"/>
      <c r="JY20" s="106"/>
      <c r="JZ20" s="106"/>
      <c r="KA20" s="106"/>
      <c r="KB20" s="106"/>
      <c r="KC20" s="106"/>
      <c r="KD20" s="106"/>
      <c r="KE20" s="106"/>
      <c r="KF20" s="106"/>
      <c r="KG20" s="106"/>
      <c r="KH20" s="106"/>
      <c r="KI20" s="106"/>
      <c r="KJ20" s="106"/>
      <c r="KK20" s="106"/>
      <c r="KL20" s="106"/>
      <c r="KM20" s="106"/>
      <c r="KN20" s="106"/>
      <c r="KO20" s="106"/>
      <c r="KP20" s="106"/>
      <c r="KQ20" s="106"/>
      <c r="KR20" s="106"/>
      <c r="KS20" s="106"/>
      <c r="KT20" s="106"/>
      <c r="KU20" s="106"/>
      <c r="KV20" s="106"/>
      <c r="KW20" s="106"/>
      <c r="KX20" s="106"/>
      <c r="KY20" s="106"/>
      <c r="KZ20" s="106"/>
      <c r="LA20" s="106"/>
      <c r="LB20" s="106"/>
      <c r="LC20" s="106"/>
      <c r="LD20" s="106"/>
      <c r="LE20" s="106"/>
      <c r="LF20" s="106"/>
      <c r="LG20" s="106"/>
      <c r="LH20" s="106"/>
      <c r="LI20" s="106"/>
      <c r="LJ20" s="106"/>
      <c r="LK20" s="106"/>
      <c r="LL20" s="106"/>
      <c r="LM20" s="106"/>
      <c r="LO20" s="66"/>
      <c r="LP20" s="66"/>
      <c r="LQ20" s="106"/>
      <c r="LR20" s="106"/>
      <c r="LS20" s="106"/>
      <c r="LT20" s="106"/>
      <c r="LU20" s="106"/>
      <c r="LV20" s="106"/>
      <c r="LW20" s="106"/>
      <c r="LX20" s="106"/>
      <c r="LY20" s="106"/>
      <c r="LZ20" s="106"/>
      <c r="MA20" s="106"/>
      <c r="MB20" s="106"/>
      <c r="MC20" s="106"/>
      <c r="MD20" s="106"/>
      <c r="ME20" s="106"/>
      <c r="MF20" s="106"/>
      <c r="MG20" s="106"/>
      <c r="MH20" s="106"/>
      <c r="MI20" s="106"/>
      <c r="MJ20" s="106"/>
      <c r="MK20" s="106"/>
      <c r="ML20" s="106"/>
      <c r="MM20" s="106"/>
      <c r="MN20" s="106"/>
      <c r="MO20" s="106"/>
      <c r="MP20" s="106"/>
      <c r="MQ20" s="106"/>
      <c r="MR20" s="106"/>
      <c r="MS20" s="106"/>
      <c r="MT20" s="106"/>
      <c r="MU20" s="106"/>
      <c r="MV20" s="106"/>
      <c r="MW20" s="106"/>
      <c r="MX20" s="106"/>
      <c r="MY20" s="106"/>
      <c r="MZ20" s="106"/>
      <c r="NA20" s="106"/>
      <c r="NB20" s="106"/>
      <c r="NC20" s="106"/>
      <c r="ND20" s="106"/>
      <c r="NE20" s="106"/>
      <c r="NF20" s="106"/>
      <c r="NG20" s="106"/>
      <c r="NH20" s="106"/>
      <c r="NI20" s="106"/>
      <c r="NJ20" s="106"/>
      <c r="NK20" s="106"/>
      <c r="NL20" s="106"/>
      <c r="NM20" s="106"/>
      <c r="NN20" s="106"/>
      <c r="NO20" s="106"/>
      <c r="NP20" s="106"/>
      <c r="NQ20" s="106"/>
      <c r="NR20" s="106"/>
      <c r="NS20" s="106"/>
      <c r="NT20" s="106"/>
      <c r="NU20" s="106"/>
      <c r="NV20" s="106"/>
      <c r="NW20" s="106"/>
      <c r="NX20" s="106"/>
      <c r="NY20" s="106"/>
      <c r="NZ20" s="106"/>
      <c r="OA20" s="106"/>
      <c r="OB20" s="106"/>
      <c r="OC20" s="106"/>
      <c r="OD20" s="106"/>
      <c r="OE20" s="106"/>
      <c r="OF20" s="106"/>
      <c r="OG20" s="106"/>
      <c r="OH20" s="106"/>
      <c r="OI20" s="106"/>
      <c r="OJ20" s="106"/>
      <c r="OK20" s="106"/>
      <c r="OL20" s="106"/>
      <c r="OM20" s="106"/>
      <c r="ON20" s="106"/>
      <c r="OO20" s="106"/>
      <c r="OP20" s="106"/>
    </row>
    <row r="21" spans="3:406" x14ac:dyDescent="0.2">
      <c r="C21" s="66"/>
      <c r="D21" s="66"/>
      <c r="E21" s="72"/>
      <c r="F21" s="73"/>
      <c r="G21" s="72"/>
      <c r="H21" s="73"/>
      <c r="I21" s="73"/>
      <c r="J21" s="73"/>
      <c r="K21" s="73"/>
      <c r="L21" s="72"/>
      <c r="M21" s="73"/>
      <c r="N21" s="73"/>
      <c r="O21" s="73"/>
      <c r="P21" s="73"/>
      <c r="Q21" s="72"/>
      <c r="R21" s="73"/>
      <c r="S21" s="73"/>
      <c r="T21" s="73"/>
      <c r="U21" s="73"/>
      <c r="V21" s="72"/>
      <c r="W21" s="73"/>
      <c r="X21" s="73"/>
      <c r="Y21" s="73"/>
      <c r="Z21" s="73"/>
      <c r="AA21" s="72"/>
      <c r="AB21" s="73"/>
      <c r="AC21" s="73"/>
      <c r="AD21" s="73"/>
      <c r="AE21" s="73"/>
      <c r="AF21" s="72"/>
      <c r="AG21" s="73"/>
      <c r="AH21" s="73"/>
      <c r="AI21" s="73"/>
      <c r="AJ21" s="73"/>
      <c r="AK21" s="128"/>
      <c r="AL21" s="73"/>
      <c r="AM21" s="73"/>
      <c r="AN21" s="73"/>
      <c r="AO21" s="73"/>
      <c r="AP21" s="128"/>
      <c r="AQ21" s="73"/>
      <c r="AR21" s="73"/>
      <c r="AS21" s="73"/>
      <c r="AT21" s="73"/>
      <c r="AU21" s="128"/>
      <c r="AV21" s="73"/>
      <c r="AW21" s="73"/>
      <c r="AX21" s="73"/>
      <c r="AY21" s="73"/>
      <c r="AZ21" s="128"/>
      <c r="BA21" s="73"/>
      <c r="BB21" s="73"/>
      <c r="BC21" s="73"/>
      <c r="BD21" s="73"/>
      <c r="BE21" s="128"/>
      <c r="BF21" s="73"/>
      <c r="BG21" s="73"/>
      <c r="BH21" s="73"/>
      <c r="BI21" s="73"/>
      <c r="BJ21" s="128"/>
      <c r="BK21" s="73"/>
      <c r="BL21" s="73"/>
      <c r="BM21" s="73"/>
      <c r="BN21" s="73"/>
      <c r="BO21" s="128"/>
      <c r="BP21" s="73"/>
      <c r="BQ21" s="73"/>
      <c r="BR21" s="73"/>
      <c r="BS21" s="73"/>
      <c r="BT21" s="128"/>
      <c r="BU21" s="73"/>
      <c r="BV21" s="73"/>
      <c r="BW21" s="73"/>
      <c r="BX21" s="73"/>
      <c r="BY21" s="128"/>
      <c r="BZ21" s="73"/>
      <c r="CA21" s="73"/>
      <c r="CB21" s="73"/>
      <c r="CC21" s="73"/>
      <c r="CD21" s="128"/>
      <c r="CF21" s="66"/>
      <c r="CG21" s="6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06"/>
      <c r="FE21" s="106"/>
      <c r="FF21" s="106"/>
      <c r="FG21" s="106"/>
      <c r="FI21" s="66"/>
      <c r="FJ21" s="6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L21" s="66"/>
      <c r="IM21" s="66"/>
      <c r="IN21" s="106"/>
      <c r="IO21" s="106"/>
      <c r="IP21" s="106"/>
      <c r="IQ21" s="106"/>
      <c r="IR21" s="106"/>
      <c r="IS21" s="106"/>
      <c r="IT21" s="106"/>
      <c r="IU21" s="106"/>
      <c r="IV21" s="106"/>
      <c r="IW21" s="106"/>
      <c r="IX21" s="106"/>
      <c r="IY21" s="106"/>
      <c r="IZ21" s="106"/>
      <c r="JA21" s="106"/>
      <c r="JB21" s="106"/>
      <c r="JC21" s="106"/>
      <c r="JD21" s="106"/>
      <c r="JE21" s="106"/>
      <c r="JF21" s="106"/>
      <c r="JG21" s="106"/>
      <c r="JH21" s="106"/>
      <c r="JI21" s="106"/>
      <c r="JJ21" s="106"/>
      <c r="JK21" s="106"/>
      <c r="JL21" s="106"/>
      <c r="JM21" s="106"/>
      <c r="JN21" s="106"/>
      <c r="JO21" s="106"/>
      <c r="JP21" s="106"/>
      <c r="JQ21" s="106"/>
      <c r="JR21" s="106"/>
      <c r="JS21" s="106"/>
      <c r="JT21" s="106"/>
      <c r="JU21" s="106"/>
      <c r="JV21" s="106"/>
      <c r="JW21" s="106"/>
      <c r="JX21" s="106"/>
      <c r="JY21" s="106"/>
      <c r="JZ21" s="106"/>
      <c r="KA21" s="106"/>
      <c r="KB21" s="106"/>
      <c r="KC21" s="106"/>
      <c r="KD21" s="106"/>
      <c r="KE21" s="106"/>
      <c r="KF21" s="106"/>
      <c r="KG21" s="106"/>
      <c r="KH21" s="106"/>
      <c r="KI21" s="106"/>
      <c r="KJ21" s="106"/>
      <c r="KK21" s="106"/>
      <c r="KL21" s="106"/>
      <c r="KM21" s="106"/>
      <c r="KN21" s="106"/>
      <c r="KO21" s="106"/>
      <c r="KP21" s="106"/>
      <c r="KQ21" s="106"/>
      <c r="KR21" s="106"/>
      <c r="KS21" s="106"/>
      <c r="KT21" s="106"/>
      <c r="KU21" s="106"/>
      <c r="KV21" s="106"/>
      <c r="KW21" s="106"/>
      <c r="KX21" s="106"/>
      <c r="KY21" s="106"/>
      <c r="KZ21" s="106"/>
      <c r="LA21" s="106"/>
      <c r="LB21" s="106"/>
      <c r="LC21" s="106"/>
      <c r="LD21" s="106"/>
      <c r="LE21" s="106"/>
      <c r="LF21" s="106"/>
      <c r="LG21" s="106"/>
      <c r="LH21" s="106"/>
      <c r="LI21" s="106"/>
      <c r="LJ21" s="106"/>
      <c r="LK21" s="106"/>
      <c r="LL21" s="106"/>
      <c r="LM21" s="106"/>
      <c r="LO21" s="66"/>
      <c r="LP21" s="66"/>
      <c r="LQ21" s="106"/>
      <c r="LR21" s="106"/>
      <c r="LS21" s="106"/>
      <c r="LT21" s="106"/>
      <c r="LU21" s="106"/>
      <c r="LV21" s="106"/>
      <c r="LW21" s="106"/>
      <c r="LX21" s="106"/>
      <c r="LY21" s="106"/>
      <c r="LZ21" s="106"/>
      <c r="MA21" s="106"/>
      <c r="MB21" s="106"/>
      <c r="MC21" s="106"/>
      <c r="MD21" s="106"/>
      <c r="ME21" s="106"/>
      <c r="MF21" s="106"/>
      <c r="MG21" s="106"/>
      <c r="MH21" s="106"/>
      <c r="MI21" s="106"/>
      <c r="MJ21" s="106"/>
      <c r="MK21" s="106"/>
      <c r="ML21" s="106"/>
      <c r="MM21" s="106"/>
      <c r="MN21" s="106"/>
      <c r="MO21" s="106"/>
      <c r="MP21" s="106"/>
      <c r="MQ21" s="106"/>
      <c r="MR21" s="106"/>
      <c r="MS21" s="106"/>
      <c r="MT21" s="106"/>
      <c r="MU21" s="106"/>
      <c r="MV21" s="106"/>
      <c r="MW21" s="106"/>
      <c r="MX21" s="106"/>
      <c r="MY21" s="106"/>
      <c r="MZ21" s="106"/>
      <c r="NA21" s="106"/>
      <c r="NB21" s="106"/>
      <c r="NC21" s="106"/>
      <c r="ND21" s="106"/>
      <c r="NE21" s="106"/>
      <c r="NF21" s="106"/>
      <c r="NG21" s="106"/>
      <c r="NH21" s="106"/>
      <c r="NI21" s="106"/>
      <c r="NJ21" s="106"/>
      <c r="NK21" s="106"/>
      <c r="NL21" s="106"/>
      <c r="NM21" s="106"/>
      <c r="NN21" s="106"/>
      <c r="NO21" s="106"/>
      <c r="NP21" s="106"/>
      <c r="NQ21" s="106"/>
      <c r="NR21" s="106"/>
      <c r="NS21" s="106"/>
      <c r="NT21" s="106"/>
      <c r="NU21" s="106"/>
      <c r="NV21" s="106"/>
      <c r="NW21" s="106"/>
      <c r="NX21" s="106"/>
      <c r="NY21" s="106"/>
      <c r="NZ21" s="106"/>
      <c r="OA21" s="106"/>
      <c r="OB21" s="106"/>
      <c r="OC21" s="106"/>
      <c r="OD21" s="106"/>
      <c r="OE21" s="106"/>
      <c r="OF21" s="106"/>
      <c r="OG21" s="106"/>
      <c r="OH21" s="106"/>
      <c r="OI21" s="106"/>
      <c r="OJ21" s="106"/>
      <c r="OK21" s="106"/>
      <c r="OL21" s="106"/>
      <c r="OM21" s="106"/>
      <c r="ON21" s="106"/>
      <c r="OO21" s="106"/>
      <c r="OP21" s="106"/>
    </row>
    <row r="22" spans="3:406" x14ac:dyDescent="0.2">
      <c r="C22" s="66"/>
      <c r="D22" s="66"/>
      <c r="E22" s="66"/>
      <c r="F22" s="73"/>
      <c r="G22" s="72"/>
      <c r="H22" s="73"/>
      <c r="I22" s="73"/>
      <c r="J22" s="73"/>
      <c r="K22" s="73"/>
      <c r="L22" s="72"/>
      <c r="M22" s="73"/>
      <c r="N22" s="73"/>
      <c r="O22" s="73"/>
      <c r="P22" s="73"/>
      <c r="Q22" s="72"/>
      <c r="R22" s="73"/>
      <c r="S22" s="73"/>
      <c r="T22" s="73"/>
      <c r="U22" s="73"/>
      <c r="V22" s="72"/>
      <c r="W22" s="73"/>
      <c r="X22" s="73"/>
      <c r="Y22" s="73"/>
      <c r="Z22" s="73"/>
      <c r="AA22" s="72"/>
      <c r="AB22" s="73"/>
      <c r="AC22" s="73"/>
      <c r="AD22" s="73"/>
      <c r="AE22" s="73"/>
      <c r="AF22" s="72"/>
      <c r="AG22" s="73"/>
      <c r="AH22" s="73"/>
      <c r="AI22" s="73"/>
      <c r="AJ22" s="73"/>
      <c r="AK22" s="128"/>
      <c r="AL22" s="73"/>
      <c r="AM22" s="73"/>
      <c r="AN22" s="73"/>
      <c r="AO22" s="73"/>
      <c r="AP22" s="128"/>
      <c r="AQ22" s="73"/>
      <c r="AR22" s="73"/>
      <c r="AS22" s="73"/>
      <c r="AT22" s="73"/>
      <c r="AU22" s="128"/>
      <c r="AV22" s="73"/>
      <c r="AW22" s="73"/>
      <c r="AX22" s="73"/>
      <c r="AY22" s="73"/>
      <c r="AZ22" s="128"/>
      <c r="BA22" s="73"/>
      <c r="BB22" s="73"/>
      <c r="BC22" s="73"/>
      <c r="BD22" s="73"/>
      <c r="BE22" s="128"/>
      <c r="BF22" s="73"/>
      <c r="BG22" s="73"/>
      <c r="BH22" s="73"/>
      <c r="BI22" s="73"/>
      <c r="BJ22" s="128"/>
      <c r="BK22" s="73"/>
      <c r="BL22" s="73"/>
      <c r="BM22" s="73"/>
      <c r="BN22" s="73"/>
      <c r="BO22" s="128"/>
      <c r="BP22" s="73"/>
      <c r="BQ22" s="73"/>
      <c r="BR22" s="73"/>
      <c r="BS22" s="73"/>
      <c r="BT22" s="128"/>
      <c r="BU22" s="73"/>
      <c r="BV22" s="73"/>
      <c r="BW22" s="73"/>
      <c r="BX22" s="73"/>
      <c r="BY22" s="128"/>
      <c r="BZ22" s="73"/>
      <c r="CA22" s="73"/>
      <c r="CB22" s="73"/>
      <c r="CC22" s="73"/>
      <c r="CD22" s="128"/>
      <c r="CF22" s="66"/>
      <c r="CG22" s="6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06"/>
      <c r="FC22" s="106"/>
      <c r="FD22" s="106"/>
      <c r="FE22" s="106"/>
      <c r="FF22" s="106"/>
      <c r="FG22" s="106"/>
      <c r="FI22" s="66"/>
      <c r="FJ22" s="66"/>
      <c r="FK22" s="106"/>
      <c r="FL22" s="106"/>
      <c r="FM22" s="106"/>
      <c r="FN22" s="106"/>
      <c r="FO22" s="106"/>
      <c r="FP22" s="106"/>
      <c r="FQ22" s="106"/>
      <c r="FR22" s="106"/>
      <c r="FS22" s="106"/>
      <c r="FT22" s="106"/>
      <c r="FU22" s="106"/>
      <c r="FV22" s="106"/>
      <c r="FW22" s="106"/>
      <c r="FX22" s="106"/>
      <c r="FY22" s="106"/>
      <c r="FZ22" s="106"/>
      <c r="GA22" s="106"/>
      <c r="GB22" s="106"/>
      <c r="GC22" s="106"/>
      <c r="GD22" s="106"/>
      <c r="GE22" s="106"/>
      <c r="GF22" s="106"/>
      <c r="GG22" s="106"/>
      <c r="GH22" s="106"/>
      <c r="GI22" s="106"/>
      <c r="GJ22" s="106"/>
      <c r="GK22" s="106"/>
      <c r="GL22" s="106"/>
      <c r="GM22" s="106"/>
      <c r="GN22" s="106"/>
      <c r="GO22" s="106"/>
      <c r="GP22" s="106"/>
      <c r="GQ22" s="106"/>
      <c r="GR22" s="106"/>
      <c r="GS22" s="106"/>
      <c r="GT22" s="106"/>
      <c r="GU22" s="106"/>
      <c r="GV22" s="106"/>
      <c r="GW22" s="106"/>
      <c r="GX22" s="106"/>
      <c r="GY22" s="106"/>
      <c r="GZ22" s="106"/>
      <c r="HA22" s="106"/>
      <c r="HB22" s="106"/>
      <c r="HC22" s="106"/>
      <c r="HD22" s="106"/>
      <c r="HE22" s="106"/>
      <c r="HF22" s="106"/>
      <c r="HG22" s="106"/>
      <c r="HH22" s="106"/>
      <c r="HI22" s="106"/>
      <c r="HJ22" s="106"/>
      <c r="HK22" s="106"/>
      <c r="HL22" s="106"/>
      <c r="HM22" s="106"/>
      <c r="HN22" s="106"/>
      <c r="HO22" s="106"/>
      <c r="HP22" s="106"/>
      <c r="HQ22" s="106"/>
      <c r="HR22" s="106"/>
      <c r="HS22" s="106"/>
      <c r="HT22" s="106"/>
      <c r="HU22" s="106"/>
      <c r="HV22" s="106"/>
      <c r="HW22" s="106"/>
      <c r="HX22" s="106"/>
      <c r="HY22" s="106"/>
      <c r="HZ22" s="106"/>
      <c r="IA22" s="106"/>
      <c r="IB22" s="106"/>
      <c r="IC22" s="106"/>
      <c r="ID22" s="106"/>
      <c r="IE22" s="106"/>
      <c r="IF22" s="106"/>
      <c r="IG22" s="106"/>
      <c r="IH22" s="106"/>
      <c r="II22" s="106"/>
      <c r="IJ22" s="106"/>
      <c r="IL22" s="66"/>
      <c r="IM22" s="66"/>
      <c r="IN22" s="106"/>
      <c r="IO22" s="106"/>
      <c r="IP22" s="106"/>
      <c r="IQ22" s="106"/>
      <c r="IR22" s="106"/>
      <c r="IS22" s="106"/>
      <c r="IT22" s="106"/>
      <c r="IU22" s="106"/>
      <c r="IV22" s="106"/>
      <c r="IW22" s="106"/>
      <c r="IX22" s="106"/>
      <c r="IY22" s="106"/>
      <c r="IZ22" s="106"/>
      <c r="JA22" s="106"/>
      <c r="JB22" s="106"/>
      <c r="JC22" s="106"/>
      <c r="JD22" s="106"/>
      <c r="JE22" s="106"/>
      <c r="JF22" s="106"/>
      <c r="JG22" s="106"/>
      <c r="JH22" s="106"/>
      <c r="JI22" s="106"/>
      <c r="JJ22" s="106"/>
      <c r="JK22" s="106"/>
      <c r="JL22" s="106"/>
      <c r="JM22" s="106"/>
      <c r="JN22" s="106"/>
      <c r="JO22" s="106"/>
      <c r="JP22" s="106"/>
      <c r="JQ22" s="106"/>
      <c r="JR22" s="106"/>
      <c r="JS22" s="106"/>
      <c r="JT22" s="106"/>
      <c r="JU22" s="106"/>
      <c r="JV22" s="106"/>
      <c r="JW22" s="106"/>
      <c r="JX22" s="106"/>
      <c r="JY22" s="106"/>
      <c r="JZ22" s="106"/>
      <c r="KA22" s="106"/>
      <c r="KB22" s="106"/>
      <c r="KC22" s="106"/>
      <c r="KD22" s="106"/>
      <c r="KE22" s="106"/>
      <c r="KF22" s="106"/>
      <c r="KG22" s="106"/>
      <c r="KH22" s="106"/>
      <c r="KI22" s="106"/>
      <c r="KJ22" s="106"/>
      <c r="KK22" s="106"/>
      <c r="KL22" s="106"/>
      <c r="KM22" s="106"/>
      <c r="KN22" s="106"/>
      <c r="KO22" s="106"/>
      <c r="KP22" s="106"/>
      <c r="KQ22" s="106"/>
      <c r="KR22" s="106"/>
      <c r="KS22" s="106"/>
      <c r="KT22" s="106"/>
      <c r="KU22" s="106"/>
      <c r="KV22" s="106"/>
      <c r="KW22" s="106"/>
      <c r="KX22" s="106"/>
      <c r="KY22" s="106"/>
      <c r="KZ22" s="106"/>
      <c r="LA22" s="106"/>
      <c r="LB22" s="106"/>
      <c r="LC22" s="106"/>
      <c r="LD22" s="106"/>
      <c r="LE22" s="106"/>
      <c r="LF22" s="106"/>
      <c r="LG22" s="106"/>
      <c r="LH22" s="106"/>
      <c r="LI22" s="106"/>
      <c r="LJ22" s="106"/>
      <c r="LK22" s="106"/>
      <c r="LL22" s="106"/>
      <c r="LM22" s="106"/>
      <c r="LO22" s="66"/>
      <c r="LP22" s="66"/>
      <c r="LQ22" s="106"/>
      <c r="LR22" s="106"/>
      <c r="LS22" s="106"/>
      <c r="LT22" s="106"/>
      <c r="LU22" s="106"/>
      <c r="LV22" s="106"/>
      <c r="LW22" s="106"/>
      <c r="LX22" s="106"/>
      <c r="LY22" s="106"/>
      <c r="LZ22" s="106"/>
      <c r="MA22" s="106"/>
      <c r="MB22" s="106"/>
      <c r="MC22" s="106"/>
      <c r="MD22" s="106"/>
      <c r="ME22" s="106"/>
      <c r="MF22" s="106"/>
      <c r="MG22" s="106"/>
      <c r="MH22" s="106"/>
      <c r="MI22" s="106"/>
      <c r="MJ22" s="106"/>
      <c r="MK22" s="106"/>
      <c r="ML22" s="106"/>
      <c r="MM22" s="106"/>
      <c r="MN22" s="106"/>
      <c r="MO22" s="106"/>
      <c r="MP22" s="106"/>
      <c r="MQ22" s="106"/>
      <c r="MR22" s="106"/>
      <c r="MS22" s="106"/>
      <c r="MT22" s="106"/>
      <c r="MU22" s="106"/>
      <c r="MV22" s="106"/>
      <c r="MW22" s="106"/>
      <c r="MX22" s="106"/>
      <c r="MY22" s="106"/>
      <c r="MZ22" s="106"/>
      <c r="NA22" s="106"/>
      <c r="NB22" s="106"/>
      <c r="NC22" s="106"/>
      <c r="ND22" s="106"/>
      <c r="NE22" s="106"/>
      <c r="NF22" s="106"/>
      <c r="NG22" s="106"/>
      <c r="NH22" s="106"/>
      <c r="NI22" s="106"/>
      <c r="NJ22" s="106"/>
      <c r="NK22" s="106"/>
      <c r="NL22" s="106"/>
      <c r="NM22" s="106"/>
      <c r="NN22" s="106"/>
      <c r="NO22" s="106"/>
      <c r="NP22" s="106"/>
      <c r="NQ22" s="106"/>
      <c r="NR22" s="106"/>
      <c r="NS22" s="106"/>
      <c r="NT22" s="106"/>
      <c r="NU22" s="106"/>
      <c r="NV22" s="106"/>
      <c r="NW22" s="106"/>
      <c r="NX22" s="106"/>
      <c r="NY22" s="106"/>
      <c r="NZ22" s="106"/>
      <c r="OA22" s="106"/>
      <c r="OB22" s="106"/>
      <c r="OC22" s="106"/>
      <c r="OD22" s="106"/>
      <c r="OE22" s="106"/>
      <c r="OF22" s="106"/>
      <c r="OG22" s="106"/>
      <c r="OH22" s="106"/>
      <c r="OI22" s="106"/>
      <c r="OJ22" s="106"/>
      <c r="OK22" s="106"/>
      <c r="OL22" s="106"/>
      <c r="OM22" s="106"/>
      <c r="ON22" s="106"/>
      <c r="OO22" s="106"/>
      <c r="OP22" s="106"/>
    </row>
    <row r="23" spans="3:406" x14ac:dyDescent="0.2">
      <c r="C23" s="66"/>
      <c r="D23" s="66"/>
      <c r="E23" s="66"/>
      <c r="F23" s="73"/>
      <c r="G23" s="72"/>
      <c r="H23" s="73"/>
      <c r="I23" s="73"/>
      <c r="J23" s="73"/>
      <c r="K23" s="73"/>
      <c r="L23" s="72"/>
      <c r="M23" s="73"/>
      <c r="N23" s="73"/>
      <c r="O23" s="73"/>
      <c r="P23" s="73"/>
      <c r="Q23" s="72"/>
      <c r="R23" s="73"/>
      <c r="S23" s="73"/>
      <c r="T23" s="73"/>
      <c r="U23" s="73"/>
      <c r="V23" s="72"/>
      <c r="W23" s="73"/>
      <c r="X23" s="73"/>
      <c r="Y23" s="73"/>
      <c r="Z23" s="73"/>
      <c r="AA23" s="72"/>
      <c r="AB23" s="73"/>
      <c r="AC23" s="73"/>
      <c r="AD23" s="73"/>
      <c r="AE23" s="73"/>
      <c r="AF23" s="72"/>
      <c r="AG23" s="73"/>
      <c r="AH23" s="73"/>
      <c r="AI23" s="73"/>
      <c r="AJ23" s="73"/>
      <c r="AK23" s="128"/>
      <c r="AL23" s="73"/>
      <c r="AM23" s="73"/>
      <c r="AN23" s="73"/>
      <c r="AO23" s="73"/>
      <c r="AP23" s="128"/>
      <c r="AQ23" s="73"/>
      <c r="AR23" s="73"/>
      <c r="AS23" s="73"/>
      <c r="AT23" s="73"/>
      <c r="AU23" s="128"/>
      <c r="AV23" s="73"/>
      <c r="AW23" s="73"/>
      <c r="AX23" s="73"/>
      <c r="AY23" s="73"/>
      <c r="AZ23" s="128"/>
      <c r="BA23" s="73"/>
      <c r="BB23" s="73"/>
      <c r="BC23" s="73"/>
      <c r="BD23" s="73"/>
      <c r="BE23" s="128"/>
      <c r="BF23" s="73"/>
      <c r="BG23" s="73"/>
      <c r="BH23" s="73"/>
      <c r="BI23" s="73"/>
      <c r="BJ23" s="128"/>
      <c r="BK23" s="73"/>
      <c r="BL23" s="73"/>
      <c r="BM23" s="73"/>
      <c r="BN23" s="73"/>
      <c r="BO23" s="128"/>
      <c r="BP23" s="73"/>
      <c r="BQ23" s="73"/>
      <c r="BR23" s="73"/>
      <c r="BS23" s="73"/>
      <c r="BT23" s="128"/>
      <c r="BU23" s="73"/>
      <c r="BV23" s="73"/>
      <c r="BW23" s="73"/>
      <c r="BX23" s="73"/>
      <c r="BY23" s="128"/>
      <c r="BZ23" s="73"/>
      <c r="CA23" s="73"/>
      <c r="CB23" s="73"/>
      <c r="CC23" s="73"/>
      <c r="CD23" s="128"/>
      <c r="CF23" s="66"/>
      <c r="CG23" s="6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c r="EU23" s="106"/>
      <c r="EV23" s="106"/>
      <c r="EW23" s="106"/>
      <c r="EX23" s="106"/>
      <c r="EY23" s="106"/>
      <c r="EZ23" s="106"/>
      <c r="FA23" s="106"/>
      <c r="FB23" s="106"/>
      <c r="FC23" s="106"/>
      <c r="FD23" s="106"/>
      <c r="FE23" s="106"/>
      <c r="FF23" s="106"/>
      <c r="FG23" s="106"/>
      <c r="FI23" s="66"/>
      <c r="FJ23" s="66"/>
      <c r="FK23" s="106"/>
      <c r="FL23" s="106"/>
      <c r="FM23" s="106"/>
      <c r="FN23" s="106"/>
      <c r="FO23" s="106"/>
      <c r="FP23" s="106"/>
      <c r="FQ23" s="106"/>
      <c r="FR23" s="106"/>
      <c r="FS23" s="106"/>
      <c r="FT23" s="106"/>
      <c r="FU23" s="106"/>
      <c r="FV23" s="106"/>
      <c r="FW23" s="106"/>
      <c r="FX23" s="106"/>
      <c r="FY23" s="106"/>
      <c r="FZ23" s="106"/>
      <c r="GA23" s="106"/>
      <c r="GB23" s="106"/>
      <c r="GC23" s="106"/>
      <c r="GD23" s="106"/>
      <c r="GE23" s="106"/>
      <c r="GF23" s="106"/>
      <c r="GG23" s="106"/>
      <c r="GH23" s="106"/>
      <c r="GI23" s="106"/>
      <c r="GJ23" s="106"/>
      <c r="GK23" s="106"/>
      <c r="GL23" s="106"/>
      <c r="GM23" s="106"/>
      <c r="GN23" s="106"/>
      <c r="GO23" s="106"/>
      <c r="GP23" s="106"/>
      <c r="GQ23" s="106"/>
      <c r="GR23" s="106"/>
      <c r="GS23" s="106"/>
      <c r="GT23" s="106"/>
      <c r="GU23" s="106"/>
      <c r="GV23" s="106"/>
      <c r="GW23" s="106"/>
      <c r="GX23" s="106"/>
      <c r="GY23" s="106"/>
      <c r="GZ23" s="106"/>
      <c r="HA23" s="106"/>
      <c r="HB23" s="106"/>
      <c r="HC23" s="106"/>
      <c r="HD23" s="106"/>
      <c r="HE23" s="106"/>
      <c r="HF23" s="106"/>
      <c r="HG23" s="106"/>
      <c r="HH23" s="106"/>
      <c r="HI23" s="106"/>
      <c r="HJ23" s="106"/>
      <c r="HK23" s="106"/>
      <c r="HL23" s="106"/>
      <c r="HM23" s="106"/>
      <c r="HN23" s="106"/>
      <c r="HO23" s="106"/>
      <c r="HP23" s="106"/>
      <c r="HQ23" s="106"/>
      <c r="HR23" s="106"/>
      <c r="HS23" s="106"/>
      <c r="HT23" s="106"/>
      <c r="HU23" s="106"/>
      <c r="HV23" s="106"/>
      <c r="HW23" s="106"/>
      <c r="HX23" s="106"/>
      <c r="HY23" s="106"/>
      <c r="HZ23" s="106"/>
      <c r="IA23" s="106"/>
      <c r="IB23" s="106"/>
      <c r="IC23" s="106"/>
      <c r="ID23" s="106"/>
      <c r="IE23" s="106"/>
      <c r="IF23" s="106"/>
      <c r="IG23" s="106"/>
      <c r="IH23" s="106"/>
      <c r="II23" s="106"/>
      <c r="IJ23" s="106"/>
      <c r="IL23" s="66"/>
      <c r="IM23" s="66"/>
      <c r="IN23" s="106"/>
      <c r="IO23" s="106"/>
      <c r="IP23" s="106"/>
      <c r="IQ23" s="106"/>
      <c r="IR23" s="106"/>
      <c r="IS23" s="106"/>
      <c r="IT23" s="106"/>
      <c r="IU23" s="106"/>
      <c r="IV23" s="106"/>
      <c r="IW23" s="106"/>
      <c r="IX23" s="106"/>
      <c r="IY23" s="106"/>
      <c r="IZ23" s="106"/>
      <c r="JA23" s="106"/>
      <c r="JB23" s="106"/>
      <c r="JC23" s="106"/>
      <c r="JD23" s="106"/>
      <c r="JE23" s="106"/>
      <c r="JF23" s="106"/>
      <c r="JG23" s="106"/>
      <c r="JH23" s="106"/>
      <c r="JI23" s="106"/>
      <c r="JJ23" s="106"/>
      <c r="JK23" s="106"/>
      <c r="JL23" s="106"/>
      <c r="JM23" s="106"/>
      <c r="JN23" s="106"/>
      <c r="JO23" s="106"/>
      <c r="JP23" s="106"/>
      <c r="JQ23" s="106"/>
      <c r="JR23" s="106"/>
      <c r="JS23" s="106"/>
      <c r="JT23" s="106"/>
      <c r="JU23" s="106"/>
      <c r="JV23" s="106"/>
      <c r="JW23" s="106"/>
      <c r="JX23" s="106"/>
      <c r="JY23" s="106"/>
      <c r="JZ23" s="106"/>
      <c r="KA23" s="106"/>
      <c r="KB23" s="106"/>
      <c r="KC23" s="106"/>
      <c r="KD23" s="106"/>
      <c r="KE23" s="106"/>
      <c r="KF23" s="106"/>
      <c r="KG23" s="106"/>
      <c r="KH23" s="106"/>
      <c r="KI23" s="106"/>
      <c r="KJ23" s="106"/>
      <c r="KK23" s="106"/>
      <c r="KL23" s="106"/>
      <c r="KM23" s="106"/>
      <c r="KN23" s="106"/>
      <c r="KO23" s="106"/>
      <c r="KP23" s="106"/>
      <c r="KQ23" s="106"/>
      <c r="KR23" s="106"/>
      <c r="KS23" s="106"/>
      <c r="KT23" s="106"/>
      <c r="KU23" s="106"/>
      <c r="KV23" s="106"/>
      <c r="KW23" s="106"/>
      <c r="KX23" s="106"/>
      <c r="KY23" s="106"/>
      <c r="KZ23" s="106"/>
      <c r="LA23" s="106"/>
      <c r="LB23" s="106"/>
      <c r="LC23" s="106"/>
      <c r="LD23" s="106"/>
      <c r="LE23" s="106"/>
      <c r="LF23" s="106"/>
      <c r="LG23" s="106"/>
      <c r="LH23" s="106"/>
      <c r="LI23" s="106"/>
      <c r="LJ23" s="106"/>
      <c r="LK23" s="106"/>
      <c r="LL23" s="106"/>
      <c r="LM23" s="106"/>
      <c r="LO23" s="66"/>
      <c r="LP23" s="66"/>
      <c r="LQ23" s="106"/>
      <c r="LR23" s="106"/>
      <c r="LS23" s="106"/>
      <c r="LT23" s="106"/>
      <c r="LU23" s="106"/>
      <c r="LV23" s="106"/>
      <c r="LW23" s="106"/>
      <c r="LX23" s="106"/>
      <c r="LY23" s="106"/>
      <c r="LZ23" s="106"/>
      <c r="MA23" s="106"/>
      <c r="MB23" s="106"/>
      <c r="MC23" s="106"/>
      <c r="MD23" s="106"/>
      <c r="ME23" s="106"/>
      <c r="MF23" s="106"/>
      <c r="MG23" s="106"/>
      <c r="MH23" s="106"/>
      <c r="MI23" s="106"/>
      <c r="MJ23" s="106"/>
      <c r="MK23" s="106"/>
      <c r="ML23" s="106"/>
      <c r="MM23" s="106"/>
      <c r="MN23" s="106"/>
      <c r="MO23" s="106"/>
      <c r="MP23" s="106"/>
      <c r="MQ23" s="106"/>
      <c r="MR23" s="106"/>
      <c r="MS23" s="106"/>
      <c r="MT23" s="106"/>
      <c r="MU23" s="106"/>
      <c r="MV23" s="106"/>
      <c r="MW23" s="106"/>
      <c r="MX23" s="106"/>
      <c r="MY23" s="106"/>
      <c r="MZ23" s="106"/>
      <c r="NA23" s="106"/>
      <c r="NB23" s="106"/>
      <c r="NC23" s="106"/>
      <c r="ND23" s="106"/>
      <c r="NE23" s="106"/>
      <c r="NF23" s="106"/>
      <c r="NG23" s="106"/>
      <c r="NH23" s="106"/>
      <c r="NI23" s="106"/>
      <c r="NJ23" s="106"/>
      <c r="NK23" s="106"/>
      <c r="NL23" s="106"/>
      <c r="NM23" s="106"/>
      <c r="NN23" s="106"/>
      <c r="NO23" s="106"/>
      <c r="NP23" s="106"/>
      <c r="NQ23" s="106"/>
      <c r="NR23" s="106"/>
      <c r="NS23" s="106"/>
      <c r="NT23" s="106"/>
      <c r="NU23" s="106"/>
      <c r="NV23" s="106"/>
      <c r="NW23" s="106"/>
      <c r="NX23" s="106"/>
      <c r="NY23" s="106"/>
      <c r="NZ23" s="106"/>
      <c r="OA23" s="106"/>
      <c r="OB23" s="106"/>
      <c r="OC23" s="106"/>
      <c r="OD23" s="106"/>
      <c r="OE23" s="106"/>
      <c r="OF23" s="106"/>
      <c r="OG23" s="106"/>
      <c r="OH23" s="106"/>
      <c r="OI23" s="106"/>
      <c r="OJ23" s="106"/>
      <c r="OK23" s="106"/>
      <c r="OL23" s="106"/>
      <c r="OM23" s="106"/>
      <c r="ON23" s="106"/>
      <c r="OO23" s="106"/>
      <c r="OP23" s="106"/>
    </row>
    <row r="24" spans="3:406" x14ac:dyDescent="0.2">
      <c r="C24" s="66"/>
      <c r="D24" s="66"/>
      <c r="E24" s="66"/>
      <c r="F24" s="73"/>
      <c r="G24" s="72"/>
      <c r="H24" s="73"/>
      <c r="I24" s="73"/>
      <c r="J24" s="73"/>
      <c r="K24" s="73"/>
      <c r="L24" s="72"/>
      <c r="M24" s="73"/>
      <c r="N24" s="73"/>
      <c r="O24" s="73"/>
      <c r="P24" s="73"/>
      <c r="Q24" s="72"/>
      <c r="R24" s="73"/>
      <c r="S24" s="73"/>
      <c r="T24" s="73"/>
      <c r="U24" s="73"/>
      <c r="V24" s="72"/>
      <c r="W24" s="73"/>
      <c r="X24" s="73"/>
      <c r="Y24" s="73"/>
      <c r="Z24" s="73"/>
      <c r="AA24" s="72"/>
      <c r="AB24" s="73"/>
      <c r="AC24" s="73"/>
      <c r="AD24" s="73"/>
      <c r="AE24" s="73"/>
      <c r="AF24" s="72"/>
      <c r="AG24" s="73"/>
      <c r="AH24" s="73"/>
      <c r="AI24" s="73"/>
      <c r="AJ24" s="73"/>
      <c r="AK24" s="128"/>
      <c r="AL24" s="73"/>
      <c r="AM24" s="73"/>
      <c r="AN24" s="73"/>
      <c r="AO24" s="73"/>
      <c r="AP24" s="128"/>
      <c r="AQ24" s="73"/>
      <c r="AR24" s="73"/>
      <c r="AS24" s="73"/>
      <c r="AT24" s="73"/>
      <c r="AU24" s="128"/>
      <c r="AV24" s="73"/>
      <c r="AW24" s="73"/>
      <c r="AX24" s="73"/>
      <c r="AY24" s="73"/>
      <c r="AZ24" s="128"/>
      <c r="BA24" s="73"/>
      <c r="BB24" s="73"/>
      <c r="BC24" s="73"/>
      <c r="BD24" s="73"/>
      <c r="BE24" s="128"/>
      <c r="BF24" s="73"/>
      <c r="BG24" s="73"/>
      <c r="BH24" s="73"/>
      <c r="BI24" s="73"/>
      <c r="BJ24" s="128"/>
      <c r="BK24" s="73"/>
      <c r="BL24" s="73"/>
      <c r="BM24" s="73"/>
      <c r="BN24" s="73"/>
      <c r="BO24" s="128"/>
      <c r="BP24" s="73"/>
      <c r="BQ24" s="73"/>
      <c r="BR24" s="73"/>
      <c r="BS24" s="73"/>
      <c r="BT24" s="128"/>
      <c r="BU24" s="73"/>
      <c r="BV24" s="73"/>
      <c r="BW24" s="73"/>
      <c r="BX24" s="73"/>
      <c r="BY24" s="128"/>
      <c r="BZ24" s="73"/>
      <c r="CA24" s="73"/>
      <c r="CB24" s="73"/>
      <c r="CC24" s="73"/>
      <c r="CD24" s="128"/>
      <c r="CF24" s="66"/>
      <c r="CG24" s="6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c r="EV24" s="106"/>
      <c r="EW24" s="106"/>
      <c r="EX24" s="106"/>
      <c r="EY24" s="106"/>
      <c r="EZ24" s="106"/>
      <c r="FA24" s="106"/>
      <c r="FB24" s="106"/>
      <c r="FC24" s="106"/>
      <c r="FD24" s="106"/>
      <c r="FE24" s="106"/>
      <c r="FF24" s="106"/>
      <c r="FG24" s="106"/>
      <c r="FI24" s="66"/>
      <c r="FJ24" s="66"/>
      <c r="FK24" s="106"/>
      <c r="FL24" s="106"/>
      <c r="FM24" s="106"/>
      <c r="FN24" s="106"/>
      <c r="FO24" s="106"/>
      <c r="FP24" s="106"/>
      <c r="FQ24" s="106"/>
      <c r="FR24" s="106"/>
      <c r="FS24" s="106"/>
      <c r="FT24" s="106"/>
      <c r="FU24" s="106"/>
      <c r="FV24" s="106"/>
      <c r="FW24" s="106"/>
      <c r="FX24" s="106"/>
      <c r="FY24" s="106"/>
      <c r="FZ24" s="106"/>
      <c r="GA24" s="106"/>
      <c r="GB24" s="106"/>
      <c r="GC24" s="106"/>
      <c r="GD24" s="106"/>
      <c r="GE24" s="106"/>
      <c r="GF24" s="106"/>
      <c r="GG24" s="106"/>
      <c r="GH24" s="106"/>
      <c r="GI24" s="106"/>
      <c r="GJ24" s="106"/>
      <c r="GK24" s="106"/>
      <c r="GL24" s="106"/>
      <c r="GM24" s="106"/>
      <c r="GN24" s="106"/>
      <c r="GO24" s="106"/>
      <c r="GP24" s="106"/>
      <c r="GQ24" s="106"/>
      <c r="GR24" s="106"/>
      <c r="GS24" s="106"/>
      <c r="GT24" s="106"/>
      <c r="GU24" s="106"/>
      <c r="GV24" s="106"/>
      <c r="GW24" s="106"/>
      <c r="GX24" s="106"/>
      <c r="GY24" s="106"/>
      <c r="GZ24" s="106"/>
      <c r="HA24" s="106"/>
      <c r="HB24" s="106"/>
      <c r="HC24" s="106"/>
      <c r="HD24" s="106"/>
      <c r="HE24" s="106"/>
      <c r="HF24" s="106"/>
      <c r="HG24" s="106"/>
      <c r="HH24" s="106"/>
      <c r="HI24" s="106"/>
      <c r="HJ24" s="106"/>
      <c r="HK24" s="106"/>
      <c r="HL24" s="106"/>
      <c r="HM24" s="106"/>
      <c r="HN24" s="106"/>
      <c r="HO24" s="106"/>
      <c r="HP24" s="106"/>
      <c r="HQ24" s="106"/>
      <c r="HR24" s="106"/>
      <c r="HS24" s="106"/>
      <c r="HT24" s="106"/>
      <c r="HU24" s="106"/>
      <c r="HV24" s="106"/>
      <c r="HW24" s="106"/>
      <c r="HX24" s="106"/>
      <c r="HY24" s="106"/>
      <c r="HZ24" s="106"/>
      <c r="IA24" s="106"/>
      <c r="IB24" s="106"/>
      <c r="IC24" s="106"/>
      <c r="ID24" s="106"/>
      <c r="IE24" s="106"/>
      <c r="IF24" s="106"/>
      <c r="IG24" s="106"/>
      <c r="IH24" s="106"/>
      <c r="II24" s="106"/>
      <c r="IJ24" s="106"/>
      <c r="IL24" s="66"/>
      <c r="IM24" s="66"/>
      <c r="IN24" s="106"/>
      <c r="IO24" s="106"/>
      <c r="IP24" s="106"/>
      <c r="IQ24" s="106"/>
      <c r="IR24" s="106"/>
      <c r="IS24" s="106"/>
      <c r="IT24" s="106"/>
      <c r="IU24" s="106"/>
      <c r="IV24" s="106"/>
      <c r="IW24" s="106"/>
      <c r="IX24" s="106"/>
      <c r="IY24" s="106"/>
      <c r="IZ24" s="106"/>
      <c r="JA24" s="106"/>
      <c r="JB24" s="106"/>
      <c r="JC24" s="106"/>
      <c r="JD24" s="106"/>
      <c r="JE24" s="106"/>
      <c r="JF24" s="106"/>
      <c r="JG24" s="106"/>
      <c r="JH24" s="106"/>
      <c r="JI24" s="106"/>
      <c r="JJ24" s="106"/>
      <c r="JK24" s="106"/>
      <c r="JL24" s="106"/>
      <c r="JM24" s="106"/>
      <c r="JN24" s="106"/>
      <c r="JO24" s="106"/>
      <c r="JP24" s="106"/>
      <c r="JQ24" s="106"/>
      <c r="JR24" s="106"/>
      <c r="JS24" s="106"/>
      <c r="JT24" s="106"/>
      <c r="JU24" s="106"/>
      <c r="JV24" s="106"/>
      <c r="JW24" s="106"/>
      <c r="JX24" s="106"/>
      <c r="JY24" s="106"/>
      <c r="JZ24" s="106"/>
      <c r="KA24" s="106"/>
      <c r="KB24" s="106"/>
      <c r="KC24" s="106"/>
      <c r="KD24" s="106"/>
      <c r="KE24" s="106"/>
      <c r="KF24" s="106"/>
      <c r="KG24" s="106"/>
      <c r="KH24" s="106"/>
      <c r="KI24" s="106"/>
      <c r="KJ24" s="106"/>
      <c r="KK24" s="106"/>
      <c r="KL24" s="106"/>
      <c r="KM24" s="106"/>
      <c r="KN24" s="106"/>
      <c r="KO24" s="106"/>
      <c r="KP24" s="106"/>
      <c r="KQ24" s="106"/>
      <c r="KR24" s="106"/>
      <c r="KS24" s="106"/>
      <c r="KT24" s="106"/>
      <c r="KU24" s="106"/>
      <c r="KV24" s="106"/>
      <c r="KW24" s="106"/>
      <c r="KX24" s="106"/>
      <c r="KY24" s="106"/>
      <c r="KZ24" s="106"/>
      <c r="LA24" s="106"/>
      <c r="LB24" s="106"/>
      <c r="LC24" s="106"/>
      <c r="LD24" s="106"/>
      <c r="LE24" s="106"/>
      <c r="LF24" s="106"/>
      <c r="LG24" s="106"/>
      <c r="LH24" s="106"/>
      <c r="LI24" s="106"/>
      <c r="LJ24" s="106"/>
      <c r="LK24" s="106"/>
      <c r="LL24" s="106"/>
      <c r="LM24" s="106"/>
      <c r="LO24" s="66"/>
      <c r="LP24" s="66"/>
      <c r="LQ24" s="106"/>
      <c r="LR24" s="106"/>
      <c r="LS24" s="106"/>
      <c r="LT24" s="106"/>
      <c r="LU24" s="106"/>
      <c r="LV24" s="106"/>
      <c r="LW24" s="106"/>
      <c r="LX24" s="106"/>
      <c r="LY24" s="106"/>
      <c r="LZ24" s="106"/>
      <c r="MA24" s="106"/>
      <c r="MB24" s="106"/>
      <c r="MC24" s="106"/>
      <c r="MD24" s="106"/>
      <c r="ME24" s="106"/>
      <c r="MF24" s="106"/>
      <c r="MG24" s="106"/>
      <c r="MH24" s="106"/>
      <c r="MI24" s="106"/>
      <c r="MJ24" s="106"/>
      <c r="MK24" s="106"/>
      <c r="ML24" s="106"/>
      <c r="MM24" s="106"/>
      <c r="MN24" s="106"/>
      <c r="MO24" s="106"/>
      <c r="MP24" s="106"/>
      <c r="MQ24" s="106"/>
      <c r="MR24" s="106"/>
      <c r="MS24" s="106"/>
      <c r="MT24" s="106"/>
      <c r="MU24" s="106"/>
      <c r="MV24" s="106"/>
      <c r="MW24" s="106"/>
      <c r="MX24" s="106"/>
      <c r="MY24" s="106"/>
      <c r="MZ24" s="106"/>
      <c r="NA24" s="106"/>
      <c r="NB24" s="106"/>
      <c r="NC24" s="106"/>
      <c r="ND24" s="106"/>
      <c r="NE24" s="106"/>
      <c r="NF24" s="106"/>
      <c r="NG24" s="106"/>
      <c r="NH24" s="106"/>
      <c r="NI24" s="106"/>
      <c r="NJ24" s="106"/>
      <c r="NK24" s="106"/>
      <c r="NL24" s="106"/>
      <c r="NM24" s="106"/>
      <c r="NN24" s="106"/>
      <c r="NO24" s="106"/>
      <c r="NP24" s="106"/>
      <c r="NQ24" s="106"/>
      <c r="NR24" s="106"/>
      <c r="NS24" s="106"/>
      <c r="NT24" s="106"/>
      <c r="NU24" s="106"/>
      <c r="NV24" s="106"/>
      <c r="NW24" s="106"/>
      <c r="NX24" s="106"/>
      <c r="NY24" s="106"/>
      <c r="NZ24" s="106"/>
      <c r="OA24" s="106"/>
      <c r="OB24" s="106"/>
      <c r="OC24" s="106"/>
      <c r="OD24" s="106"/>
      <c r="OE24" s="106"/>
      <c r="OF24" s="106"/>
      <c r="OG24" s="106"/>
      <c r="OH24" s="106"/>
      <c r="OI24" s="106"/>
      <c r="OJ24" s="106"/>
      <c r="OK24" s="106"/>
      <c r="OL24" s="106"/>
      <c r="OM24" s="106"/>
      <c r="ON24" s="106"/>
      <c r="OO24" s="106"/>
      <c r="OP24" s="106"/>
    </row>
    <row r="25" spans="3:406" x14ac:dyDescent="0.2">
      <c r="C25" s="66"/>
      <c r="D25" s="66"/>
      <c r="E25" s="66"/>
      <c r="F25" s="73"/>
      <c r="G25" s="72"/>
      <c r="H25" s="73"/>
      <c r="I25" s="73"/>
      <c r="J25" s="73"/>
      <c r="K25" s="73"/>
      <c r="L25" s="72"/>
      <c r="M25" s="73"/>
      <c r="N25" s="73"/>
      <c r="O25" s="73"/>
      <c r="P25" s="73"/>
      <c r="Q25" s="72"/>
      <c r="R25" s="73"/>
      <c r="S25" s="73"/>
      <c r="T25" s="73"/>
      <c r="U25" s="73"/>
      <c r="V25" s="72"/>
      <c r="W25" s="73"/>
      <c r="X25" s="73"/>
      <c r="Y25" s="73"/>
      <c r="Z25" s="73"/>
      <c r="AA25" s="72"/>
      <c r="AB25" s="73"/>
      <c r="AC25" s="73"/>
      <c r="AD25" s="73"/>
      <c r="AE25" s="73"/>
      <c r="AF25" s="72"/>
      <c r="AG25" s="73"/>
      <c r="AH25" s="73"/>
      <c r="AI25" s="73"/>
      <c r="AJ25" s="73"/>
      <c r="AK25" s="128"/>
      <c r="AL25" s="73"/>
      <c r="AM25" s="73"/>
      <c r="AN25" s="73"/>
      <c r="AO25" s="73"/>
      <c r="AP25" s="128"/>
      <c r="AQ25" s="73"/>
      <c r="AR25" s="73"/>
      <c r="AS25" s="73"/>
      <c r="AT25" s="73"/>
      <c r="AU25" s="128"/>
      <c r="AV25" s="73"/>
      <c r="AW25" s="73"/>
      <c r="AX25" s="73"/>
      <c r="AY25" s="73"/>
      <c r="AZ25" s="128"/>
      <c r="BA25" s="73"/>
      <c r="BB25" s="73"/>
      <c r="BC25" s="73"/>
      <c r="BD25" s="73"/>
      <c r="BE25" s="128"/>
      <c r="BF25" s="73"/>
      <c r="BG25" s="73"/>
      <c r="BH25" s="73"/>
      <c r="BI25" s="73"/>
      <c r="BJ25" s="128"/>
      <c r="BK25" s="73"/>
      <c r="BL25" s="73"/>
      <c r="BM25" s="73"/>
      <c r="BN25" s="73"/>
      <c r="BO25" s="128"/>
      <c r="BP25" s="73"/>
      <c r="BQ25" s="73"/>
      <c r="BR25" s="73"/>
      <c r="BS25" s="73"/>
      <c r="BT25" s="128"/>
      <c r="BU25" s="73"/>
      <c r="BV25" s="73"/>
      <c r="BW25" s="73"/>
      <c r="BX25" s="73"/>
      <c r="BY25" s="128"/>
      <c r="BZ25" s="73"/>
      <c r="CA25" s="73"/>
      <c r="CB25" s="73"/>
      <c r="CC25" s="73"/>
      <c r="CD25" s="128"/>
      <c r="CF25" s="66"/>
      <c r="CG25" s="6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c r="EU25" s="106"/>
      <c r="EV25" s="106"/>
      <c r="EW25" s="106"/>
      <c r="EX25" s="106"/>
      <c r="EY25" s="106"/>
      <c r="EZ25" s="106"/>
      <c r="FA25" s="106"/>
      <c r="FB25" s="106"/>
      <c r="FC25" s="106"/>
      <c r="FD25" s="106"/>
      <c r="FE25" s="106"/>
      <c r="FF25" s="106"/>
      <c r="FG25" s="106"/>
      <c r="FI25" s="66"/>
      <c r="FJ25" s="66"/>
      <c r="FK25" s="106"/>
      <c r="FL25" s="106"/>
      <c r="FM25" s="106"/>
      <c r="FN25" s="106"/>
      <c r="FO25" s="106"/>
      <c r="FP25" s="106"/>
      <c r="FQ25" s="106"/>
      <c r="FR25" s="106"/>
      <c r="FS25" s="106"/>
      <c r="FT25" s="106"/>
      <c r="FU25" s="106"/>
      <c r="FV25" s="106"/>
      <c r="FW25" s="106"/>
      <c r="FX25" s="106"/>
      <c r="FY25" s="106"/>
      <c r="FZ25" s="106"/>
      <c r="GA25" s="106"/>
      <c r="GB25" s="106"/>
      <c r="GC25" s="106"/>
      <c r="GD25" s="106"/>
      <c r="GE25" s="106"/>
      <c r="GF25" s="106"/>
      <c r="GG25" s="106"/>
      <c r="GH25" s="106"/>
      <c r="GI25" s="106"/>
      <c r="GJ25" s="106"/>
      <c r="GK25" s="106"/>
      <c r="GL25" s="106"/>
      <c r="GM25" s="106"/>
      <c r="GN25" s="106"/>
      <c r="GO25" s="106"/>
      <c r="GP25" s="106"/>
      <c r="GQ25" s="106"/>
      <c r="GR25" s="106"/>
      <c r="GS25" s="106"/>
      <c r="GT25" s="106"/>
      <c r="GU25" s="106"/>
      <c r="GV25" s="106"/>
      <c r="GW25" s="106"/>
      <c r="GX25" s="106"/>
      <c r="GY25" s="106"/>
      <c r="GZ25" s="106"/>
      <c r="HA25" s="106"/>
      <c r="HB25" s="106"/>
      <c r="HC25" s="106"/>
      <c r="HD25" s="106"/>
      <c r="HE25" s="106"/>
      <c r="HF25" s="106"/>
      <c r="HG25" s="106"/>
      <c r="HH25" s="106"/>
      <c r="HI25" s="106"/>
      <c r="HJ25" s="106"/>
      <c r="HK25" s="106"/>
      <c r="HL25" s="106"/>
      <c r="HM25" s="106"/>
      <c r="HN25" s="106"/>
      <c r="HO25" s="106"/>
      <c r="HP25" s="106"/>
      <c r="HQ25" s="106"/>
      <c r="HR25" s="106"/>
      <c r="HS25" s="106"/>
      <c r="HT25" s="106"/>
      <c r="HU25" s="106"/>
      <c r="HV25" s="106"/>
      <c r="HW25" s="106"/>
      <c r="HX25" s="106"/>
      <c r="HY25" s="106"/>
      <c r="HZ25" s="106"/>
      <c r="IA25" s="106"/>
      <c r="IB25" s="106"/>
      <c r="IC25" s="106"/>
      <c r="ID25" s="106"/>
      <c r="IE25" s="106"/>
      <c r="IF25" s="106"/>
      <c r="IG25" s="106"/>
      <c r="IH25" s="106"/>
      <c r="II25" s="106"/>
      <c r="IJ25" s="106"/>
      <c r="IL25" s="66"/>
      <c r="IM25" s="66"/>
      <c r="IN25" s="106"/>
      <c r="IO25" s="106"/>
      <c r="IP25" s="106"/>
      <c r="IQ25" s="106"/>
      <c r="IR25" s="106"/>
      <c r="IS25" s="106"/>
      <c r="IT25" s="106"/>
      <c r="IU25" s="106"/>
      <c r="IV25" s="106"/>
      <c r="IW25" s="106"/>
      <c r="IX25" s="106"/>
      <c r="IY25" s="106"/>
      <c r="IZ25" s="106"/>
      <c r="JA25" s="106"/>
      <c r="JB25" s="106"/>
      <c r="JC25" s="106"/>
      <c r="JD25" s="106"/>
      <c r="JE25" s="106"/>
      <c r="JF25" s="106"/>
      <c r="JG25" s="106"/>
      <c r="JH25" s="106"/>
      <c r="JI25" s="106"/>
      <c r="JJ25" s="106"/>
      <c r="JK25" s="106"/>
      <c r="JL25" s="106"/>
      <c r="JM25" s="106"/>
      <c r="JN25" s="106"/>
      <c r="JO25" s="106"/>
      <c r="JP25" s="106"/>
      <c r="JQ25" s="106"/>
      <c r="JR25" s="106"/>
      <c r="JS25" s="106"/>
      <c r="JT25" s="106"/>
      <c r="JU25" s="106"/>
      <c r="JV25" s="106"/>
      <c r="JW25" s="106"/>
      <c r="JX25" s="106"/>
      <c r="JY25" s="106"/>
      <c r="JZ25" s="106"/>
      <c r="KA25" s="106"/>
      <c r="KB25" s="106"/>
      <c r="KC25" s="106"/>
      <c r="KD25" s="106"/>
      <c r="KE25" s="106"/>
      <c r="KF25" s="106"/>
      <c r="KG25" s="106"/>
      <c r="KH25" s="106"/>
      <c r="KI25" s="106"/>
      <c r="KJ25" s="106"/>
      <c r="KK25" s="106"/>
      <c r="KL25" s="106"/>
      <c r="KM25" s="106"/>
      <c r="KN25" s="106"/>
      <c r="KO25" s="106"/>
      <c r="KP25" s="106"/>
      <c r="KQ25" s="106"/>
      <c r="KR25" s="106"/>
      <c r="KS25" s="106"/>
      <c r="KT25" s="106"/>
      <c r="KU25" s="106"/>
      <c r="KV25" s="106"/>
      <c r="KW25" s="106"/>
      <c r="KX25" s="106"/>
      <c r="KY25" s="106"/>
      <c r="KZ25" s="106"/>
      <c r="LA25" s="106"/>
      <c r="LB25" s="106"/>
      <c r="LC25" s="106"/>
      <c r="LD25" s="106"/>
      <c r="LE25" s="106"/>
      <c r="LF25" s="106"/>
      <c r="LG25" s="106"/>
      <c r="LH25" s="106"/>
      <c r="LI25" s="106"/>
      <c r="LJ25" s="106"/>
      <c r="LK25" s="106"/>
      <c r="LL25" s="106"/>
      <c r="LM25" s="106"/>
      <c r="LO25" s="66"/>
      <c r="LP25" s="66"/>
      <c r="LQ25" s="106"/>
      <c r="LR25" s="106"/>
      <c r="LS25" s="106"/>
      <c r="LT25" s="106"/>
      <c r="LU25" s="106"/>
      <c r="LV25" s="106"/>
      <c r="LW25" s="106"/>
      <c r="LX25" s="106"/>
      <c r="LY25" s="106"/>
      <c r="LZ25" s="106"/>
      <c r="MA25" s="106"/>
      <c r="MB25" s="106"/>
      <c r="MC25" s="106"/>
      <c r="MD25" s="106"/>
      <c r="ME25" s="106"/>
      <c r="MF25" s="106"/>
      <c r="MG25" s="106"/>
      <c r="MH25" s="106"/>
      <c r="MI25" s="106"/>
      <c r="MJ25" s="106"/>
      <c r="MK25" s="106"/>
      <c r="ML25" s="106"/>
      <c r="MM25" s="106"/>
      <c r="MN25" s="106"/>
      <c r="MO25" s="106"/>
      <c r="MP25" s="106"/>
      <c r="MQ25" s="106"/>
      <c r="MR25" s="106"/>
      <c r="MS25" s="106"/>
      <c r="MT25" s="106"/>
      <c r="MU25" s="106"/>
      <c r="MV25" s="106"/>
      <c r="MW25" s="106"/>
      <c r="MX25" s="106"/>
      <c r="MY25" s="106"/>
      <c r="MZ25" s="106"/>
      <c r="NA25" s="106"/>
      <c r="NB25" s="106"/>
      <c r="NC25" s="106"/>
      <c r="ND25" s="106"/>
      <c r="NE25" s="106"/>
      <c r="NF25" s="106"/>
      <c r="NG25" s="106"/>
      <c r="NH25" s="106"/>
      <c r="NI25" s="106"/>
      <c r="NJ25" s="106"/>
      <c r="NK25" s="106"/>
      <c r="NL25" s="106"/>
      <c r="NM25" s="106"/>
      <c r="NN25" s="106"/>
      <c r="NO25" s="106"/>
      <c r="NP25" s="106"/>
      <c r="NQ25" s="106"/>
      <c r="NR25" s="106"/>
      <c r="NS25" s="106"/>
      <c r="NT25" s="106"/>
      <c r="NU25" s="106"/>
      <c r="NV25" s="106"/>
      <c r="NW25" s="106"/>
      <c r="NX25" s="106"/>
      <c r="NY25" s="106"/>
      <c r="NZ25" s="106"/>
      <c r="OA25" s="106"/>
      <c r="OB25" s="106"/>
      <c r="OC25" s="106"/>
      <c r="OD25" s="106"/>
      <c r="OE25" s="106"/>
      <c r="OF25" s="106"/>
      <c r="OG25" s="106"/>
      <c r="OH25" s="106"/>
      <c r="OI25" s="106"/>
      <c r="OJ25" s="106"/>
      <c r="OK25" s="106"/>
      <c r="OL25" s="106"/>
      <c r="OM25" s="106"/>
      <c r="ON25" s="106"/>
      <c r="OO25" s="106"/>
      <c r="OP25" s="106"/>
    </row>
    <row r="26" spans="3:406" x14ac:dyDescent="0.2">
      <c r="C26" s="66"/>
      <c r="D26" s="66"/>
      <c r="E26" s="66"/>
      <c r="F26" s="73"/>
      <c r="G26" s="72"/>
      <c r="H26" s="73"/>
      <c r="I26" s="73"/>
      <c r="J26" s="73"/>
      <c r="K26" s="73"/>
      <c r="L26" s="72"/>
      <c r="M26" s="73"/>
      <c r="N26" s="73"/>
      <c r="O26" s="73"/>
      <c r="P26" s="73"/>
      <c r="Q26" s="72"/>
      <c r="R26" s="73"/>
      <c r="S26" s="73"/>
      <c r="T26" s="73"/>
      <c r="U26" s="73"/>
      <c r="V26" s="72"/>
      <c r="W26" s="73"/>
      <c r="X26" s="73"/>
      <c r="Y26" s="73"/>
      <c r="Z26" s="73"/>
      <c r="AA26" s="72"/>
      <c r="AB26" s="73"/>
      <c r="AC26" s="73"/>
      <c r="AD26" s="73"/>
      <c r="AE26" s="73"/>
      <c r="AF26" s="72"/>
      <c r="AG26" s="73"/>
      <c r="AH26" s="73"/>
      <c r="AI26" s="73"/>
      <c r="AJ26" s="73"/>
      <c r="AK26" s="128"/>
      <c r="AL26" s="73"/>
      <c r="AM26" s="73"/>
      <c r="AN26" s="73"/>
      <c r="AO26" s="73"/>
      <c r="AP26" s="128"/>
      <c r="AQ26" s="73"/>
      <c r="AR26" s="73"/>
      <c r="AS26" s="73"/>
      <c r="AT26" s="73"/>
      <c r="AU26" s="128"/>
      <c r="AV26" s="73"/>
      <c r="AW26" s="73"/>
      <c r="AX26" s="73"/>
      <c r="AY26" s="73"/>
      <c r="AZ26" s="128"/>
      <c r="BA26" s="73"/>
      <c r="BB26" s="73"/>
      <c r="BC26" s="73"/>
      <c r="BD26" s="73"/>
      <c r="BE26" s="128"/>
      <c r="BF26" s="73"/>
      <c r="BG26" s="73"/>
      <c r="BH26" s="73"/>
      <c r="BI26" s="73"/>
      <c r="BJ26" s="128"/>
      <c r="BK26" s="73"/>
      <c r="BL26" s="73"/>
      <c r="BM26" s="73"/>
      <c r="BN26" s="73"/>
      <c r="BO26" s="128"/>
      <c r="BP26" s="73"/>
      <c r="BQ26" s="73"/>
      <c r="BR26" s="73"/>
      <c r="BS26" s="73"/>
      <c r="BT26" s="128"/>
      <c r="BU26" s="73"/>
      <c r="BV26" s="73"/>
      <c r="BW26" s="73"/>
      <c r="BX26" s="73"/>
      <c r="BY26" s="128"/>
      <c r="BZ26" s="73"/>
      <c r="CA26" s="73"/>
      <c r="CB26" s="73"/>
      <c r="CC26" s="73"/>
      <c r="CD26" s="128"/>
      <c r="CF26" s="66"/>
      <c r="CG26" s="6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c r="EV26" s="106"/>
      <c r="EW26" s="106"/>
      <c r="EX26" s="106"/>
      <c r="EY26" s="106"/>
      <c r="EZ26" s="106"/>
      <c r="FA26" s="106"/>
      <c r="FB26" s="106"/>
      <c r="FC26" s="106"/>
      <c r="FD26" s="106"/>
      <c r="FE26" s="106"/>
      <c r="FF26" s="106"/>
      <c r="FG26" s="106"/>
      <c r="FI26" s="66"/>
      <c r="FJ26" s="66"/>
      <c r="FK26" s="106"/>
      <c r="FL26" s="106"/>
      <c r="FM26" s="106"/>
      <c r="FN26" s="106"/>
      <c r="FO26" s="106"/>
      <c r="FP26" s="106"/>
      <c r="FQ26" s="106"/>
      <c r="FR26" s="106"/>
      <c r="FS26" s="106"/>
      <c r="FT26" s="106"/>
      <c r="FU26" s="106"/>
      <c r="FV26" s="106"/>
      <c r="FW26" s="106"/>
      <c r="FX26" s="106"/>
      <c r="FY26" s="106"/>
      <c r="FZ26" s="106"/>
      <c r="GA26" s="106"/>
      <c r="GB26" s="106"/>
      <c r="GC26" s="106"/>
      <c r="GD26" s="106"/>
      <c r="GE26" s="106"/>
      <c r="GF26" s="106"/>
      <c r="GG26" s="106"/>
      <c r="GH26" s="106"/>
      <c r="GI26" s="106"/>
      <c r="GJ26" s="106"/>
      <c r="GK26" s="106"/>
      <c r="GL26" s="106"/>
      <c r="GM26" s="106"/>
      <c r="GN26" s="106"/>
      <c r="GO26" s="106"/>
      <c r="GP26" s="106"/>
      <c r="GQ26" s="106"/>
      <c r="GR26" s="106"/>
      <c r="GS26" s="106"/>
      <c r="GT26" s="106"/>
      <c r="GU26" s="106"/>
      <c r="GV26" s="106"/>
      <c r="GW26" s="106"/>
      <c r="GX26" s="106"/>
      <c r="GY26" s="106"/>
      <c r="GZ26" s="106"/>
      <c r="HA26" s="106"/>
      <c r="HB26" s="106"/>
      <c r="HC26" s="106"/>
      <c r="HD26" s="106"/>
      <c r="HE26" s="106"/>
      <c r="HF26" s="106"/>
      <c r="HG26" s="106"/>
      <c r="HH26" s="106"/>
      <c r="HI26" s="106"/>
      <c r="HJ26" s="106"/>
      <c r="HK26" s="106"/>
      <c r="HL26" s="106"/>
      <c r="HM26" s="106"/>
      <c r="HN26" s="106"/>
      <c r="HO26" s="106"/>
      <c r="HP26" s="106"/>
      <c r="HQ26" s="106"/>
      <c r="HR26" s="106"/>
      <c r="HS26" s="106"/>
      <c r="HT26" s="106"/>
      <c r="HU26" s="106"/>
      <c r="HV26" s="106"/>
      <c r="HW26" s="106"/>
      <c r="HX26" s="106"/>
      <c r="HY26" s="106"/>
      <c r="HZ26" s="106"/>
      <c r="IA26" s="106"/>
      <c r="IB26" s="106"/>
      <c r="IC26" s="106"/>
      <c r="ID26" s="106"/>
      <c r="IE26" s="106"/>
      <c r="IF26" s="106"/>
      <c r="IG26" s="106"/>
      <c r="IH26" s="106"/>
      <c r="II26" s="106"/>
      <c r="IJ26" s="106"/>
      <c r="IL26" s="66"/>
      <c r="IM26" s="66"/>
      <c r="IN26" s="106"/>
      <c r="IO26" s="106"/>
      <c r="IP26" s="106"/>
      <c r="IQ26" s="106"/>
      <c r="IR26" s="106"/>
      <c r="IS26" s="106"/>
      <c r="IT26" s="106"/>
      <c r="IU26" s="106"/>
      <c r="IV26" s="106"/>
      <c r="IW26" s="106"/>
      <c r="IX26" s="106"/>
      <c r="IY26" s="106"/>
      <c r="IZ26" s="106"/>
      <c r="JA26" s="106"/>
      <c r="JB26" s="106"/>
      <c r="JC26" s="106"/>
      <c r="JD26" s="106"/>
      <c r="JE26" s="106"/>
      <c r="JF26" s="106"/>
      <c r="JG26" s="106"/>
      <c r="JH26" s="106"/>
      <c r="JI26" s="106"/>
      <c r="JJ26" s="106"/>
      <c r="JK26" s="106"/>
      <c r="JL26" s="106"/>
      <c r="JM26" s="106"/>
      <c r="JN26" s="106"/>
      <c r="JO26" s="106"/>
      <c r="JP26" s="106"/>
      <c r="JQ26" s="106"/>
      <c r="JR26" s="106"/>
      <c r="JS26" s="106"/>
      <c r="JT26" s="106"/>
      <c r="JU26" s="106"/>
      <c r="JV26" s="106"/>
      <c r="JW26" s="106"/>
      <c r="JX26" s="106"/>
      <c r="JY26" s="106"/>
      <c r="JZ26" s="106"/>
      <c r="KA26" s="106"/>
      <c r="KB26" s="106"/>
      <c r="KC26" s="106"/>
      <c r="KD26" s="106"/>
      <c r="KE26" s="106"/>
      <c r="KF26" s="106"/>
      <c r="KG26" s="106"/>
      <c r="KH26" s="106"/>
      <c r="KI26" s="106"/>
      <c r="KJ26" s="106"/>
      <c r="KK26" s="106"/>
      <c r="KL26" s="106"/>
      <c r="KM26" s="106"/>
      <c r="KN26" s="106"/>
      <c r="KO26" s="106"/>
      <c r="KP26" s="106"/>
      <c r="KQ26" s="106"/>
      <c r="KR26" s="106"/>
      <c r="KS26" s="106"/>
      <c r="KT26" s="106"/>
      <c r="KU26" s="106"/>
      <c r="KV26" s="106"/>
      <c r="KW26" s="106"/>
      <c r="KX26" s="106"/>
      <c r="KY26" s="106"/>
      <c r="KZ26" s="106"/>
      <c r="LA26" s="106"/>
      <c r="LB26" s="106"/>
      <c r="LC26" s="106"/>
      <c r="LD26" s="106"/>
      <c r="LE26" s="106"/>
      <c r="LF26" s="106"/>
      <c r="LG26" s="106"/>
      <c r="LH26" s="106"/>
      <c r="LI26" s="106"/>
      <c r="LJ26" s="106"/>
      <c r="LK26" s="106"/>
      <c r="LL26" s="106"/>
      <c r="LM26" s="106"/>
      <c r="LO26" s="66"/>
      <c r="LP26" s="66"/>
      <c r="LQ26" s="106"/>
      <c r="LR26" s="106"/>
      <c r="LS26" s="106"/>
      <c r="LT26" s="106"/>
      <c r="LU26" s="106"/>
      <c r="LV26" s="106"/>
      <c r="LW26" s="106"/>
      <c r="LX26" s="106"/>
      <c r="LY26" s="106"/>
      <c r="LZ26" s="106"/>
      <c r="MA26" s="106"/>
      <c r="MB26" s="106"/>
      <c r="MC26" s="106"/>
      <c r="MD26" s="106"/>
      <c r="ME26" s="106"/>
      <c r="MF26" s="106"/>
      <c r="MG26" s="106"/>
      <c r="MH26" s="106"/>
      <c r="MI26" s="106"/>
      <c r="MJ26" s="106"/>
      <c r="MK26" s="106"/>
      <c r="ML26" s="106"/>
      <c r="MM26" s="106"/>
      <c r="MN26" s="106"/>
      <c r="MO26" s="106"/>
      <c r="MP26" s="106"/>
      <c r="MQ26" s="106"/>
      <c r="MR26" s="106"/>
      <c r="MS26" s="106"/>
      <c r="MT26" s="106"/>
      <c r="MU26" s="106"/>
      <c r="MV26" s="106"/>
      <c r="MW26" s="106"/>
      <c r="MX26" s="106"/>
      <c r="MY26" s="106"/>
      <c r="MZ26" s="106"/>
      <c r="NA26" s="106"/>
      <c r="NB26" s="106"/>
      <c r="NC26" s="106"/>
      <c r="ND26" s="106"/>
      <c r="NE26" s="106"/>
      <c r="NF26" s="106"/>
      <c r="NG26" s="106"/>
      <c r="NH26" s="106"/>
      <c r="NI26" s="106"/>
      <c r="NJ26" s="106"/>
      <c r="NK26" s="106"/>
      <c r="NL26" s="106"/>
      <c r="NM26" s="106"/>
      <c r="NN26" s="106"/>
      <c r="NO26" s="106"/>
      <c r="NP26" s="106"/>
      <c r="NQ26" s="106"/>
      <c r="NR26" s="106"/>
      <c r="NS26" s="106"/>
      <c r="NT26" s="106"/>
      <c r="NU26" s="106"/>
      <c r="NV26" s="106"/>
      <c r="NW26" s="106"/>
      <c r="NX26" s="106"/>
      <c r="NY26" s="106"/>
      <c r="NZ26" s="106"/>
      <c r="OA26" s="106"/>
      <c r="OB26" s="106"/>
      <c r="OC26" s="106"/>
      <c r="OD26" s="106"/>
      <c r="OE26" s="106"/>
      <c r="OF26" s="106"/>
      <c r="OG26" s="106"/>
      <c r="OH26" s="106"/>
      <c r="OI26" s="106"/>
      <c r="OJ26" s="106"/>
      <c r="OK26" s="106"/>
      <c r="OL26" s="106"/>
      <c r="OM26" s="106"/>
      <c r="ON26" s="106"/>
      <c r="OO26" s="106"/>
      <c r="OP26" s="106"/>
    </row>
    <row r="27" spans="3:406" x14ac:dyDescent="0.2">
      <c r="C27" s="66"/>
      <c r="D27" s="66"/>
      <c r="E27" s="66"/>
      <c r="F27" s="73"/>
      <c r="G27" s="72"/>
      <c r="H27" s="73"/>
      <c r="I27" s="73"/>
      <c r="J27" s="73"/>
      <c r="K27" s="73"/>
      <c r="L27" s="72"/>
      <c r="M27" s="73"/>
      <c r="N27" s="73"/>
      <c r="O27" s="73"/>
      <c r="P27" s="73"/>
      <c r="Q27" s="72"/>
      <c r="R27" s="73"/>
      <c r="S27" s="73"/>
      <c r="T27" s="73"/>
      <c r="U27" s="73"/>
      <c r="V27" s="72"/>
      <c r="W27" s="73"/>
      <c r="X27" s="73"/>
      <c r="Y27" s="73"/>
      <c r="Z27" s="73"/>
      <c r="AA27" s="72"/>
      <c r="AB27" s="73"/>
      <c r="AC27" s="73"/>
      <c r="AD27" s="73"/>
      <c r="AE27" s="73"/>
      <c r="AF27" s="72"/>
      <c r="AG27" s="73"/>
      <c r="AH27" s="73"/>
      <c r="AI27" s="73"/>
      <c r="AJ27" s="73"/>
      <c r="AK27" s="128"/>
      <c r="AL27" s="73"/>
      <c r="AM27" s="73"/>
      <c r="AN27" s="73"/>
      <c r="AO27" s="73"/>
      <c r="AP27" s="128"/>
      <c r="AQ27" s="73"/>
      <c r="AR27" s="73"/>
      <c r="AS27" s="73"/>
      <c r="AT27" s="73"/>
      <c r="AU27" s="128"/>
      <c r="AV27" s="73"/>
      <c r="AW27" s="73"/>
      <c r="AX27" s="73"/>
      <c r="AY27" s="73"/>
      <c r="AZ27" s="128"/>
      <c r="BA27" s="73"/>
      <c r="BB27" s="73"/>
      <c r="BC27" s="73"/>
      <c r="BD27" s="73"/>
      <c r="BE27" s="128"/>
      <c r="BF27" s="73"/>
      <c r="BG27" s="73"/>
      <c r="BH27" s="73"/>
      <c r="BI27" s="73"/>
      <c r="BJ27" s="128"/>
      <c r="BK27" s="73"/>
      <c r="BL27" s="73"/>
      <c r="BM27" s="73"/>
      <c r="BN27" s="73"/>
      <c r="BO27" s="128"/>
      <c r="BP27" s="73"/>
      <c r="BQ27" s="73"/>
      <c r="BR27" s="73"/>
      <c r="BS27" s="73"/>
      <c r="BT27" s="128"/>
      <c r="BU27" s="73"/>
      <c r="BV27" s="73"/>
      <c r="BW27" s="73"/>
      <c r="BX27" s="73"/>
      <c r="BY27" s="128"/>
      <c r="BZ27" s="73"/>
      <c r="CA27" s="73"/>
      <c r="CB27" s="73"/>
      <c r="CC27" s="73"/>
      <c r="CD27" s="128"/>
      <c r="CF27" s="66"/>
      <c r="CG27" s="6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06"/>
      <c r="FE27" s="106"/>
      <c r="FF27" s="106"/>
      <c r="FG27" s="106"/>
      <c r="FI27" s="66"/>
      <c r="FJ27" s="66"/>
      <c r="FK27" s="106"/>
      <c r="FL27" s="106"/>
      <c r="FM27" s="106"/>
      <c r="FN27" s="106"/>
      <c r="FO27" s="106"/>
      <c r="FP27" s="106"/>
      <c r="FQ27" s="106"/>
      <c r="FR27" s="106"/>
      <c r="FS27" s="106"/>
      <c r="FT27" s="106"/>
      <c r="FU27" s="106"/>
      <c r="FV27" s="106"/>
      <c r="FW27" s="106"/>
      <c r="FX27" s="106"/>
      <c r="FY27" s="106"/>
      <c r="FZ27" s="106"/>
      <c r="GA27" s="106"/>
      <c r="GB27" s="106"/>
      <c r="GC27" s="106"/>
      <c r="GD27" s="106"/>
      <c r="GE27" s="106"/>
      <c r="GF27" s="106"/>
      <c r="GG27" s="106"/>
      <c r="GH27" s="106"/>
      <c r="GI27" s="106"/>
      <c r="GJ27" s="106"/>
      <c r="GK27" s="106"/>
      <c r="GL27" s="106"/>
      <c r="GM27" s="106"/>
      <c r="GN27" s="106"/>
      <c r="GO27" s="106"/>
      <c r="GP27" s="106"/>
      <c r="GQ27" s="106"/>
      <c r="GR27" s="106"/>
      <c r="GS27" s="106"/>
      <c r="GT27" s="106"/>
      <c r="GU27" s="106"/>
      <c r="GV27" s="106"/>
      <c r="GW27" s="106"/>
      <c r="GX27" s="106"/>
      <c r="GY27" s="106"/>
      <c r="GZ27" s="106"/>
      <c r="HA27" s="106"/>
      <c r="HB27" s="106"/>
      <c r="HC27" s="106"/>
      <c r="HD27" s="106"/>
      <c r="HE27" s="106"/>
      <c r="HF27" s="106"/>
      <c r="HG27" s="106"/>
      <c r="HH27" s="106"/>
      <c r="HI27" s="106"/>
      <c r="HJ27" s="106"/>
      <c r="HK27" s="106"/>
      <c r="HL27" s="106"/>
      <c r="HM27" s="106"/>
      <c r="HN27" s="106"/>
      <c r="HO27" s="106"/>
      <c r="HP27" s="106"/>
      <c r="HQ27" s="106"/>
      <c r="HR27" s="106"/>
      <c r="HS27" s="106"/>
      <c r="HT27" s="106"/>
      <c r="HU27" s="106"/>
      <c r="HV27" s="106"/>
      <c r="HW27" s="106"/>
      <c r="HX27" s="106"/>
      <c r="HY27" s="106"/>
      <c r="HZ27" s="106"/>
      <c r="IA27" s="106"/>
      <c r="IB27" s="106"/>
      <c r="IC27" s="106"/>
      <c r="ID27" s="106"/>
      <c r="IE27" s="106"/>
      <c r="IF27" s="106"/>
      <c r="IG27" s="106"/>
      <c r="IH27" s="106"/>
      <c r="II27" s="106"/>
      <c r="IJ27" s="106"/>
      <c r="IL27" s="66"/>
      <c r="IM27" s="66"/>
      <c r="IN27" s="106"/>
      <c r="IO27" s="106"/>
      <c r="IP27" s="106"/>
      <c r="IQ27" s="106"/>
      <c r="IR27" s="106"/>
      <c r="IS27" s="106"/>
      <c r="IT27" s="106"/>
      <c r="IU27" s="106"/>
      <c r="IV27" s="106"/>
      <c r="IW27" s="106"/>
      <c r="IX27" s="106"/>
      <c r="IY27" s="106"/>
      <c r="IZ27" s="106"/>
      <c r="JA27" s="106"/>
      <c r="JB27" s="106"/>
      <c r="JC27" s="106"/>
      <c r="JD27" s="106"/>
      <c r="JE27" s="106"/>
      <c r="JF27" s="106"/>
      <c r="JG27" s="106"/>
      <c r="JH27" s="106"/>
      <c r="JI27" s="106"/>
      <c r="JJ27" s="106"/>
      <c r="JK27" s="106"/>
      <c r="JL27" s="106"/>
      <c r="JM27" s="106"/>
      <c r="JN27" s="106"/>
      <c r="JO27" s="106"/>
      <c r="JP27" s="106"/>
      <c r="JQ27" s="106"/>
      <c r="JR27" s="106"/>
      <c r="JS27" s="106"/>
      <c r="JT27" s="106"/>
      <c r="JU27" s="106"/>
      <c r="JV27" s="106"/>
      <c r="JW27" s="106"/>
      <c r="JX27" s="106"/>
      <c r="JY27" s="106"/>
      <c r="JZ27" s="106"/>
      <c r="KA27" s="106"/>
      <c r="KB27" s="106"/>
      <c r="KC27" s="106"/>
      <c r="KD27" s="106"/>
      <c r="KE27" s="106"/>
      <c r="KF27" s="106"/>
      <c r="KG27" s="106"/>
      <c r="KH27" s="106"/>
      <c r="KI27" s="106"/>
      <c r="KJ27" s="106"/>
      <c r="KK27" s="106"/>
      <c r="KL27" s="106"/>
      <c r="KM27" s="106"/>
      <c r="KN27" s="106"/>
      <c r="KO27" s="106"/>
      <c r="KP27" s="106"/>
      <c r="KQ27" s="106"/>
      <c r="KR27" s="106"/>
      <c r="KS27" s="106"/>
      <c r="KT27" s="106"/>
      <c r="KU27" s="106"/>
      <c r="KV27" s="106"/>
      <c r="KW27" s="106"/>
      <c r="KX27" s="106"/>
      <c r="KY27" s="106"/>
      <c r="KZ27" s="106"/>
      <c r="LA27" s="106"/>
      <c r="LB27" s="106"/>
      <c r="LC27" s="106"/>
      <c r="LD27" s="106"/>
      <c r="LE27" s="106"/>
      <c r="LF27" s="106"/>
      <c r="LG27" s="106"/>
      <c r="LH27" s="106"/>
      <c r="LI27" s="106"/>
      <c r="LJ27" s="106"/>
      <c r="LK27" s="106"/>
      <c r="LL27" s="106"/>
      <c r="LM27" s="106"/>
      <c r="LO27" s="66"/>
      <c r="LP27" s="66"/>
      <c r="LQ27" s="106"/>
      <c r="LR27" s="106"/>
      <c r="LS27" s="106"/>
      <c r="LT27" s="106"/>
      <c r="LU27" s="106"/>
      <c r="LV27" s="106"/>
      <c r="LW27" s="106"/>
      <c r="LX27" s="106"/>
      <c r="LY27" s="106"/>
      <c r="LZ27" s="106"/>
      <c r="MA27" s="106"/>
      <c r="MB27" s="106"/>
      <c r="MC27" s="106"/>
      <c r="MD27" s="106"/>
      <c r="ME27" s="106"/>
      <c r="MF27" s="106"/>
      <c r="MG27" s="106"/>
      <c r="MH27" s="106"/>
      <c r="MI27" s="106"/>
      <c r="MJ27" s="106"/>
      <c r="MK27" s="106"/>
      <c r="ML27" s="106"/>
      <c r="MM27" s="106"/>
      <c r="MN27" s="106"/>
      <c r="MO27" s="106"/>
      <c r="MP27" s="106"/>
      <c r="MQ27" s="106"/>
      <c r="MR27" s="106"/>
      <c r="MS27" s="106"/>
      <c r="MT27" s="106"/>
      <c r="MU27" s="106"/>
      <c r="MV27" s="106"/>
      <c r="MW27" s="106"/>
      <c r="MX27" s="106"/>
      <c r="MY27" s="106"/>
      <c r="MZ27" s="106"/>
      <c r="NA27" s="106"/>
      <c r="NB27" s="106"/>
      <c r="NC27" s="106"/>
      <c r="ND27" s="106"/>
      <c r="NE27" s="106"/>
      <c r="NF27" s="106"/>
      <c r="NG27" s="106"/>
      <c r="NH27" s="106"/>
      <c r="NI27" s="106"/>
      <c r="NJ27" s="106"/>
      <c r="NK27" s="106"/>
      <c r="NL27" s="106"/>
      <c r="NM27" s="106"/>
      <c r="NN27" s="106"/>
      <c r="NO27" s="106"/>
      <c r="NP27" s="106"/>
      <c r="NQ27" s="106"/>
      <c r="NR27" s="106"/>
      <c r="NS27" s="106"/>
      <c r="NT27" s="106"/>
      <c r="NU27" s="106"/>
      <c r="NV27" s="106"/>
      <c r="NW27" s="106"/>
      <c r="NX27" s="106"/>
      <c r="NY27" s="106"/>
      <c r="NZ27" s="106"/>
      <c r="OA27" s="106"/>
      <c r="OB27" s="106"/>
      <c r="OC27" s="106"/>
      <c r="OD27" s="106"/>
      <c r="OE27" s="106"/>
      <c r="OF27" s="106"/>
      <c r="OG27" s="106"/>
      <c r="OH27" s="106"/>
      <c r="OI27" s="106"/>
      <c r="OJ27" s="106"/>
      <c r="OK27" s="106"/>
      <c r="OL27" s="106"/>
      <c r="OM27" s="106"/>
      <c r="ON27" s="106"/>
      <c r="OO27" s="106"/>
      <c r="OP27" s="106"/>
    </row>
    <row r="28" spans="3:406" x14ac:dyDescent="0.2">
      <c r="C28" s="66"/>
      <c r="D28" s="66"/>
      <c r="E28" s="66"/>
      <c r="F28" s="73"/>
      <c r="G28" s="72"/>
      <c r="H28" s="73"/>
      <c r="I28" s="73"/>
      <c r="J28" s="73"/>
      <c r="K28" s="73"/>
      <c r="L28" s="72"/>
      <c r="M28" s="73"/>
      <c r="N28" s="73"/>
      <c r="O28" s="73"/>
      <c r="P28" s="73"/>
      <c r="Q28" s="72"/>
      <c r="R28" s="73"/>
      <c r="S28" s="73"/>
      <c r="T28" s="73"/>
      <c r="U28" s="73"/>
      <c r="V28" s="72"/>
      <c r="W28" s="73"/>
      <c r="X28" s="73"/>
      <c r="Y28" s="73"/>
      <c r="Z28" s="73"/>
      <c r="AA28" s="72"/>
      <c r="AB28" s="73"/>
      <c r="AC28" s="73"/>
      <c r="AD28" s="73"/>
      <c r="AE28" s="73"/>
      <c r="AF28" s="72"/>
      <c r="AG28" s="73"/>
      <c r="AH28" s="73"/>
      <c r="AI28" s="73"/>
      <c r="AJ28" s="73"/>
      <c r="AK28" s="128"/>
      <c r="AL28" s="73"/>
      <c r="AM28" s="73"/>
      <c r="AN28" s="73"/>
      <c r="AO28" s="73"/>
      <c r="AP28" s="128"/>
      <c r="AQ28" s="73"/>
      <c r="AR28" s="73"/>
      <c r="AS28" s="73"/>
      <c r="AT28" s="73"/>
      <c r="AU28" s="128"/>
      <c r="AV28" s="73"/>
      <c r="AW28" s="73"/>
      <c r="AX28" s="73"/>
      <c r="AY28" s="73"/>
      <c r="AZ28" s="128"/>
      <c r="BA28" s="73"/>
      <c r="BB28" s="73"/>
      <c r="BC28" s="73"/>
      <c r="BD28" s="73"/>
      <c r="BE28" s="128"/>
      <c r="BF28" s="73"/>
      <c r="BG28" s="73"/>
      <c r="BH28" s="73"/>
      <c r="BI28" s="73"/>
      <c r="BJ28" s="128"/>
      <c r="BK28" s="73"/>
      <c r="BL28" s="73"/>
      <c r="BM28" s="73"/>
      <c r="BN28" s="73"/>
      <c r="BO28" s="128"/>
      <c r="BP28" s="73"/>
      <c r="BQ28" s="73"/>
      <c r="BR28" s="73"/>
      <c r="BS28" s="73"/>
      <c r="BT28" s="128"/>
      <c r="BU28" s="73"/>
      <c r="BV28" s="73"/>
      <c r="BW28" s="73"/>
      <c r="BX28" s="73"/>
      <c r="BY28" s="128"/>
      <c r="BZ28" s="73"/>
      <c r="CA28" s="73"/>
      <c r="CB28" s="73"/>
      <c r="CC28" s="73"/>
      <c r="CD28" s="128"/>
      <c r="CF28" s="66"/>
      <c r="CG28" s="66"/>
      <c r="CH28" s="106"/>
      <c r="CI28" s="106"/>
      <c r="CJ28" s="106"/>
      <c r="CK28" s="106"/>
      <c r="CL28" s="106"/>
      <c r="CM28" s="106"/>
      <c r="CN28" s="106"/>
      <c r="CO28" s="106"/>
      <c r="CP28" s="106"/>
      <c r="CQ28" s="106"/>
      <c r="CR28" s="106"/>
      <c r="CS28" s="106"/>
      <c r="CT28" s="106"/>
      <c r="CU28" s="106"/>
      <c r="CV28" s="106"/>
      <c r="CW28" s="106"/>
      <c r="CX28" s="106"/>
      <c r="CY28" s="106"/>
      <c r="CZ28" s="106"/>
      <c r="DA28" s="106"/>
      <c r="DB28" s="106"/>
      <c r="DC28" s="106"/>
      <c r="DD28" s="106"/>
      <c r="DE28" s="106"/>
      <c r="DF28" s="106"/>
      <c r="DG28" s="106"/>
      <c r="DH28" s="106"/>
      <c r="DI28" s="106"/>
      <c r="DJ28" s="106"/>
      <c r="DK28" s="106"/>
      <c r="DL28" s="106"/>
      <c r="DM28" s="106"/>
      <c r="DN28" s="106"/>
      <c r="DO28" s="106"/>
      <c r="DP28" s="106"/>
      <c r="DQ28" s="106"/>
      <c r="DR28" s="106"/>
      <c r="DS28" s="106"/>
      <c r="DT28" s="106"/>
      <c r="DU28" s="106"/>
      <c r="DV28" s="106"/>
      <c r="DW28" s="106"/>
      <c r="DX28" s="106"/>
      <c r="DY28" s="106"/>
      <c r="DZ28" s="106"/>
      <c r="EA28" s="106"/>
      <c r="EB28" s="106"/>
      <c r="EC28" s="106"/>
      <c r="ED28" s="106"/>
      <c r="EE28" s="106"/>
      <c r="EF28" s="106"/>
      <c r="EG28" s="106"/>
      <c r="EH28" s="106"/>
      <c r="EI28" s="106"/>
      <c r="EJ28" s="106"/>
      <c r="EK28" s="106"/>
      <c r="EL28" s="106"/>
      <c r="EM28" s="106"/>
      <c r="EN28" s="106"/>
      <c r="EO28" s="106"/>
      <c r="EP28" s="106"/>
      <c r="EQ28" s="106"/>
      <c r="ER28" s="106"/>
      <c r="ES28" s="106"/>
      <c r="ET28" s="106"/>
      <c r="EU28" s="106"/>
      <c r="EV28" s="106"/>
      <c r="EW28" s="106"/>
      <c r="EX28" s="106"/>
      <c r="EY28" s="106"/>
      <c r="EZ28" s="106"/>
      <c r="FA28" s="106"/>
      <c r="FB28" s="106"/>
      <c r="FC28" s="106"/>
      <c r="FD28" s="106"/>
      <c r="FE28" s="106"/>
      <c r="FF28" s="106"/>
      <c r="FG28" s="106"/>
      <c r="FI28" s="66"/>
      <c r="FJ28" s="66"/>
      <c r="FK28" s="106"/>
      <c r="FL28" s="106"/>
      <c r="FM28" s="106"/>
      <c r="FN28" s="106"/>
      <c r="FO28" s="106"/>
      <c r="FP28" s="106"/>
      <c r="FQ28" s="106"/>
      <c r="FR28" s="106"/>
      <c r="FS28" s="106"/>
      <c r="FT28" s="106"/>
      <c r="FU28" s="106"/>
      <c r="FV28" s="106"/>
      <c r="FW28" s="106"/>
      <c r="FX28" s="106"/>
      <c r="FY28" s="106"/>
      <c r="FZ28" s="106"/>
      <c r="GA28" s="106"/>
      <c r="GB28" s="106"/>
      <c r="GC28" s="106"/>
      <c r="GD28" s="106"/>
      <c r="GE28" s="106"/>
      <c r="GF28" s="106"/>
      <c r="GG28" s="106"/>
      <c r="GH28" s="106"/>
      <c r="GI28" s="106"/>
      <c r="GJ28" s="106"/>
      <c r="GK28" s="106"/>
      <c r="GL28" s="106"/>
      <c r="GM28" s="106"/>
      <c r="GN28" s="106"/>
      <c r="GO28" s="106"/>
      <c r="GP28" s="106"/>
      <c r="GQ28" s="106"/>
      <c r="GR28" s="106"/>
      <c r="GS28" s="106"/>
      <c r="GT28" s="106"/>
      <c r="GU28" s="106"/>
      <c r="GV28" s="106"/>
      <c r="GW28" s="106"/>
      <c r="GX28" s="106"/>
      <c r="GY28" s="106"/>
      <c r="GZ28" s="106"/>
      <c r="HA28" s="106"/>
      <c r="HB28" s="106"/>
      <c r="HC28" s="106"/>
      <c r="HD28" s="106"/>
      <c r="HE28" s="106"/>
      <c r="HF28" s="106"/>
      <c r="HG28" s="106"/>
      <c r="HH28" s="106"/>
      <c r="HI28" s="106"/>
      <c r="HJ28" s="106"/>
      <c r="HK28" s="106"/>
      <c r="HL28" s="106"/>
      <c r="HM28" s="106"/>
      <c r="HN28" s="106"/>
      <c r="HO28" s="106"/>
      <c r="HP28" s="106"/>
      <c r="HQ28" s="106"/>
      <c r="HR28" s="106"/>
      <c r="HS28" s="106"/>
      <c r="HT28" s="106"/>
      <c r="HU28" s="106"/>
      <c r="HV28" s="106"/>
      <c r="HW28" s="106"/>
      <c r="HX28" s="106"/>
      <c r="HY28" s="106"/>
      <c r="HZ28" s="106"/>
      <c r="IA28" s="106"/>
      <c r="IB28" s="106"/>
      <c r="IC28" s="106"/>
      <c r="ID28" s="106"/>
      <c r="IE28" s="106"/>
      <c r="IF28" s="106"/>
      <c r="IG28" s="106"/>
      <c r="IH28" s="106"/>
      <c r="II28" s="106"/>
      <c r="IJ28" s="106"/>
      <c r="IL28" s="66"/>
      <c r="IM28" s="66"/>
      <c r="IN28" s="106"/>
      <c r="IO28" s="106"/>
      <c r="IP28" s="106"/>
      <c r="IQ28" s="106"/>
      <c r="IR28" s="106"/>
      <c r="IS28" s="106"/>
      <c r="IT28" s="106"/>
      <c r="IU28" s="106"/>
      <c r="IV28" s="106"/>
      <c r="IW28" s="106"/>
      <c r="IX28" s="106"/>
      <c r="IY28" s="106"/>
      <c r="IZ28" s="106"/>
      <c r="JA28" s="106"/>
      <c r="JB28" s="106"/>
      <c r="JC28" s="106"/>
      <c r="JD28" s="106"/>
      <c r="JE28" s="106"/>
      <c r="JF28" s="106"/>
      <c r="JG28" s="106"/>
      <c r="JH28" s="106"/>
      <c r="JI28" s="106"/>
      <c r="JJ28" s="106"/>
      <c r="JK28" s="106"/>
      <c r="JL28" s="106"/>
      <c r="JM28" s="106"/>
      <c r="JN28" s="106"/>
      <c r="JO28" s="106"/>
      <c r="JP28" s="106"/>
      <c r="JQ28" s="106"/>
      <c r="JR28" s="106"/>
      <c r="JS28" s="106"/>
      <c r="JT28" s="106"/>
      <c r="JU28" s="106"/>
      <c r="JV28" s="106"/>
      <c r="JW28" s="106"/>
      <c r="JX28" s="106"/>
      <c r="JY28" s="106"/>
      <c r="JZ28" s="106"/>
      <c r="KA28" s="106"/>
      <c r="KB28" s="106"/>
      <c r="KC28" s="106"/>
      <c r="KD28" s="106"/>
      <c r="KE28" s="106"/>
      <c r="KF28" s="106"/>
      <c r="KG28" s="106"/>
      <c r="KH28" s="106"/>
      <c r="KI28" s="106"/>
      <c r="KJ28" s="106"/>
      <c r="KK28" s="106"/>
      <c r="KL28" s="106"/>
      <c r="KM28" s="106"/>
      <c r="KN28" s="106"/>
      <c r="KO28" s="106"/>
      <c r="KP28" s="106"/>
      <c r="KQ28" s="106"/>
      <c r="KR28" s="106"/>
      <c r="KS28" s="106"/>
      <c r="KT28" s="106"/>
      <c r="KU28" s="106"/>
      <c r="KV28" s="106"/>
      <c r="KW28" s="106"/>
      <c r="KX28" s="106"/>
      <c r="KY28" s="106"/>
      <c r="KZ28" s="106"/>
      <c r="LA28" s="106"/>
      <c r="LB28" s="106"/>
      <c r="LC28" s="106"/>
      <c r="LD28" s="106"/>
      <c r="LE28" s="106"/>
      <c r="LF28" s="106"/>
      <c r="LG28" s="106"/>
      <c r="LH28" s="106"/>
      <c r="LI28" s="106"/>
      <c r="LJ28" s="106"/>
      <c r="LK28" s="106"/>
      <c r="LL28" s="106"/>
      <c r="LM28" s="106"/>
      <c r="LO28" s="66"/>
      <c r="LP28" s="66"/>
      <c r="LQ28" s="106"/>
      <c r="LR28" s="106"/>
      <c r="LS28" s="106"/>
      <c r="LT28" s="106"/>
      <c r="LU28" s="106"/>
      <c r="LV28" s="106"/>
      <c r="LW28" s="106"/>
      <c r="LX28" s="106"/>
      <c r="LY28" s="106"/>
      <c r="LZ28" s="106"/>
      <c r="MA28" s="106"/>
      <c r="MB28" s="106"/>
      <c r="MC28" s="106"/>
      <c r="MD28" s="106"/>
      <c r="ME28" s="106"/>
      <c r="MF28" s="106"/>
      <c r="MG28" s="106"/>
      <c r="MH28" s="106"/>
      <c r="MI28" s="106"/>
      <c r="MJ28" s="106"/>
      <c r="MK28" s="106"/>
      <c r="ML28" s="106"/>
      <c r="MM28" s="106"/>
      <c r="MN28" s="106"/>
      <c r="MO28" s="106"/>
      <c r="MP28" s="106"/>
      <c r="MQ28" s="106"/>
      <c r="MR28" s="106"/>
      <c r="MS28" s="106"/>
      <c r="MT28" s="106"/>
      <c r="MU28" s="106"/>
      <c r="MV28" s="106"/>
      <c r="MW28" s="106"/>
      <c r="MX28" s="106"/>
      <c r="MY28" s="106"/>
      <c r="MZ28" s="106"/>
      <c r="NA28" s="106"/>
      <c r="NB28" s="106"/>
      <c r="NC28" s="106"/>
      <c r="ND28" s="106"/>
      <c r="NE28" s="106"/>
      <c r="NF28" s="106"/>
      <c r="NG28" s="106"/>
      <c r="NH28" s="106"/>
      <c r="NI28" s="106"/>
      <c r="NJ28" s="106"/>
      <c r="NK28" s="106"/>
      <c r="NL28" s="106"/>
      <c r="NM28" s="106"/>
      <c r="NN28" s="106"/>
      <c r="NO28" s="106"/>
      <c r="NP28" s="106"/>
      <c r="NQ28" s="106"/>
      <c r="NR28" s="106"/>
      <c r="NS28" s="106"/>
      <c r="NT28" s="106"/>
      <c r="NU28" s="106"/>
      <c r="NV28" s="106"/>
      <c r="NW28" s="106"/>
      <c r="NX28" s="106"/>
      <c r="NY28" s="106"/>
      <c r="NZ28" s="106"/>
      <c r="OA28" s="106"/>
      <c r="OB28" s="106"/>
      <c r="OC28" s="106"/>
      <c r="OD28" s="106"/>
      <c r="OE28" s="106"/>
      <c r="OF28" s="106"/>
      <c r="OG28" s="106"/>
      <c r="OH28" s="106"/>
      <c r="OI28" s="106"/>
      <c r="OJ28" s="106"/>
      <c r="OK28" s="106"/>
      <c r="OL28" s="106"/>
      <c r="OM28" s="106"/>
      <c r="ON28" s="106"/>
      <c r="OO28" s="106"/>
      <c r="OP28" s="106"/>
    </row>
    <row r="29" spans="3:406" x14ac:dyDescent="0.2">
      <c r="C29" s="66"/>
      <c r="D29" s="66"/>
      <c r="E29" s="66"/>
      <c r="F29" s="73"/>
      <c r="G29" s="72"/>
      <c r="H29" s="73"/>
      <c r="I29" s="73"/>
      <c r="J29" s="73"/>
      <c r="K29" s="73"/>
      <c r="L29" s="72"/>
      <c r="M29" s="73"/>
      <c r="N29" s="73"/>
      <c r="O29" s="73"/>
      <c r="P29" s="73"/>
      <c r="Q29" s="72"/>
      <c r="R29" s="73"/>
      <c r="S29" s="73"/>
      <c r="T29" s="73"/>
      <c r="U29" s="73"/>
      <c r="V29" s="72"/>
      <c r="W29" s="73"/>
      <c r="X29" s="73"/>
      <c r="Y29" s="73"/>
      <c r="Z29" s="73"/>
      <c r="AA29" s="72"/>
      <c r="AB29" s="73"/>
      <c r="AC29" s="73"/>
      <c r="AD29" s="73"/>
      <c r="AE29" s="73"/>
      <c r="AF29" s="72"/>
      <c r="AG29" s="73"/>
      <c r="AH29" s="73"/>
      <c r="AI29" s="73"/>
      <c r="AJ29" s="73"/>
      <c r="AK29" s="128"/>
      <c r="AL29" s="73"/>
      <c r="AM29" s="73"/>
      <c r="AN29" s="73"/>
      <c r="AO29" s="73"/>
      <c r="AP29" s="128"/>
      <c r="AQ29" s="73"/>
      <c r="AR29" s="73"/>
      <c r="AS29" s="73"/>
      <c r="AT29" s="73"/>
      <c r="AU29" s="128"/>
      <c r="AV29" s="73"/>
      <c r="AW29" s="73"/>
      <c r="AX29" s="73"/>
      <c r="AY29" s="73"/>
      <c r="AZ29" s="128"/>
      <c r="BA29" s="73"/>
      <c r="BB29" s="73"/>
      <c r="BC29" s="73"/>
      <c r="BD29" s="73"/>
      <c r="BE29" s="128"/>
      <c r="BF29" s="73"/>
      <c r="BG29" s="73"/>
      <c r="BH29" s="73"/>
      <c r="BI29" s="73"/>
      <c r="BJ29" s="128"/>
      <c r="BK29" s="73"/>
      <c r="BL29" s="73"/>
      <c r="BM29" s="73"/>
      <c r="BN29" s="73"/>
      <c r="BO29" s="128"/>
      <c r="BP29" s="73"/>
      <c r="BQ29" s="73"/>
      <c r="BR29" s="73"/>
      <c r="BS29" s="73"/>
      <c r="BT29" s="128"/>
      <c r="BU29" s="73"/>
      <c r="BV29" s="73"/>
      <c r="BW29" s="73"/>
      <c r="BX29" s="73"/>
      <c r="BY29" s="128"/>
      <c r="BZ29" s="73"/>
      <c r="CA29" s="73"/>
      <c r="CB29" s="73"/>
      <c r="CC29" s="73"/>
      <c r="CD29" s="128"/>
      <c r="CF29" s="66"/>
      <c r="CG29" s="6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c r="DU29" s="106"/>
      <c r="DV29" s="106"/>
      <c r="DW29" s="106"/>
      <c r="DX29" s="106"/>
      <c r="DY29" s="106"/>
      <c r="DZ29" s="106"/>
      <c r="EA29" s="106"/>
      <c r="EB29" s="106"/>
      <c r="EC29" s="106"/>
      <c r="ED29" s="106"/>
      <c r="EE29" s="106"/>
      <c r="EF29" s="106"/>
      <c r="EG29" s="106"/>
      <c r="EH29" s="106"/>
      <c r="EI29" s="106"/>
      <c r="EJ29" s="106"/>
      <c r="EK29" s="106"/>
      <c r="EL29" s="106"/>
      <c r="EM29" s="106"/>
      <c r="EN29" s="106"/>
      <c r="EO29" s="106"/>
      <c r="EP29" s="106"/>
      <c r="EQ29" s="106"/>
      <c r="ER29" s="106"/>
      <c r="ES29" s="106"/>
      <c r="ET29" s="106"/>
      <c r="EU29" s="106"/>
      <c r="EV29" s="106"/>
      <c r="EW29" s="106"/>
      <c r="EX29" s="106"/>
      <c r="EY29" s="106"/>
      <c r="EZ29" s="106"/>
      <c r="FA29" s="106"/>
      <c r="FB29" s="106"/>
      <c r="FC29" s="106"/>
      <c r="FD29" s="106"/>
      <c r="FE29" s="106"/>
      <c r="FF29" s="106"/>
      <c r="FG29" s="106"/>
      <c r="FI29" s="66"/>
      <c r="FJ29" s="66"/>
      <c r="FK29" s="106"/>
      <c r="FL29" s="106"/>
      <c r="FM29" s="106"/>
      <c r="FN29" s="106"/>
      <c r="FO29" s="106"/>
      <c r="FP29" s="106"/>
      <c r="FQ29" s="106"/>
      <c r="FR29" s="106"/>
      <c r="FS29" s="106"/>
      <c r="FT29" s="106"/>
      <c r="FU29" s="106"/>
      <c r="FV29" s="106"/>
      <c r="FW29" s="106"/>
      <c r="FX29" s="106"/>
      <c r="FY29" s="106"/>
      <c r="FZ29" s="106"/>
      <c r="GA29" s="106"/>
      <c r="GB29" s="106"/>
      <c r="GC29" s="106"/>
      <c r="GD29" s="106"/>
      <c r="GE29" s="106"/>
      <c r="GF29" s="106"/>
      <c r="GG29" s="106"/>
      <c r="GH29" s="106"/>
      <c r="GI29" s="106"/>
      <c r="GJ29" s="106"/>
      <c r="GK29" s="106"/>
      <c r="GL29" s="106"/>
      <c r="GM29" s="106"/>
      <c r="GN29" s="106"/>
      <c r="GO29" s="106"/>
      <c r="GP29" s="106"/>
      <c r="GQ29" s="106"/>
      <c r="GR29" s="106"/>
      <c r="GS29" s="106"/>
      <c r="GT29" s="106"/>
      <c r="GU29" s="106"/>
      <c r="GV29" s="106"/>
      <c r="GW29" s="106"/>
      <c r="GX29" s="106"/>
      <c r="GY29" s="106"/>
      <c r="GZ29" s="106"/>
      <c r="HA29" s="106"/>
      <c r="HB29" s="106"/>
      <c r="HC29" s="106"/>
      <c r="HD29" s="106"/>
      <c r="HE29" s="106"/>
      <c r="HF29" s="106"/>
      <c r="HG29" s="106"/>
      <c r="HH29" s="106"/>
      <c r="HI29" s="106"/>
      <c r="HJ29" s="106"/>
      <c r="HK29" s="106"/>
      <c r="HL29" s="106"/>
      <c r="HM29" s="106"/>
      <c r="HN29" s="106"/>
      <c r="HO29" s="106"/>
      <c r="HP29" s="106"/>
      <c r="HQ29" s="106"/>
      <c r="HR29" s="106"/>
      <c r="HS29" s="106"/>
      <c r="HT29" s="106"/>
      <c r="HU29" s="106"/>
      <c r="HV29" s="106"/>
      <c r="HW29" s="106"/>
      <c r="HX29" s="106"/>
      <c r="HY29" s="106"/>
      <c r="HZ29" s="106"/>
      <c r="IA29" s="106"/>
      <c r="IB29" s="106"/>
      <c r="IC29" s="106"/>
      <c r="ID29" s="106"/>
      <c r="IE29" s="106"/>
      <c r="IF29" s="106"/>
      <c r="IG29" s="106"/>
      <c r="IH29" s="106"/>
      <c r="II29" s="106"/>
      <c r="IJ29" s="106"/>
      <c r="IL29" s="66"/>
      <c r="IM29" s="66"/>
      <c r="IN29" s="106"/>
      <c r="IO29" s="106"/>
      <c r="IP29" s="106"/>
      <c r="IQ29" s="106"/>
      <c r="IR29" s="106"/>
      <c r="IS29" s="106"/>
      <c r="IT29" s="106"/>
      <c r="IU29" s="106"/>
      <c r="IV29" s="106"/>
      <c r="IW29" s="106"/>
      <c r="IX29" s="106"/>
      <c r="IY29" s="106"/>
      <c r="IZ29" s="106"/>
      <c r="JA29" s="106"/>
      <c r="JB29" s="106"/>
      <c r="JC29" s="106"/>
      <c r="JD29" s="106"/>
      <c r="JE29" s="106"/>
      <c r="JF29" s="106"/>
      <c r="JG29" s="106"/>
      <c r="JH29" s="106"/>
      <c r="JI29" s="106"/>
      <c r="JJ29" s="106"/>
      <c r="JK29" s="106"/>
      <c r="JL29" s="106"/>
      <c r="JM29" s="106"/>
      <c r="JN29" s="106"/>
      <c r="JO29" s="106"/>
      <c r="JP29" s="106"/>
      <c r="JQ29" s="106"/>
      <c r="JR29" s="106"/>
      <c r="JS29" s="106"/>
      <c r="JT29" s="106"/>
      <c r="JU29" s="106"/>
      <c r="JV29" s="106"/>
      <c r="JW29" s="106"/>
      <c r="JX29" s="106"/>
      <c r="JY29" s="106"/>
      <c r="JZ29" s="106"/>
      <c r="KA29" s="106"/>
      <c r="KB29" s="106"/>
      <c r="KC29" s="106"/>
      <c r="KD29" s="106"/>
      <c r="KE29" s="106"/>
      <c r="KF29" s="106"/>
      <c r="KG29" s="106"/>
      <c r="KH29" s="106"/>
      <c r="KI29" s="106"/>
      <c r="KJ29" s="106"/>
      <c r="KK29" s="106"/>
      <c r="KL29" s="106"/>
      <c r="KM29" s="106"/>
      <c r="KN29" s="106"/>
      <c r="KO29" s="106"/>
      <c r="KP29" s="106"/>
      <c r="KQ29" s="106"/>
      <c r="KR29" s="106"/>
      <c r="KS29" s="106"/>
      <c r="KT29" s="106"/>
      <c r="KU29" s="106"/>
      <c r="KV29" s="106"/>
      <c r="KW29" s="106"/>
      <c r="KX29" s="106"/>
      <c r="KY29" s="106"/>
      <c r="KZ29" s="106"/>
      <c r="LA29" s="106"/>
      <c r="LB29" s="106"/>
      <c r="LC29" s="106"/>
      <c r="LD29" s="106"/>
      <c r="LE29" s="106"/>
      <c r="LF29" s="106"/>
      <c r="LG29" s="106"/>
      <c r="LH29" s="106"/>
      <c r="LI29" s="106"/>
      <c r="LJ29" s="106"/>
      <c r="LK29" s="106"/>
      <c r="LL29" s="106"/>
      <c r="LM29" s="106"/>
      <c r="LO29" s="66"/>
      <c r="LP29" s="66"/>
      <c r="LQ29" s="106"/>
      <c r="LR29" s="106"/>
      <c r="LS29" s="106"/>
      <c r="LT29" s="106"/>
      <c r="LU29" s="106"/>
      <c r="LV29" s="106"/>
      <c r="LW29" s="106"/>
      <c r="LX29" s="106"/>
      <c r="LY29" s="106"/>
      <c r="LZ29" s="106"/>
      <c r="MA29" s="106"/>
      <c r="MB29" s="106"/>
      <c r="MC29" s="106"/>
      <c r="MD29" s="106"/>
      <c r="ME29" s="106"/>
      <c r="MF29" s="106"/>
      <c r="MG29" s="106"/>
      <c r="MH29" s="106"/>
      <c r="MI29" s="106"/>
      <c r="MJ29" s="106"/>
      <c r="MK29" s="106"/>
      <c r="ML29" s="106"/>
      <c r="MM29" s="106"/>
      <c r="MN29" s="106"/>
      <c r="MO29" s="106"/>
      <c r="MP29" s="106"/>
      <c r="MQ29" s="106"/>
      <c r="MR29" s="106"/>
      <c r="MS29" s="106"/>
      <c r="MT29" s="106"/>
      <c r="MU29" s="106"/>
      <c r="MV29" s="106"/>
      <c r="MW29" s="106"/>
      <c r="MX29" s="106"/>
      <c r="MY29" s="106"/>
      <c r="MZ29" s="106"/>
      <c r="NA29" s="106"/>
      <c r="NB29" s="106"/>
      <c r="NC29" s="106"/>
      <c r="ND29" s="106"/>
      <c r="NE29" s="106"/>
      <c r="NF29" s="106"/>
      <c r="NG29" s="106"/>
      <c r="NH29" s="106"/>
      <c r="NI29" s="106"/>
      <c r="NJ29" s="106"/>
      <c r="NK29" s="106"/>
      <c r="NL29" s="106"/>
      <c r="NM29" s="106"/>
      <c r="NN29" s="106"/>
      <c r="NO29" s="106"/>
      <c r="NP29" s="106"/>
      <c r="NQ29" s="106"/>
      <c r="NR29" s="106"/>
      <c r="NS29" s="106"/>
      <c r="NT29" s="106"/>
      <c r="NU29" s="106"/>
      <c r="NV29" s="106"/>
      <c r="NW29" s="106"/>
      <c r="NX29" s="106"/>
      <c r="NY29" s="106"/>
      <c r="NZ29" s="106"/>
      <c r="OA29" s="106"/>
      <c r="OB29" s="106"/>
      <c r="OC29" s="106"/>
      <c r="OD29" s="106"/>
      <c r="OE29" s="106"/>
      <c r="OF29" s="106"/>
      <c r="OG29" s="106"/>
      <c r="OH29" s="106"/>
      <c r="OI29" s="106"/>
      <c r="OJ29" s="106"/>
      <c r="OK29" s="106"/>
      <c r="OL29" s="106"/>
      <c r="OM29" s="106"/>
      <c r="ON29" s="106"/>
      <c r="OO29" s="106"/>
      <c r="OP29" s="106"/>
    </row>
    <row r="30" spans="3:406" x14ac:dyDescent="0.2">
      <c r="C30" s="66"/>
      <c r="D30" s="66"/>
      <c r="E30" s="66"/>
      <c r="F30" s="73"/>
      <c r="G30" s="72"/>
      <c r="H30" s="73"/>
      <c r="I30" s="73"/>
      <c r="J30" s="73"/>
      <c r="K30" s="73"/>
      <c r="L30" s="72"/>
      <c r="M30" s="73"/>
      <c r="N30" s="73"/>
      <c r="O30" s="73"/>
      <c r="P30" s="73"/>
      <c r="Q30" s="72"/>
      <c r="R30" s="73"/>
      <c r="S30" s="73"/>
      <c r="T30" s="73"/>
      <c r="U30" s="73"/>
      <c r="V30" s="72"/>
      <c r="W30" s="73"/>
      <c r="X30" s="73"/>
      <c r="Y30" s="73"/>
      <c r="Z30" s="73"/>
      <c r="AA30" s="72"/>
      <c r="AB30" s="73"/>
      <c r="AC30" s="73"/>
      <c r="AD30" s="73"/>
      <c r="AE30" s="73"/>
      <c r="AF30" s="72"/>
      <c r="AG30" s="73"/>
      <c r="AH30" s="73"/>
      <c r="AI30" s="73"/>
      <c r="AJ30" s="73"/>
      <c r="AK30" s="128"/>
      <c r="AL30" s="73"/>
      <c r="AM30" s="73"/>
      <c r="AN30" s="73"/>
      <c r="AO30" s="73"/>
      <c r="AP30" s="128"/>
      <c r="AQ30" s="73"/>
      <c r="AR30" s="73"/>
      <c r="AS30" s="73"/>
      <c r="AT30" s="73"/>
      <c r="AU30" s="128"/>
      <c r="AV30" s="73"/>
      <c r="AW30" s="73"/>
      <c r="AX30" s="73"/>
      <c r="AY30" s="73"/>
      <c r="AZ30" s="128"/>
      <c r="BA30" s="73"/>
      <c r="BB30" s="73"/>
      <c r="BC30" s="73"/>
      <c r="BD30" s="73"/>
      <c r="BE30" s="128"/>
      <c r="BF30" s="73"/>
      <c r="BG30" s="73"/>
      <c r="BH30" s="73"/>
      <c r="BI30" s="73"/>
      <c r="BJ30" s="128"/>
      <c r="BK30" s="73"/>
      <c r="BL30" s="73"/>
      <c r="BM30" s="73"/>
      <c r="BN30" s="73"/>
      <c r="BO30" s="128"/>
      <c r="BP30" s="73"/>
      <c r="BQ30" s="73"/>
      <c r="BR30" s="73"/>
      <c r="BS30" s="73"/>
      <c r="BT30" s="128"/>
      <c r="BU30" s="73"/>
      <c r="BV30" s="73"/>
      <c r="BW30" s="73"/>
      <c r="BX30" s="73"/>
      <c r="BY30" s="128"/>
      <c r="BZ30" s="73"/>
      <c r="CA30" s="73"/>
      <c r="CB30" s="73"/>
      <c r="CC30" s="73"/>
      <c r="CD30" s="128"/>
      <c r="CF30" s="66"/>
      <c r="CG30" s="6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c r="DU30" s="106"/>
      <c r="DV30" s="106"/>
      <c r="DW30" s="106"/>
      <c r="DX30" s="106"/>
      <c r="DY30" s="106"/>
      <c r="DZ30" s="106"/>
      <c r="EA30" s="106"/>
      <c r="EB30" s="106"/>
      <c r="EC30" s="106"/>
      <c r="ED30" s="106"/>
      <c r="EE30" s="106"/>
      <c r="EF30" s="106"/>
      <c r="EG30" s="106"/>
      <c r="EH30" s="106"/>
      <c r="EI30" s="106"/>
      <c r="EJ30" s="106"/>
      <c r="EK30" s="106"/>
      <c r="EL30" s="106"/>
      <c r="EM30" s="106"/>
      <c r="EN30" s="106"/>
      <c r="EO30" s="106"/>
      <c r="EP30" s="106"/>
      <c r="EQ30" s="106"/>
      <c r="ER30" s="106"/>
      <c r="ES30" s="106"/>
      <c r="ET30" s="106"/>
      <c r="EU30" s="106"/>
      <c r="EV30" s="106"/>
      <c r="EW30" s="106"/>
      <c r="EX30" s="106"/>
      <c r="EY30" s="106"/>
      <c r="EZ30" s="106"/>
      <c r="FA30" s="106"/>
      <c r="FB30" s="106"/>
      <c r="FC30" s="106"/>
      <c r="FD30" s="106"/>
      <c r="FE30" s="106"/>
      <c r="FF30" s="106"/>
      <c r="FG30" s="106"/>
      <c r="FI30" s="66"/>
      <c r="FJ30" s="66"/>
      <c r="FK30" s="106"/>
      <c r="FL30" s="106"/>
      <c r="FM30" s="106"/>
      <c r="FN30" s="106"/>
      <c r="FO30" s="106"/>
      <c r="FP30" s="106"/>
      <c r="FQ30" s="106"/>
      <c r="FR30" s="106"/>
      <c r="FS30" s="106"/>
      <c r="FT30" s="106"/>
      <c r="FU30" s="106"/>
      <c r="FV30" s="106"/>
      <c r="FW30" s="106"/>
      <c r="FX30" s="106"/>
      <c r="FY30" s="106"/>
      <c r="FZ30" s="106"/>
      <c r="GA30" s="106"/>
      <c r="GB30" s="106"/>
      <c r="GC30" s="106"/>
      <c r="GD30" s="106"/>
      <c r="GE30" s="106"/>
      <c r="GF30" s="106"/>
      <c r="GG30" s="106"/>
      <c r="GH30" s="106"/>
      <c r="GI30" s="106"/>
      <c r="GJ30" s="106"/>
      <c r="GK30" s="106"/>
      <c r="GL30" s="106"/>
      <c r="GM30" s="106"/>
      <c r="GN30" s="106"/>
      <c r="GO30" s="106"/>
      <c r="GP30" s="106"/>
      <c r="GQ30" s="106"/>
      <c r="GR30" s="106"/>
      <c r="GS30" s="106"/>
      <c r="GT30" s="106"/>
      <c r="GU30" s="106"/>
      <c r="GV30" s="106"/>
      <c r="GW30" s="106"/>
      <c r="GX30" s="106"/>
      <c r="GY30" s="106"/>
      <c r="GZ30" s="106"/>
      <c r="HA30" s="106"/>
      <c r="HB30" s="106"/>
      <c r="HC30" s="106"/>
      <c r="HD30" s="106"/>
      <c r="HE30" s="106"/>
      <c r="HF30" s="106"/>
      <c r="HG30" s="106"/>
      <c r="HH30" s="106"/>
      <c r="HI30" s="106"/>
      <c r="HJ30" s="106"/>
      <c r="HK30" s="106"/>
      <c r="HL30" s="106"/>
      <c r="HM30" s="106"/>
      <c r="HN30" s="106"/>
      <c r="HO30" s="106"/>
      <c r="HP30" s="106"/>
      <c r="HQ30" s="106"/>
      <c r="HR30" s="106"/>
      <c r="HS30" s="106"/>
      <c r="HT30" s="106"/>
      <c r="HU30" s="106"/>
      <c r="HV30" s="106"/>
      <c r="HW30" s="106"/>
      <c r="HX30" s="106"/>
      <c r="HY30" s="106"/>
      <c r="HZ30" s="106"/>
      <c r="IA30" s="106"/>
      <c r="IB30" s="106"/>
      <c r="IC30" s="106"/>
      <c r="ID30" s="106"/>
      <c r="IE30" s="106"/>
      <c r="IF30" s="106"/>
      <c r="IG30" s="106"/>
      <c r="IH30" s="106"/>
      <c r="II30" s="106"/>
      <c r="IJ30" s="106"/>
      <c r="IL30" s="66"/>
      <c r="IM30" s="66"/>
      <c r="IN30" s="106"/>
      <c r="IO30" s="106"/>
      <c r="IP30" s="106"/>
      <c r="IQ30" s="106"/>
      <c r="IR30" s="106"/>
      <c r="IS30" s="106"/>
      <c r="IT30" s="106"/>
      <c r="IU30" s="106"/>
      <c r="IV30" s="106"/>
      <c r="IW30" s="106"/>
      <c r="IX30" s="106"/>
      <c r="IY30" s="106"/>
      <c r="IZ30" s="106"/>
      <c r="JA30" s="106"/>
      <c r="JB30" s="106"/>
      <c r="JC30" s="106"/>
      <c r="JD30" s="106"/>
      <c r="JE30" s="106"/>
      <c r="JF30" s="106"/>
      <c r="JG30" s="106"/>
      <c r="JH30" s="106"/>
      <c r="JI30" s="106"/>
      <c r="JJ30" s="106"/>
      <c r="JK30" s="106"/>
      <c r="JL30" s="106"/>
      <c r="JM30" s="106"/>
      <c r="JN30" s="106"/>
      <c r="JO30" s="106"/>
      <c r="JP30" s="106"/>
      <c r="JQ30" s="106"/>
      <c r="JR30" s="106"/>
      <c r="JS30" s="106"/>
      <c r="JT30" s="106"/>
      <c r="JU30" s="106"/>
      <c r="JV30" s="106"/>
      <c r="JW30" s="106"/>
      <c r="JX30" s="106"/>
      <c r="JY30" s="106"/>
      <c r="JZ30" s="106"/>
      <c r="KA30" s="106"/>
      <c r="KB30" s="106"/>
      <c r="KC30" s="106"/>
      <c r="KD30" s="106"/>
      <c r="KE30" s="106"/>
      <c r="KF30" s="106"/>
      <c r="KG30" s="106"/>
      <c r="KH30" s="106"/>
      <c r="KI30" s="106"/>
      <c r="KJ30" s="106"/>
      <c r="KK30" s="106"/>
      <c r="KL30" s="106"/>
      <c r="KM30" s="106"/>
      <c r="KN30" s="106"/>
      <c r="KO30" s="106"/>
      <c r="KP30" s="106"/>
      <c r="KQ30" s="106"/>
      <c r="KR30" s="106"/>
      <c r="KS30" s="106"/>
      <c r="KT30" s="106"/>
      <c r="KU30" s="106"/>
      <c r="KV30" s="106"/>
      <c r="KW30" s="106"/>
      <c r="KX30" s="106"/>
      <c r="KY30" s="106"/>
      <c r="KZ30" s="106"/>
      <c r="LA30" s="106"/>
      <c r="LB30" s="106"/>
      <c r="LC30" s="106"/>
      <c r="LD30" s="106"/>
      <c r="LE30" s="106"/>
      <c r="LF30" s="106"/>
      <c r="LG30" s="106"/>
      <c r="LH30" s="106"/>
      <c r="LI30" s="106"/>
      <c r="LJ30" s="106"/>
      <c r="LK30" s="106"/>
      <c r="LL30" s="106"/>
      <c r="LM30" s="106"/>
      <c r="LO30" s="66"/>
      <c r="LP30" s="66"/>
      <c r="LQ30" s="106"/>
      <c r="LR30" s="106"/>
      <c r="LS30" s="106"/>
      <c r="LT30" s="106"/>
      <c r="LU30" s="106"/>
      <c r="LV30" s="106"/>
      <c r="LW30" s="106"/>
      <c r="LX30" s="106"/>
      <c r="LY30" s="106"/>
      <c r="LZ30" s="106"/>
      <c r="MA30" s="106"/>
      <c r="MB30" s="106"/>
      <c r="MC30" s="106"/>
      <c r="MD30" s="106"/>
      <c r="ME30" s="106"/>
      <c r="MF30" s="106"/>
      <c r="MG30" s="106"/>
      <c r="MH30" s="106"/>
      <c r="MI30" s="106"/>
      <c r="MJ30" s="106"/>
      <c r="MK30" s="106"/>
      <c r="ML30" s="106"/>
      <c r="MM30" s="106"/>
      <c r="MN30" s="106"/>
      <c r="MO30" s="106"/>
      <c r="MP30" s="106"/>
      <c r="MQ30" s="106"/>
      <c r="MR30" s="106"/>
      <c r="MS30" s="106"/>
      <c r="MT30" s="106"/>
      <c r="MU30" s="106"/>
      <c r="MV30" s="106"/>
      <c r="MW30" s="106"/>
      <c r="MX30" s="106"/>
      <c r="MY30" s="106"/>
      <c r="MZ30" s="106"/>
      <c r="NA30" s="106"/>
      <c r="NB30" s="106"/>
      <c r="NC30" s="106"/>
      <c r="ND30" s="106"/>
      <c r="NE30" s="106"/>
      <c r="NF30" s="106"/>
      <c r="NG30" s="106"/>
      <c r="NH30" s="106"/>
      <c r="NI30" s="106"/>
      <c r="NJ30" s="106"/>
      <c r="NK30" s="106"/>
      <c r="NL30" s="106"/>
      <c r="NM30" s="106"/>
      <c r="NN30" s="106"/>
      <c r="NO30" s="106"/>
      <c r="NP30" s="106"/>
      <c r="NQ30" s="106"/>
      <c r="NR30" s="106"/>
      <c r="NS30" s="106"/>
      <c r="NT30" s="106"/>
      <c r="NU30" s="106"/>
      <c r="NV30" s="106"/>
      <c r="NW30" s="106"/>
      <c r="NX30" s="106"/>
      <c r="NY30" s="106"/>
      <c r="NZ30" s="106"/>
      <c r="OA30" s="106"/>
      <c r="OB30" s="106"/>
      <c r="OC30" s="106"/>
      <c r="OD30" s="106"/>
      <c r="OE30" s="106"/>
      <c r="OF30" s="106"/>
      <c r="OG30" s="106"/>
      <c r="OH30" s="106"/>
      <c r="OI30" s="106"/>
      <c r="OJ30" s="106"/>
      <c r="OK30" s="106"/>
      <c r="OL30" s="106"/>
      <c r="OM30" s="106"/>
      <c r="ON30" s="106"/>
      <c r="OO30" s="106"/>
      <c r="OP30" s="106"/>
    </row>
    <row r="31" spans="3:406" x14ac:dyDescent="0.2">
      <c r="C31" s="66"/>
      <c r="D31" s="66"/>
      <c r="E31" s="66"/>
      <c r="F31" s="73"/>
      <c r="G31" s="72"/>
      <c r="H31" s="73"/>
      <c r="I31" s="73"/>
      <c r="J31" s="73"/>
      <c r="K31" s="73"/>
      <c r="L31" s="72"/>
      <c r="M31" s="73"/>
      <c r="N31" s="73"/>
      <c r="O31" s="73"/>
      <c r="P31" s="73"/>
      <c r="Q31" s="72"/>
      <c r="R31" s="73"/>
      <c r="S31" s="73"/>
      <c r="T31" s="73"/>
      <c r="U31" s="73"/>
      <c r="V31" s="72"/>
      <c r="W31" s="73"/>
      <c r="X31" s="73"/>
      <c r="Y31" s="73"/>
      <c r="Z31" s="73"/>
      <c r="AA31" s="72"/>
      <c r="AB31" s="73"/>
      <c r="AC31" s="73"/>
      <c r="AD31" s="73"/>
      <c r="AE31" s="73"/>
      <c r="AF31" s="72"/>
      <c r="AG31" s="73"/>
      <c r="AH31" s="73"/>
      <c r="AI31" s="73"/>
      <c r="AJ31" s="73"/>
      <c r="AK31" s="128"/>
      <c r="AL31" s="73"/>
      <c r="AM31" s="73"/>
      <c r="AN31" s="73"/>
      <c r="AO31" s="73"/>
      <c r="AP31" s="128"/>
      <c r="AQ31" s="73"/>
      <c r="AR31" s="73"/>
      <c r="AS31" s="73"/>
      <c r="AT31" s="73"/>
      <c r="AU31" s="128"/>
      <c r="AV31" s="73"/>
      <c r="AW31" s="73"/>
      <c r="AX31" s="73"/>
      <c r="AY31" s="73"/>
      <c r="AZ31" s="128"/>
      <c r="BA31" s="73"/>
      <c r="BB31" s="73"/>
      <c r="BC31" s="73"/>
      <c r="BD31" s="73"/>
      <c r="BE31" s="128"/>
      <c r="BF31" s="73"/>
      <c r="BG31" s="73"/>
      <c r="BH31" s="73"/>
      <c r="BI31" s="73"/>
      <c r="BJ31" s="128"/>
      <c r="BK31" s="73"/>
      <c r="BL31" s="73"/>
      <c r="BM31" s="73"/>
      <c r="BN31" s="73"/>
      <c r="BO31" s="128"/>
      <c r="BP31" s="73"/>
      <c r="BQ31" s="73"/>
      <c r="BR31" s="73"/>
      <c r="BS31" s="73"/>
      <c r="BT31" s="128"/>
      <c r="BU31" s="73"/>
      <c r="BV31" s="73"/>
      <c r="BW31" s="73"/>
      <c r="BX31" s="73"/>
      <c r="BY31" s="128"/>
      <c r="BZ31" s="73"/>
      <c r="CA31" s="73"/>
      <c r="CB31" s="73"/>
      <c r="CC31" s="73"/>
      <c r="CD31" s="128"/>
      <c r="CF31" s="66"/>
      <c r="CG31" s="6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c r="DU31" s="106"/>
      <c r="DV31" s="106"/>
      <c r="DW31" s="106"/>
      <c r="DX31" s="106"/>
      <c r="DY31" s="106"/>
      <c r="DZ31" s="106"/>
      <c r="EA31" s="106"/>
      <c r="EB31" s="106"/>
      <c r="EC31" s="106"/>
      <c r="ED31" s="106"/>
      <c r="EE31" s="106"/>
      <c r="EF31" s="106"/>
      <c r="EG31" s="106"/>
      <c r="EH31" s="106"/>
      <c r="EI31" s="106"/>
      <c r="EJ31" s="106"/>
      <c r="EK31" s="106"/>
      <c r="EL31" s="106"/>
      <c r="EM31" s="106"/>
      <c r="EN31" s="106"/>
      <c r="EO31" s="106"/>
      <c r="EP31" s="106"/>
      <c r="EQ31" s="106"/>
      <c r="ER31" s="106"/>
      <c r="ES31" s="106"/>
      <c r="ET31" s="106"/>
      <c r="EU31" s="106"/>
      <c r="EV31" s="106"/>
      <c r="EW31" s="106"/>
      <c r="EX31" s="106"/>
      <c r="EY31" s="106"/>
      <c r="EZ31" s="106"/>
      <c r="FA31" s="106"/>
      <c r="FB31" s="106"/>
      <c r="FC31" s="106"/>
      <c r="FD31" s="106"/>
      <c r="FE31" s="106"/>
      <c r="FF31" s="106"/>
      <c r="FG31" s="106"/>
      <c r="FI31" s="66"/>
      <c r="FJ31" s="66"/>
      <c r="FK31" s="106"/>
      <c r="FL31" s="106"/>
      <c r="FM31" s="106"/>
      <c r="FN31" s="106"/>
      <c r="FO31" s="106"/>
      <c r="FP31" s="106"/>
      <c r="FQ31" s="106"/>
      <c r="FR31" s="106"/>
      <c r="FS31" s="106"/>
      <c r="FT31" s="106"/>
      <c r="FU31" s="106"/>
      <c r="FV31" s="106"/>
      <c r="FW31" s="106"/>
      <c r="FX31" s="106"/>
      <c r="FY31" s="106"/>
      <c r="FZ31" s="106"/>
      <c r="GA31" s="106"/>
      <c r="GB31" s="106"/>
      <c r="GC31" s="106"/>
      <c r="GD31" s="106"/>
      <c r="GE31" s="106"/>
      <c r="GF31" s="106"/>
      <c r="GG31" s="106"/>
      <c r="GH31" s="106"/>
      <c r="GI31" s="106"/>
      <c r="GJ31" s="106"/>
      <c r="GK31" s="106"/>
      <c r="GL31" s="106"/>
      <c r="GM31" s="106"/>
      <c r="GN31" s="106"/>
      <c r="GO31" s="106"/>
      <c r="GP31" s="106"/>
      <c r="GQ31" s="106"/>
      <c r="GR31" s="106"/>
      <c r="GS31" s="106"/>
      <c r="GT31" s="106"/>
      <c r="GU31" s="106"/>
      <c r="GV31" s="106"/>
      <c r="GW31" s="106"/>
      <c r="GX31" s="106"/>
      <c r="GY31" s="106"/>
      <c r="GZ31" s="106"/>
      <c r="HA31" s="106"/>
      <c r="HB31" s="106"/>
      <c r="HC31" s="106"/>
      <c r="HD31" s="106"/>
      <c r="HE31" s="106"/>
      <c r="HF31" s="106"/>
      <c r="HG31" s="106"/>
      <c r="HH31" s="106"/>
      <c r="HI31" s="106"/>
      <c r="HJ31" s="106"/>
      <c r="HK31" s="106"/>
      <c r="HL31" s="106"/>
      <c r="HM31" s="106"/>
      <c r="HN31" s="106"/>
      <c r="HO31" s="106"/>
      <c r="HP31" s="106"/>
      <c r="HQ31" s="106"/>
      <c r="HR31" s="106"/>
      <c r="HS31" s="106"/>
      <c r="HT31" s="106"/>
      <c r="HU31" s="106"/>
      <c r="HV31" s="106"/>
      <c r="HW31" s="106"/>
      <c r="HX31" s="106"/>
      <c r="HY31" s="106"/>
      <c r="HZ31" s="106"/>
      <c r="IA31" s="106"/>
      <c r="IB31" s="106"/>
      <c r="IC31" s="106"/>
      <c r="ID31" s="106"/>
      <c r="IE31" s="106"/>
      <c r="IF31" s="106"/>
      <c r="IG31" s="106"/>
      <c r="IH31" s="106"/>
      <c r="II31" s="106"/>
      <c r="IJ31" s="106"/>
      <c r="IL31" s="66"/>
      <c r="IM31" s="66"/>
      <c r="IN31" s="106"/>
      <c r="IO31" s="106"/>
      <c r="IP31" s="106"/>
      <c r="IQ31" s="106"/>
      <c r="IR31" s="106"/>
      <c r="IS31" s="106"/>
      <c r="IT31" s="106"/>
      <c r="IU31" s="106"/>
      <c r="IV31" s="106"/>
      <c r="IW31" s="106"/>
      <c r="IX31" s="106"/>
      <c r="IY31" s="106"/>
      <c r="IZ31" s="106"/>
      <c r="JA31" s="106"/>
      <c r="JB31" s="106"/>
      <c r="JC31" s="106"/>
      <c r="JD31" s="106"/>
      <c r="JE31" s="106"/>
      <c r="JF31" s="106"/>
      <c r="JG31" s="106"/>
      <c r="JH31" s="106"/>
      <c r="JI31" s="106"/>
      <c r="JJ31" s="106"/>
      <c r="JK31" s="106"/>
      <c r="JL31" s="106"/>
      <c r="JM31" s="106"/>
      <c r="JN31" s="106"/>
      <c r="JO31" s="106"/>
      <c r="JP31" s="106"/>
      <c r="JQ31" s="106"/>
      <c r="JR31" s="106"/>
      <c r="JS31" s="106"/>
      <c r="JT31" s="106"/>
      <c r="JU31" s="106"/>
      <c r="JV31" s="106"/>
      <c r="JW31" s="106"/>
      <c r="JX31" s="106"/>
      <c r="JY31" s="106"/>
      <c r="JZ31" s="106"/>
      <c r="KA31" s="106"/>
      <c r="KB31" s="106"/>
      <c r="KC31" s="106"/>
      <c r="KD31" s="106"/>
      <c r="KE31" s="106"/>
      <c r="KF31" s="106"/>
      <c r="KG31" s="106"/>
      <c r="KH31" s="106"/>
      <c r="KI31" s="106"/>
      <c r="KJ31" s="106"/>
      <c r="KK31" s="106"/>
      <c r="KL31" s="106"/>
      <c r="KM31" s="106"/>
      <c r="KN31" s="106"/>
      <c r="KO31" s="106"/>
      <c r="KP31" s="106"/>
      <c r="KQ31" s="106"/>
      <c r="KR31" s="106"/>
      <c r="KS31" s="106"/>
      <c r="KT31" s="106"/>
      <c r="KU31" s="106"/>
      <c r="KV31" s="106"/>
      <c r="KW31" s="106"/>
      <c r="KX31" s="106"/>
      <c r="KY31" s="106"/>
      <c r="KZ31" s="106"/>
      <c r="LA31" s="106"/>
      <c r="LB31" s="106"/>
      <c r="LC31" s="106"/>
      <c r="LD31" s="106"/>
      <c r="LE31" s="106"/>
      <c r="LF31" s="106"/>
      <c r="LG31" s="106"/>
      <c r="LH31" s="106"/>
      <c r="LI31" s="106"/>
      <c r="LJ31" s="106"/>
      <c r="LK31" s="106"/>
      <c r="LL31" s="106"/>
      <c r="LM31" s="106"/>
      <c r="LO31" s="66"/>
      <c r="LP31" s="66"/>
      <c r="LQ31" s="106"/>
      <c r="LR31" s="106"/>
      <c r="LS31" s="106"/>
      <c r="LT31" s="106"/>
      <c r="LU31" s="106"/>
      <c r="LV31" s="106"/>
      <c r="LW31" s="106"/>
      <c r="LX31" s="106"/>
      <c r="LY31" s="106"/>
      <c r="LZ31" s="106"/>
      <c r="MA31" s="106"/>
      <c r="MB31" s="106"/>
      <c r="MC31" s="106"/>
      <c r="MD31" s="106"/>
      <c r="ME31" s="106"/>
      <c r="MF31" s="106"/>
      <c r="MG31" s="106"/>
      <c r="MH31" s="106"/>
      <c r="MI31" s="106"/>
      <c r="MJ31" s="106"/>
      <c r="MK31" s="106"/>
      <c r="ML31" s="106"/>
      <c r="MM31" s="106"/>
      <c r="MN31" s="106"/>
      <c r="MO31" s="106"/>
      <c r="MP31" s="106"/>
      <c r="MQ31" s="106"/>
      <c r="MR31" s="106"/>
      <c r="MS31" s="106"/>
      <c r="MT31" s="106"/>
      <c r="MU31" s="106"/>
      <c r="MV31" s="106"/>
      <c r="MW31" s="106"/>
      <c r="MX31" s="106"/>
      <c r="MY31" s="106"/>
      <c r="MZ31" s="106"/>
      <c r="NA31" s="106"/>
      <c r="NB31" s="106"/>
      <c r="NC31" s="106"/>
      <c r="ND31" s="106"/>
      <c r="NE31" s="106"/>
      <c r="NF31" s="106"/>
      <c r="NG31" s="106"/>
      <c r="NH31" s="106"/>
      <c r="NI31" s="106"/>
      <c r="NJ31" s="106"/>
      <c r="NK31" s="106"/>
      <c r="NL31" s="106"/>
      <c r="NM31" s="106"/>
      <c r="NN31" s="106"/>
      <c r="NO31" s="106"/>
      <c r="NP31" s="106"/>
      <c r="NQ31" s="106"/>
      <c r="NR31" s="106"/>
      <c r="NS31" s="106"/>
      <c r="NT31" s="106"/>
      <c r="NU31" s="106"/>
      <c r="NV31" s="106"/>
      <c r="NW31" s="106"/>
      <c r="NX31" s="106"/>
      <c r="NY31" s="106"/>
      <c r="NZ31" s="106"/>
      <c r="OA31" s="106"/>
      <c r="OB31" s="106"/>
      <c r="OC31" s="106"/>
      <c r="OD31" s="106"/>
      <c r="OE31" s="106"/>
      <c r="OF31" s="106"/>
      <c r="OG31" s="106"/>
      <c r="OH31" s="106"/>
      <c r="OI31" s="106"/>
      <c r="OJ31" s="106"/>
      <c r="OK31" s="106"/>
      <c r="OL31" s="106"/>
      <c r="OM31" s="106"/>
      <c r="ON31" s="106"/>
      <c r="OO31" s="106"/>
      <c r="OP31" s="106"/>
    </row>
    <row r="32" spans="3:406" x14ac:dyDescent="0.2">
      <c r="C32" s="66"/>
      <c r="D32" s="66"/>
      <c r="E32" s="66"/>
      <c r="F32" s="73"/>
      <c r="G32" s="72"/>
      <c r="H32" s="73"/>
      <c r="I32" s="73"/>
      <c r="J32" s="73"/>
      <c r="K32" s="73"/>
      <c r="L32" s="72"/>
      <c r="M32" s="73"/>
      <c r="N32" s="73"/>
      <c r="O32" s="73"/>
      <c r="P32" s="73"/>
      <c r="Q32" s="72"/>
      <c r="R32" s="73"/>
      <c r="S32" s="73"/>
      <c r="T32" s="73"/>
      <c r="U32" s="73"/>
      <c r="V32" s="72"/>
      <c r="W32" s="73"/>
      <c r="X32" s="73"/>
      <c r="Y32" s="73"/>
      <c r="Z32" s="73"/>
      <c r="AA32" s="72"/>
      <c r="AB32" s="73"/>
      <c r="AC32" s="73"/>
      <c r="AD32" s="73"/>
      <c r="AE32" s="73"/>
      <c r="AF32" s="72"/>
      <c r="AG32" s="73"/>
      <c r="AH32" s="73"/>
      <c r="AI32" s="73"/>
      <c r="AJ32" s="73"/>
      <c r="AK32" s="128"/>
      <c r="AL32" s="73"/>
      <c r="AM32" s="73"/>
      <c r="AN32" s="73"/>
      <c r="AO32" s="73"/>
      <c r="AP32" s="128"/>
      <c r="AQ32" s="73"/>
      <c r="AR32" s="73"/>
      <c r="AS32" s="73"/>
      <c r="AT32" s="73"/>
      <c r="AU32" s="128"/>
      <c r="AV32" s="73"/>
      <c r="AW32" s="73"/>
      <c r="AX32" s="73"/>
      <c r="AY32" s="73"/>
      <c r="AZ32" s="128"/>
      <c r="BA32" s="73"/>
      <c r="BB32" s="73"/>
      <c r="BC32" s="73"/>
      <c r="BD32" s="73"/>
      <c r="BE32" s="128"/>
      <c r="BF32" s="73"/>
      <c r="BG32" s="73"/>
      <c r="BH32" s="73"/>
      <c r="BI32" s="73"/>
      <c r="BJ32" s="128"/>
      <c r="BK32" s="73"/>
      <c r="BL32" s="73"/>
      <c r="BM32" s="73"/>
      <c r="BN32" s="73"/>
      <c r="BO32" s="128"/>
      <c r="BP32" s="73"/>
      <c r="BQ32" s="73"/>
      <c r="BR32" s="73"/>
      <c r="BS32" s="73"/>
      <c r="BT32" s="128"/>
      <c r="BU32" s="73"/>
      <c r="BV32" s="73"/>
      <c r="BW32" s="73"/>
      <c r="BX32" s="73"/>
      <c r="BY32" s="128"/>
      <c r="BZ32" s="73"/>
      <c r="CA32" s="73"/>
      <c r="CB32" s="73"/>
      <c r="CC32" s="73"/>
      <c r="CD32" s="128"/>
      <c r="CF32" s="66"/>
      <c r="CG32" s="66"/>
      <c r="CH32" s="106"/>
      <c r="CI32" s="106"/>
      <c r="CJ32" s="106"/>
      <c r="CK32" s="106"/>
      <c r="CL32" s="106"/>
      <c r="CM32" s="106"/>
      <c r="CN32" s="106"/>
      <c r="CO32" s="106"/>
      <c r="CP32" s="106"/>
      <c r="CQ32" s="106"/>
      <c r="CR32" s="106"/>
      <c r="CS32" s="106"/>
      <c r="CT32" s="106"/>
      <c r="CU32" s="106"/>
      <c r="CV32" s="106"/>
      <c r="CW32" s="106"/>
      <c r="CX32" s="106"/>
      <c r="CY32" s="106"/>
      <c r="CZ32" s="106"/>
      <c r="DA32" s="106"/>
      <c r="DB32" s="106"/>
      <c r="DC32" s="106"/>
      <c r="DD32" s="106"/>
      <c r="DE32" s="106"/>
      <c r="DF32" s="106"/>
      <c r="DG32" s="106"/>
      <c r="DH32" s="106"/>
      <c r="DI32" s="106"/>
      <c r="DJ32" s="106"/>
      <c r="DK32" s="106"/>
      <c r="DL32" s="106"/>
      <c r="DM32" s="106"/>
      <c r="DN32" s="106"/>
      <c r="DO32" s="106"/>
      <c r="DP32" s="106"/>
      <c r="DQ32" s="106"/>
      <c r="DR32" s="106"/>
      <c r="DS32" s="106"/>
      <c r="DT32" s="106"/>
      <c r="DU32" s="106"/>
      <c r="DV32" s="106"/>
      <c r="DW32" s="106"/>
      <c r="DX32" s="106"/>
      <c r="DY32" s="106"/>
      <c r="DZ32" s="106"/>
      <c r="EA32" s="106"/>
      <c r="EB32" s="106"/>
      <c r="EC32" s="106"/>
      <c r="ED32" s="106"/>
      <c r="EE32" s="106"/>
      <c r="EF32" s="106"/>
      <c r="EG32" s="106"/>
      <c r="EH32" s="106"/>
      <c r="EI32" s="106"/>
      <c r="EJ32" s="106"/>
      <c r="EK32" s="106"/>
      <c r="EL32" s="106"/>
      <c r="EM32" s="106"/>
      <c r="EN32" s="106"/>
      <c r="EO32" s="106"/>
      <c r="EP32" s="106"/>
      <c r="EQ32" s="106"/>
      <c r="ER32" s="106"/>
      <c r="ES32" s="106"/>
      <c r="ET32" s="106"/>
      <c r="EU32" s="106"/>
      <c r="EV32" s="106"/>
      <c r="EW32" s="106"/>
      <c r="EX32" s="106"/>
      <c r="EY32" s="106"/>
      <c r="EZ32" s="106"/>
      <c r="FA32" s="106"/>
      <c r="FB32" s="106"/>
      <c r="FC32" s="106"/>
      <c r="FD32" s="106"/>
      <c r="FE32" s="106"/>
      <c r="FF32" s="106"/>
      <c r="FG32" s="106"/>
      <c r="FI32" s="66"/>
      <c r="FJ32" s="66"/>
      <c r="FK32" s="106"/>
      <c r="FL32" s="106"/>
      <c r="FM32" s="106"/>
      <c r="FN32" s="106"/>
      <c r="FO32" s="106"/>
      <c r="FP32" s="106"/>
      <c r="FQ32" s="106"/>
      <c r="FR32" s="106"/>
      <c r="FS32" s="106"/>
      <c r="FT32" s="106"/>
      <c r="FU32" s="106"/>
      <c r="FV32" s="106"/>
      <c r="FW32" s="106"/>
      <c r="FX32" s="106"/>
      <c r="FY32" s="106"/>
      <c r="FZ32" s="106"/>
      <c r="GA32" s="106"/>
      <c r="GB32" s="106"/>
      <c r="GC32" s="106"/>
      <c r="GD32" s="106"/>
      <c r="GE32" s="106"/>
      <c r="GF32" s="106"/>
      <c r="GG32" s="106"/>
      <c r="GH32" s="106"/>
      <c r="GI32" s="106"/>
      <c r="GJ32" s="106"/>
      <c r="GK32" s="106"/>
      <c r="GL32" s="106"/>
      <c r="GM32" s="106"/>
      <c r="GN32" s="106"/>
      <c r="GO32" s="106"/>
      <c r="GP32" s="106"/>
      <c r="GQ32" s="106"/>
      <c r="GR32" s="106"/>
      <c r="GS32" s="106"/>
      <c r="GT32" s="106"/>
      <c r="GU32" s="106"/>
      <c r="GV32" s="106"/>
      <c r="GW32" s="106"/>
      <c r="GX32" s="106"/>
      <c r="GY32" s="106"/>
      <c r="GZ32" s="106"/>
      <c r="HA32" s="106"/>
      <c r="HB32" s="106"/>
      <c r="HC32" s="106"/>
      <c r="HD32" s="106"/>
      <c r="HE32" s="106"/>
      <c r="HF32" s="106"/>
      <c r="HG32" s="106"/>
      <c r="HH32" s="106"/>
      <c r="HI32" s="106"/>
      <c r="HJ32" s="106"/>
      <c r="HK32" s="106"/>
      <c r="HL32" s="106"/>
      <c r="HM32" s="106"/>
      <c r="HN32" s="106"/>
      <c r="HO32" s="106"/>
      <c r="HP32" s="106"/>
      <c r="HQ32" s="106"/>
      <c r="HR32" s="106"/>
      <c r="HS32" s="106"/>
      <c r="HT32" s="106"/>
      <c r="HU32" s="106"/>
      <c r="HV32" s="106"/>
      <c r="HW32" s="106"/>
      <c r="HX32" s="106"/>
      <c r="HY32" s="106"/>
      <c r="HZ32" s="106"/>
      <c r="IA32" s="106"/>
      <c r="IB32" s="106"/>
      <c r="IC32" s="106"/>
      <c r="ID32" s="106"/>
      <c r="IE32" s="106"/>
      <c r="IF32" s="106"/>
      <c r="IG32" s="106"/>
      <c r="IH32" s="106"/>
      <c r="II32" s="106"/>
      <c r="IJ32" s="106"/>
      <c r="IL32" s="66"/>
      <c r="IM32" s="66"/>
      <c r="IN32" s="106"/>
      <c r="IO32" s="106"/>
      <c r="IP32" s="106"/>
      <c r="IQ32" s="106"/>
      <c r="IR32" s="106"/>
      <c r="IS32" s="106"/>
      <c r="IT32" s="106"/>
      <c r="IU32" s="106"/>
      <c r="IV32" s="106"/>
      <c r="IW32" s="106"/>
      <c r="IX32" s="106"/>
      <c r="IY32" s="106"/>
      <c r="IZ32" s="106"/>
      <c r="JA32" s="106"/>
      <c r="JB32" s="106"/>
      <c r="JC32" s="106"/>
      <c r="JD32" s="106"/>
      <c r="JE32" s="106"/>
      <c r="JF32" s="106"/>
      <c r="JG32" s="106"/>
      <c r="JH32" s="106"/>
      <c r="JI32" s="106"/>
      <c r="JJ32" s="106"/>
      <c r="JK32" s="106"/>
      <c r="JL32" s="106"/>
      <c r="JM32" s="106"/>
      <c r="JN32" s="106"/>
      <c r="JO32" s="106"/>
      <c r="JP32" s="106"/>
      <c r="JQ32" s="106"/>
      <c r="JR32" s="106"/>
      <c r="JS32" s="106"/>
      <c r="JT32" s="106"/>
      <c r="JU32" s="106"/>
      <c r="JV32" s="106"/>
      <c r="JW32" s="106"/>
      <c r="JX32" s="106"/>
      <c r="JY32" s="106"/>
      <c r="JZ32" s="106"/>
      <c r="KA32" s="106"/>
      <c r="KB32" s="106"/>
      <c r="KC32" s="106"/>
      <c r="KD32" s="106"/>
      <c r="KE32" s="106"/>
      <c r="KF32" s="106"/>
      <c r="KG32" s="106"/>
      <c r="KH32" s="106"/>
      <c r="KI32" s="106"/>
      <c r="KJ32" s="106"/>
      <c r="KK32" s="106"/>
      <c r="KL32" s="106"/>
      <c r="KM32" s="106"/>
      <c r="KN32" s="106"/>
      <c r="KO32" s="106"/>
      <c r="KP32" s="106"/>
      <c r="KQ32" s="106"/>
      <c r="KR32" s="106"/>
      <c r="KS32" s="106"/>
      <c r="KT32" s="106"/>
      <c r="KU32" s="106"/>
      <c r="KV32" s="106"/>
      <c r="KW32" s="106"/>
      <c r="KX32" s="106"/>
      <c r="KY32" s="106"/>
      <c r="KZ32" s="106"/>
      <c r="LA32" s="106"/>
      <c r="LB32" s="106"/>
      <c r="LC32" s="106"/>
      <c r="LD32" s="106"/>
      <c r="LE32" s="106"/>
      <c r="LF32" s="106"/>
      <c r="LG32" s="106"/>
      <c r="LH32" s="106"/>
      <c r="LI32" s="106"/>
      <c r="LJ32" s="106"/>
      <c r="LK32" s="106"/>
      <c r="LL32" s="106"/>
      <c r="LM32" s="106"/>
      <c r="LO32" s="66"/>
      <c r="LP32" s="66"/>
      <c r="LQ32" s="106"/>
      <c r="LR32" s="106"/>
      <c r="LS32" s="106"/>
      <c r="LT32" s="106"/>
      <c r="LU32" s="106"/>
      <c r="LV32" s="106"/>
      <c r="LW32" s="106"/>
      <c r="LX32" s="106"/>
      <c r="LY32" s="106"/>
      <c r="LZ32" s="106"/>
      <c r="MA32" s="106"/>
      <c r="MB32" s="106"/>
      <c r="MC32" s="106"/>
      <c r="MD32" s="106"/>
      <c r="ME32" s="106"/>
      <c r="MF32" s="106"/>
      <c r="MG32" s="106"/>
      <c r="MH32" s="106"/>
      <c r="MI32" s="106"/>
      <c r="MJ32" s="106"/>
      <c r="MK32" s="106"/>
      <c r="ML32" s="106"/>
      <c r="MM32" s="106"/>
      <c r="MN32" s="106"/>
      <c r="MO32" s="106"/>
      <c r="MP32" s="106"/>
      <c r="MQ32" s="106"/>
      <c r="MR32" s="106"/>
      <c r="MS32" s="106"/>
      <c r="MT32" s="106"/>
      <c r="MU32" s="106"/>
      <c r="MV32" s="106"/>
      <c r="MW32" s="106"/>
      <c r="MX32" s="106"/>
      <c r="MY32" s="106"/>
      <c r="MZ32" s="106"/>
      <c r="NA32" s="106"/>
      <c r="NB32" s="106"/>
      <c r="NC32" s="106"/>
      <c r="ND32" s="106"/>
      <c r="NE32" s="106"/>
      <c r="NF32" s="106"/>
      <c r="NG32" s="106"/>
      <c r="NH32" s="106"/>
      <c r="NI32" s="106"/>
      <c r="NJ32" s="106"/>
      <c r="NK32" s="106"/>
      <c r="NL32" s="106"/>
      <c r="NM32" s="106"/>
      <c r="NN32" s="106"/>
      <c r="NO32" s="106"/>
      <c r="NP32" s="106"/>
      <c r="NQ32" s="106"/>
      <c r="NR32" s="106"/>
      <c r="NS32" s="106"/>
      <c r="NT32" s="106"/>
      <c r="NU32" s="106"/>
      <c r="NV32" s="106"/>
      <c r="NW32" s="106"/>
      <c r="NX32" s="106"/>
      <c r="NY32" s="106"/>
      <c r="NZ32" s="106"/>
      <c r="OA32" s="106"/>
      <c r="OB32" s="106"/>
      <c r="OC32" s="106"/>
      <c r="OD32" s="106"/>
      <c r="OE32" s="106"/>
      <c r="OF32" s="106"/>
      <c r="OG32" s="106"/>
      <c r="OH32" s="106"/>
      <c r="OI32" s="106"/>
      <c r="OJ32" s="106"/>
      <c r="OK32" s="106"/>
      <c r="OL32" s="106"/>
      <c r="OM32" s="106"/>
      <c r="ON32" s="106"/>
      <c r="OO32" s="106"/>
      <c r="OP32" s="106"/>
    </row>
    <row r="33" spans="3:406" x14ac:dyDescent="0.2">
      <c r="C33" s="66"/>
      <c r="D33" s="66"/>
      <c r="E33" s="66"/>
      <c r="F33" s="73"/>
      <c r="G33" s="72"/>
      <c r="H33" s="73"/>
      <c r="I33" s="73"/>
      <c r="J33" s="73"/>
      <c r="K33" s="73"/>
      <c r="L33" s="72"/>
      <c r="M33" s="73"/>
      <c r="N33" s="73"/>
      <c r="O33" s="73"/>
      <c r="P33" s="73"/>
      <c r="Q33" s="72"/>
      <c r="R33" s="73"/>
      <c r="S33" s="73"/>
      <c r="T33" s="73"/>
      <c r="U33" s="73"/>
      <c r="V33" s="72"/>
      <c r="W33" s="73"/>
      <c r="X33" s="73"/>
      <c r="Y33" s="73"/>
      <c r="Z33" s="73"/>
      <c r="AA33" s="72"/>
      <c r="AB33" s="73"/>
      <c r="AC33" s="73"/>
      <c r="AD33" s="73"/>
      <c r="AE33" s="73"/>
      <c r="AF33" s="72"/>
      <c r="AG33" s="73"/>
      <c r="AH33" s="73"/>
      <c r="AI33" s="73"/>
      <c r="AJ33" s="73"/>
      <c r="AK33" s="128"/>
      <c r="AL33" s="73"/>
      <c r="AM33" s="73"/>
      <c r="AN33" s="73"/>
      <c r="AO33" s="73"/>
      <c r="AP33" s="128"/>
      <c r="AQ33" s="73"/>
      <c r="AR33" s="73"/>
      <c r="AS33" s="73"/>
      <c r="AT33" s="73"/>
      <c r="AU33" s="128"/>
      <c r="AV33" s="73"/>
      <c r="AW33" s="73"/>
      <c r="AX33" s="73"/>
      <c r="AY33" s="73"/>
      <c r="AZ33" s="128"/>
      <c r="BA33" s="73"/>
      <c r="BB33" s="73"/>
      <c r="BC33" s="73"/>
      <c r="BD33" s="73"/>
      <c r="BE33" s="128"/>
      <c r="BF33" s="73"/>
      <c r="BG33" s="73"/>
      <c r="BH33" s="73"/>
      <c r="BI33" s="73"/>
      <c r="BJ33" s="128"/>
      <c r="BK33" s="73"/>
      <c r="BL33" s="73"/>
      <c r="BM33" s="73"/>
      <c r="BN33" s="73"/>
      <c r="BO33" s="128"/>
      <c r="BP33" s="73"/>
      <c r="BQ33" s="73"/>
      <c r="BR33" s="73"/>
      <c r="BS33" s="73"/>
      <c r="BT33" s="128"/>
      <c r="BU33" s="73"/>
      <c r="BV33" s="73"/>
      <c r="BW33" s="73"/>
      <c r="BX33" s="73"/>
      <c r="BY33" s="128"/>
      <c r="BZ33" s="73"/>
      <c r="CA33" s="73"/>
      <c r="CB33" s="73"/>
      <c r="CC33" s="73"/>
      <c r="CD33" s="128"/>
      <c r="CF33" s="66"/>
      <c r="CG33" s="6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I33" s="66"/>
      <c r="FJ33" s="66"/>
      <c r="FK33" s="106"/>
      <c r="FL33" s="106"/>
      <c r="FM33" s="106"/>
      <c r="FN33" s="106"/>
      <c r="FO33" s="106"/>
      <c r="FP33" s="106"/>
      <c r="FQ33" s="106"/>
      <c r="FR33" s="106"/>
      <c r="FS33" s="106"/>
      <c r="FT33" s="106"/>
      <c r="FU33" s="106"/>
      <c r="FV33" s="106"/>
      <c r="FW33" s="106"/>
      <c r="FX33" s="106"/>
      <c r="FY33" s="106"/>
      <c r="FZ33" s="106"/>
      <c r="GA33" s="106"/>
      <c r="GB33" s="106"/>
      <c r="GC33" s="106"/>
      <c r="GD33" s="106"/>
      <c r="GE33" s="106"/>
      <c r="GF33" s="106"/>
      <c r="GG33" s="106"/>
      <c r="GH33" s="106"/>
      <c r="GI33" s="106"/>
      <c r="GJ33" s="106"/>
      <c r="GK33" s="106"/>
      <c r="GL33" s="106"/>
      <c r="GM33" s="106"/>
      <c r="GN33" s="106"/>
      <c r="GO33" s="106"/>
      <c r="GP33" s="106"/>
      <c r="GQ33" s="106"/>
      <c r="GR33" s="106"/>
      <c r="GS33" s="106"/>
      <c r="GT33" s="106"/>
      <c r="GU33" s="106"/>
      <c r="GV33" s="106"/>
      <c r="GW33" s="106"/>
      <c r="GX33" s="106"/>
      <c r="GY33" s="106"/>
      <c r="GZ33" s="106"/>
      <c r="HA33" s="106"/>
      <c r="HB33" s="106"/>
      <c r="HC33" s="106"/>
      <c r="HD33" s="106"/>
      <c r="HE33" s="106"/>
      <c r="HF33" s="106"/>
      <c r="HG33" s="106"/>
      <c r="HH33" s="106"/>
      <c r="HI33" s="106"/>
      <c r="HJ33" s="106"/>
      <c r="HK33" s="106"/>
      <c r="HL33" s="106"/>
      <c r="HM33" s="106"/>
      <c r="HN33" s="106"/>
      <c r="HO33" s="106"/>
      <c r="HP33" s="106"/>
      <c r="HQ33" s="106"/>
      <c r="HR33" s="106"/>
      <c r="HS33" s="106"/>
      <c r="HT33" s="106"/>
      <c r="HU33" s="106"/>
      <c r="HV33" s="106"/>
      <c r="HW33" s="106"/>
      <c r="HX33" s="106"/>
      <c r="HY33" s="106"/>
      <c r="HZ33" s="106"/>
      <c r="IA33" s="106"/>
      <c r="IB33" s="106"/>
      <c r="IC33" s="106"/>
      <c r="ID33" s="106"/>
      <c r="IE33" s="106"/>
      <c r="IF33" s="106"/>
      <c r="IG33" s="106"/>
      <c r="IH33" s="106"/>
      <c r="II33" s="106"/>
      <c r="IJ33" s="106"/>
      <c r="IL33" s="66"/>
      <c r="IM33" s="66"/>
      <c r="IN33" s="106"/>
      <c r="IO33" s="106"/>
      <c r="IP33" s="106"/>
      <c r="IQ33" s="106"/>
      <c r="IR33" s="106"/>
      <c r="IS33" s="106"/>
      <c r="IT33" s="106"/>
      <c r="IU33" s="106"/>
      <c r="IV33" s="106"/>
      <c r="IW33" s="106"/>
      <c r="IX33" s="106"/>
      <c r="IY33" s="106"/>
      <c r="IZ33" s="106"/>
      <c r="JA33" s="106"/>
      <c r="JB33" s="106"/>
      <c r="JC33" s="106"/>
      <c r="JD33" s="106"/>
      <c r="JE33" s="106"/>
      <c r="JF33" s="106"/>
      <c r="JG33" s="106"/>
      <c r="JH33" s="106"/>
      <c r="JI33" s="106"/>
      <c r="JJ33" s="106"/>
      <c r="JK33" s="106"/>
      <c r="JL33" s="106"/>
      <c r="JM33" s="106"/>
      <c r="JN33" s="106"/>
      <c r="JO33" s="106"/>
      <c r="JP33" s="106"/>
      <c r="JQ33" s="106"/>
      <c r="JR33" s="106"/>
      <c r="JS33" s="106"/>
      <c r="JT33" s="106"/>
      <c r="JU33" s="106"/>
      <c r="JV33" s="106"/>
      <c r="JW33" s="106"/>
      <c r="JX33" s="106"/>
      <c r="JY33" s="106"/>
      <c r="JZ33" s="106"/>
      <c r="KA33" s="106"/>
      <c r="KB33" s="106"/>
      <c r="KC33" s="106"/>
      <c r="KD33" s="106"/>
      <c r="KE33" s="106"/>
      <c r="KF33" s="106"/>
      <c r="KG33" s="106"/>
      <c r="KH33" s="106"/>
      <c r="KI33" s="106"/>
      <c r="KJ33" s="106"/>
      <c r="KK33" s="106"/>
      <c r="KL33" s="106"/>
      <c r="KM33" s="106"/>
      <c r="KN33" s="106"/>
      <c r="KO33" s="106"/>
      <c r="KP33" s="106"/>
      <c r="KQ33" s="106"/>
      <c r="KR33" s="106"/>
      <c r="KS33" s="106"/>
      <c r="KT33" s="106"/>
      <c r="KU33" s="106"/>
      <c r="KV33" s="106"/>
      <c r="KW33" s="106"/>
      <c r="KX33" s="106"/>
      <c r="KY33" s="106"/>
      <c r="KZ33" s="106"/>
      <c r="LA33" s="106"/>
      <c r="LB33" s="106"/>
      <c r="LC33" s="106"/>
      <c r="LD33" s="106"/>
      <c r="LE33" s="106"/>
      <c r="LF33" s="106"/>
      <c r="LG33" s="106"/>
      <c r="LH33" s="106"/>
      <c r="LI33" s="106"/>
      <c r="LJ33" s="106"/>
      <c r="LK33" s="106"/>
      <c r="LL33" s="106"/>
      <c r="LM33" s="106"/>
      <c r="LO33" s="66"/>
      <c r="LP33" s="66"/>
      <c r="LQ33" s="106"/>
      <c r="LR33" s="106"/>
      <c r="LS33" s="106"/>
      <c r="LT33" s="106"/>
      <c r="LU33" s="106"/>
      <c r="LV33" s="106"/>
      <c r="LW33" s="106"/>
      <c r="LX33" s="106"/>
      <c r="LY33" s="106"/>
      <c r="LZ33" s="106"/>
      <c r="MA33" s="106"/>
      <c r="MB33" s="106"/>
      <c r="MC33" s="106"/>
      <c r="MD33" s="106"/>
      <c r="ME33" s="106"/>
      <c r="MF33" s="106"/>
      <c r="MG33" s="106"/>
      <c r="MH33" s="106"/>
      <c r="MI33" s="106"/>
      <c r="MJ33" s="106"/>
      <c r="MK33" s="106"/>
      <c r="ML33" s="106"/>
      <c r="MM33" s="106"/>
      <c r="MN33" s="106"/>
      <c r="MO33" s="106"/>
      <c r="MP33" s="106"/>
      <c r="MQ33" s="106"/>
      <c r="MR33" s="106"/>
      <c r="MS33" s="106"/>
      <c r="MT33" s="106"/>
      <c r="MU33" s="106"/>
      <c r="MV33" s="106"/>
      <c r="MW33" s="106"/>
      <c r="MX33" s="106"/>
      <c r="MY33" s="106"/>
      <c r="MZ33" s="106"/>
      <c r="NA33" s="106"/>
      <c r="NB33" s="106"/>
      <c r="NC33" s="106"/>
      <c r="ND33" s="106"/>
      <c r="NE33" s="106"/>
      <c r="NF33" s="106"/>
      <c r="NG33" s="106"/>
      <c r="NH33" s="106"/>
      <c r="NI33" s="106"/>
      <c r="NJ33" s="106"/>
      <c r="NK33" s="106"/>
      <c r="NL33" s="106"/>
      <c r="NM33" s="106"/>
      <c r="NN33" s="106"/>
      <c r="NO33" s="106"/>
      <c r="NP33" s="106"/>
      <c r="NQ33" s="106"/>
      <c r="NR33" s="106"/>
      <c r="NS33" s="106"/>
      <c r="NT33" s="106"/>
      <c r="NU33" s="106"/>
      <c r="NV33" s="106"/>
      <c r="NW33" s="106"/>
      <c r="NX33" s="106"/>
      <c r="NY33" s="106"/>
      <c r="NZ33" s="106"/>
      <c r="OA33" s="106"/>
      <c r="OB33" s="106"/>
      <c r="OC33" s="106"/>
      <c r="OD33" s="106"/>
      <c r="OE33" s="106"/>
      <c r="OF33" s="106"/>
      <c r="OG33" s="106"/>
      <c r="OH33" s="106"/>
      <c r="OI33" s="106"/>
      <c r="OJ33" s="106"/>
      <c r="OK33" s="106"/>
      <c r="OL33" s="106"/>
      <c r="OM33" s="106"/>
      <c r="ON33" s="106"/>
      <c r="OO33" s="106"/>
      <c r="OP33" s="106"/>
    </row>
    <row r="34" spans="3:406" x14ac:dyDescent="0.2">
      <c r="C34" s="66"/>
      <c r="D34" s="66"/>
      <c r="E34" s="66"/>
      <c r="F34" s="73"/>
      <c r="G34" s="72"/>
      <c r="H34" s="73"/>
      <c r="I34" s="73"/>
      <c r="J34" s="73"/>
      <c r="K34" s="73"/>
      <c r="L34" s="72"/>
      <c r="M34" s="73"/>
      <c r="N34" s="73"/>
      <c r="O34" s="73"/>
      <c r="P34" s="73"/>
      <c r="Q34" s="72"/>
      <c r="R34" s="73"/>
      <c r="S34" s="73"/>
      <c r="T34" s="73"/>
      <c r="U34" s="73"/>
      <c r="V34" s="72"/>
      <c r="W34" s="73"/>
      <c r="X34" s="73"/>
      <c r="Y34" s="73"/>
      <c r="Z34" s="73"/>
      <c r="AA34" s="72"/>
      <c r="AB34" s="73"/>
      <c r="AC34" s="73"/>
      <c r="AD34" s="73"/>
      <c r="AE34" s="73"/>
      <c r="AF34" s="72"/>
      <c r="AG34" s="73"/>
      <c r="AH34" s="73"/>
      <c r="AI34" s="73"/>
      <c r="AJ34" s="73"/>
      <c r="AK34" s="128"/>
      <c r="AL34" s="73"/>
      <c r="AM34" s="73"/>
      <c r="AN34" s="73"/>
      <c r="AO34" s="73"/>
      <c r="AP34" s="128"/>
      <c r="AQ34" s="73"/>
      <c r="AR34" s="73"/>
      <c r="AS34" s="73"/>
      <c r="AT34" s="73"/>
      <c r="AU34" s="128"/>
      <c r="AV34" s="73"/>
      <c r="AW34" s="73"/>
      <c r="AX34" s="73"/>
      <c r="AY34" s="73"/>
      <c r="AZ34" s="128"/>
      <c r="BA34" s="73"/>
      <c r="BB34" s="73"/>
      <c r="BC34" s="73"/>
      <c r="BD34" s="73"/>
      <c r="BE34" s="128"/>
      <c r="BF34" s="73"/>
      <c r="BG34" s="73"/>
      <c r="BH34" s="73"/>
      <c r="BI34" s="73"/>
      <c r="BJ34" s="128"/>
      <c r="BK34" s="73"/>
      <c r="BL34" s="73"/>
      <c r="BM34" s="73"/>
      <c r="BN34" s="73"/>
      <c r="BO34" s="128"/>
      <c r="BP34" s="73"/>
      <c r="BQ34" s="73"/>
      <c r="BR34" s="73"/>
      <c r="BS34" s="73"/>
      <c r="BT34" s="128"/>
      <c r="BU34" s="73"/>
      <c r="BV34" s="73"/>
      <c r="BW34" s="73"/>
      <c r="BX34" s="73"/>
      <c r="BY34" s="128"/>
      <c r="BZ34" s="73"/>
      <c r="CA34" s="73"/>
      <c r="CB34" s="73"/>
      <c r="CC34" s="73"/>
      <c r="CD34" s="128"/>
      <c r="CF34" s="66"/>
      <c r="CG34" s="66"/>
      <c r="CH34" s="106"/>
      <c r="CI34" s="106"/>
      <c r="CJ34" s="106"/>
      <c r="CK34" s="106"/>
      <c r="CL34" s="106"/>
      <c r="CM34" s="106"/>
      <c r="CN34" s="106"/>
      <c r="CO34" s="106"/>
      <c r="CP34" s="106"/>
      <c r="CQ34" s="106"/>
      <c r="CR34" s="106"/>
      <c r="CS34" s="106"/>
      <c r="CT34" s="106"/>
      <c r="CU34" s="106"/>
      <c r="CV34" s="106"/>
      <c r="CW34" s="106"/>
      <c r="CX34" s="106"/>
      <c r="CY34" s="106"/>
      <c r="CZ34" s="106"/>
      <c r="DA34" s="106"/>
      <c r="DB34" s="106"/>
      <c r="DC34" s="106"/>
      <c r="DD34" s="106"/>
      <c r="DE34" s="106"/>
      <c r="DF34" s="106"/>
      <c r="DG34" s="106"/>
      <c r="DH34" s="106"/>
      <c r="DI34" s="106"/>
      <c r="DJ34" s="106"/>
      <c r="DK34" s="106"/>
      <c r="DL34" s="106"/>
      <c r="DM34" s="106"/>
      <c r="DN34" s="106"/>
      <c r="DO34" s="106"/>
      <c r="DP34" s="106"/>
      <c r="DQ34" s="106"/>
      <c r="DR34" s="106"/>
      <c r="DS34" s="106"/>
      <c r="DT34" s="106"/>
      <c r="DU34" s="106"/>
      <c r="DV34" s="106"/>
      <c r="DW34" s="106"/>
      <c r="DX34" s="106"/>
      <c r="DY34" s="106"/>
      <c r="DZ34" s="106"/>
      <c r="EA34" s="106"/>
      <c r="EB34" s="106"/>
      <c r="EC34" s="106"/>
      <c r="ED34" s="106"/>
      <c r="EE34" s="106"/>
      <c r="EF34" s="106"/>
      <c r="EG34" s="106"/>
      <c r="EH34" s="106"/>
      <c r="EI34" s="106"/>
      <c r="EJ34" s="106"/>
      <c r="EK34" s="106"/>
      <c r="EL34" s="106"/>
      <c r="EM34" s="106"/>
      <c r="EN34" s="106"/>
      <c r="EO34" s="106"/>
      <c r="EP34" s="106"/>
      <c r="EQ34" s="106"/>
      <c r="ER34" s="106"/>
      <c r="ES34" s="106"/>
      <c r="ET34" s="106"/>
      <c r="EU34" s="106"/>
      <c r="EV34" s="106"/>
      <c r="EW34" s="106"/>
      <c r="EX34" s="106"/>
      <c r="EY34" s="106"/>
      <c r="EZ34" s="106"/>
      <c r="FA34" s="106"/>
      <c r="FB34" s="106"/>
      <c r="FC34" s="106"/>
      <c r="FD34" s="106"/>
      <c r="FE34" s="106"/>
      <c r="FF34" s="106"/>
      <c r="FG34" s="106"/>
      <c r="FI34" s="66"/>
      <c r="FJ34" s="66"/>
      <c r="FK34" s="106"/>
      <c r="FL34" s="106"/>
      <c r="FM34" s="106"/>
      <c r="FN34" s="106"/>
      <c r="FO34" s="106"/>
      <c r="FP34" s="106"/>
      <c r="FQ34" s="106"/>
      <c r="FR34" s="106"/>
      <c r="FS34" s="106"/>
      <c r="FT34" s="106"/>
      <c r="FU34" s="106"/>
      <c r="FV34" s="106"/>
      <c r="FW34" s="106"/>
      <c r="FX34" s="106"/>
      <c r="FY34" s="106"/>
      <c r="FZ34" s="106"/>
      <c r="GA34" s="106"/>
      <c r="GB34" s="106"/>
      <c r="GC34" s="106"/>
      <c r="GD34" s="106"/>
      <c r="GE34" s="106"/>
      <c r="GF34" s="106"/>
      <c r="GG34" s="106"/>
      <c r="GH34" s="106"/>
      <c r="GI34" s="106"/>
      <c r="GJ34" s="106"/>
      <c r="GK34" s="106"/>
      <c r="GL34" s="106"/>
      <c r="GM34" s="106"/>
      <c r="GN34" s="106"/>
      <c r="GO34" s="106"/>
      <c r="GP34" s="106"/>
      <c r="GQ34" s="106"/>
      <c r="GR34" s="106"/>
      <c r="GS34" s="106"/>
      <c r="GT34" s="106"/>
      <c r="GU34" s="106"/>
      <c r="GV34" s="106"/>
      <c r="GW34" s="106"/>
      <c r="GX34" s="106"/>
      <c r="GY34" s="106"/>
      <c r="GZ34" s="106"/>
      <c r="HA34" s="106"/>
      <c r="HB34" s="106"/>
      <c r="HC34" s="106"/>
      <c r="HD34" s="106"/>
      <c r="HE34" s="106"/>
      <c r="HF34" s="106"/>
      <c r="HG34" s="106"/>
      <c r="HH34" s="106"/>
      <c r="HI34" s="106"/>
      <c r="HJ34" s="106"/>
      <c r="HK34" s="106"/>
      <c r="HL34" s="106"/>
      <c r="HM34" s="106"/>
      <c r="HN34" s="106"/>
      <c r="HO34" s="106"/>
      <c r="HP34" s="106"/>
      <c r="HQ34" s="106"/>
      <c r="HR34" s="106"/>
      <c r="HS34" s="106"/>
      <c r="HT34" s="106"/>
      <c r="HU34" s="106"/>
      <c r="HV34" s="106"/>
      <c r="HW34" s="106"/>
      <c r="HX34" s="106"/>
      <c r="HY34" s="106"/>
      <c r="HZ34" s="106"/>
      <c r="IA34" s="106"/>
      <c r="IB34" s="106"/>
      <c r="IC34" s="106"/>
      <c r="ID34" s="106"/>
      <c r="IE34" s="106"/>
      <c r="IF34" s="106"/>
      <c r="IG34" s="106"/>
      <c r="IH34" s="106"/>
      <c r="II34" s="106"/>
      <c r="IJ34" s="106"/>
      <c r="IL34" s="66"/>
      <c r="IM34" s="66"/>
      <c r="IN34" s="106"/>
      <c r="IO34" s="106"/>
      <c r="IP34" s="106"/>
      <c r="IQ34" s="106"/>
      <c r="IR34" s="106"/>
      <c r="IS34" s="106"/>
      <c r="IT34" s="106"/>
      <c r="IU34" s="106"/>
      <c r="IV34" s="106"/>
      <c r="IW34" s="106"/>
      <c r="IX34" s="106"/>
      <c r="IY34" s="106"/>
      <c r="IZ34" s="106"/>
      <c r="JA34" s="106"/>
      <c r="JB34" s="106"/>
      <c r="JC34" s="106"/>
      <c r="JD34" s="106"/>
      <c r="JE34" s="106"/>
      <c r="JF34" s="106"/>
      <c r="JG34" s="106"/>
      <c r="JH34" s="106"/>
      <c r="JI34" s="106"/>
      <c r="JJ34" s="106"/>
      <c r="JK34" s="106"/>
      <c r="JL34" s="106"/>
      <c r="JM34" s="106"/>
      <c r="JN34" s="106"/>
      <c r="JO34" s="106"/>
      <c r="JP34" s="106"/>
      <c r="JQ34" s="106"/>
      <c r="JR34" s="106"/>
      <c r="JS34" s="106"/>
      <c r="JT34" s="106"/>
      <c r="JU34" s="106"/>
      <c r="JV34" s="106"/>
      <c r="JW34" s="106"/>
      <c r="JX34" s="106"/>
      <c r="JY34" s="106"/>
      <c r="JZ34" s="106"/>
      <c r="KA34" s="106"/>
      <c r="KB34" s="106"/>
      <c r="KC34" s="106"/>
      <c r="KD34" s="106"/>
      <c r="KE34" s="106"/>
      <c r="KF34" s="106"/>
      <c r="KG34" s="106"/>
      <c r="KH34" s="106"/>
      <c r="KI34" s="106"/>
      <c r="KJ34" s="106"/>
      <c r="KK34" s="106"/>
      <c r="KL34" s="106"/>
      <c r="KM34" s="106"/>
      <c r="KN34" s="106"/>
      <c r="KO34" s="106"/>
      <c r="KP34" s="106"/>
      <c r="KQ34" s="106"/>
      <c r="KR34" s="106"/>
      <c r="KS34" s="106"/>
      <c r="KT34" s="106"/>
      <c r="KU34" s="106"/>
      <c r="KV34" s="106"/>
      <c r="KW34" s="106"/>
      <c r="KX34" s="106"/>
      <c r="KY34" s="106"/>
      <c r="KZ34" s="106"/>
      <c r="LA34" s="106"/>
      <c r="LB34" s="106"/>
      <c r="LC34" s="106"/>
      <c r="LD34" s="106"/>
      <c r="LE34" s="106"/>
      <c r="LF34" s="106"/>
      <c r="LG34" s="106"/>
      <c r="LH34" s="106"/>
      <c r="LI34" s="106"/>
      <c r="LJ34" s="106"/>
      <c r="LK34" s="106"/>
      <c r="LL34" s="106"/>
      <c r="LM34" s="106"/>
      <c r="LO34" s="66"/>
      <c r="LP34" s="66"/>
      <c r="LQ34" s="106"/>
      <c r="LR34" s="106"/>
      <c r="LS34" s="106"/>
      <c r="LT34" s="106"/>
      <c r="LU34" s="106"/>
      <c r="LV34" s="106"/>
      <c r="LW34" s="106"/>
      <c r="LX34" s="106"/>
      <c r="LY34" s="106"/>
      <c r="LZ34" s="106"/>
      <c r="MA34" s="106"/>
      <c r="MB34" s="106"/>
      <c r="MC34" s="106"/>
      <c r="MD34" s="106"/>
      <c r="ME34" s="106"/>
      <c r="MF34" s="106"/>
      <c r="MG34" s="106"/>
      <c r="MH34" s="106"/>
      <c r="MI34" s="106"/>
      <c r="MJ34" s="106"/>
      <c r="MK34" s="106"/>
      <c r="ML34" s="106"/>
      <c r="MM34" s="106"/>
      <c r="MN34" s="106"/>
      <c r="MO34" s="106"/>
      <c r="MP34" s="106"/>
      <c r="MQ34" s="106"/>
      <c r="MR34" s="106"/>
      <c r="MS34" s="106"/>
      <c r="MT34" s="106"/>
      <c r="MU34" s="106"/>
      <c r="MV34" s="106"/>
      <c r="MW34" s="106"/>
      <c r="MX34" s="106"/>
      <c r="MY34" s="106"/>
      <c r="MZ34" s="106"/>
      <c r="NA34" s="106"/>
      <c r="NB34" s="106"/>
      <c r="NC34" s="106"/>
      <c r="ND34" s="106"/>
      <c r="NE34" s="106"/>
      <c r="NF34" s="106"/>
      <c r="NG34" s="106"/>
      <c r="NH34" s="106"/>
      <c r="NI34" s="106"/>
      <c r="NJ34" s="106"/>
      <c r="NK34" s="106"/>
      <c r="NL34" s="106"/>
      <c r="NM34" s="106"/>
      <c r="NN34" s="106"/>
      <c r="NO34" s="106"/>
      <c r="NP34" s="106"/>
      <c r="NQ34" s="106"/>
      <c r="NR34" s="106"/>
      <c r="NS34" s="106"/>
      <c r="NT34" s="106"/>
      <c r="NU34" s="106"/>
      <c r="NV34" s="106"/>
      <c r="NW34" s="106"/>
      <c r="NX34" s="106"/>
      <c r="NY34" s="106"/>
      <c r="NZ34" s="106"/>
      <c r="OA34" s="106"/>
      <c r="OB34" s="106"/>
      <c r="OC34" s="106"/>
      <c r="OD34" s="106"/>
      <c r="OE34" s="106"/>
      <c r="OF34" s="106"/>
      <c r="OG34" s="106"/>
      <c r="OH34" s="106"/>
      <c r="OI34" s="106"/>
      <c r="OJ34" s="106"/>
      <c r="OK34" s="106"/>
      <c r="OL34" s="106"/>
      <c r="OM34" s="106"/>
      <c r="ON34" s="106"/>
      <c r="OO34" s="106"/>
      <c r="OP34" s="106"/>
    </row>
    <row r="35" spans="3:406" x14ac:dyDescent="0.2">
      <c r="C35" s="66"/>
      <c r="D35" s="66"/>
      <c r="E35" s="66"/>
      <c r="F35" s="73"/>
      <c r="G35" s="72"/>
      <c r="H35" s="73"/>
      <c r="I35" s="73"/>
      <c r="J35" s="73"/>
      <c r="K35" s="73"/>
      <c r="L35" s="72"/>
      <c r="M35" s="73"/>
      <c r="N35" s="73"/>
      <c r="O35" s="73"/>
      <c r="P35" s="73"/>
      <c r="Q35" s="72"/>
      <c r="R35" s="73"/>
      <c r="S35" s="73"/>
      <c r="T35" s="73"/>
      <c r="U35" s="73"/>
      <c r="V35" s="72"/>
      <c r="W35" s="73"/>
      <c r="X35" s="73"/>
      <c r="Y35" s="73"/>
      <c r="Z35" s="73"/>
      <c r="AA35" s="72"/>
      <c r="AB35" s="73"/>
      <c r="AC35" s="73"/>
      <c r="AD35" s="73"/>
      <c r="AE35" s="73"/>
      <c r="AF35" s="72"/>
      <c r="AG35" s="73"/>
      <c r="AH35" s="73"/>
      <c r="AI35" s="73"/>
      <c r="AJ35" s="73"/>
      <c r="AK35" s="128"/>
      <c r="AL35" s="73"/>
      <c r="AM35" s="73"/>
      <c r="AN35" s="73"/>
      <c r="AO35" s="73"/>
      <c r="AP35" s="128"/>
      <c r="AQ35" s="73"/>
      <c r="AR35" s="73"/>
      <c r="AS35" s="73"/>
      <c r="AT35" s="73"/>
      <c r="AU35" s="128"/>
      <c r="AV35" s="73"/>
      <c r="AW35" s="73"/>
      <c r="AX35" s="73"/>
      <c r="AY35" s="73"/>
      <c r="AZ35" s="128"/>
      <c r="BA35" s="73"/>
      <c r="BB35" s="73"/>
      <c r="BC35" s="73"/>
      <c r="BD35" s="73"/>
      <c r="BE35" s="128"/>
      <c r="BF35" s="73"/>
      <c r="BG35" s="73"/>
      <c r="BH35" s="73"/>
      <c r="BI35" s="73"/>
      <c r="BJ35" s="128"/>
      <c r="BK35" s="73"/>
      <c r="BL35" s="73"/>
      <c r="BM35" s="73"/>
      <c r="BN35" s="73"/>
      <c r="BO35" s="128"/>
      <c r="BP35" s="73"/>
      <c r="BQ35" s="73"/>
      <c r="BR35" s="73"/>
      <c r="BS35" s="73"/>
      <c r="BT35" s="128"/>
      <c r="BU35" s="73"/>
      <c r="BV35" s="73"/>
      <c r="BW35" s="73"/>
      <c r="BX35" s="73"/>
      <c r="BY35" s="128"/>
      <c r="BZ35" s="73"/>
      <c r="CA35" s="73"/>
      <c r="CB35" s="73"/>
      <c r="CC35" s="73"/>
      <c r="CD35" s="128"/>
      <c r="CF35" s="66"/>
      <c r="CG35" s="6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c r="DU35" s="106"/>
      <c r="DV35" s="106"/>
      <c r="DW35" s="106"/>
      <c r="DX35" s="106"/>
      <c r="DY35" s="106"/>
      <c r="DZ35" s="106"/>
      <c r="EA35" s="106"/>
      <c r="EB35" s="106"/>
      <c r="EC35" s="106"/>
      <c r="ED35" s="106"/>
      <c r="EE35" s="106"/>
      <c r="EF35" s="106"/>
      <c r="EG35" s="106"/>
      <c r="EH35" s="106"/>
      <c r="EI35" s="106"/>
      <c r="EJ35" s="106"/>
      <c r="EK35" s="106"/>
      <c r="EL35" s="106"/>
      <c r="EM35" s="106"/>
      <c r="EN35" s="106"/>
      <c r="EO35" s="106"/>
      <c r="EP35" s="106"/>
      <c r="EQ35" s="106"/>
      <c r="ER35" s="106"/>
      <c r="ES35" s="106"/>
      <c r="ET35" s="106"/>
      <c r="EU35" s="106"/>
      <c r="EV35" s="106"/>
      <c r="EW35" s="106"/>
      <c r="EX35" s="106"/>
      <c r="EY35" s="106"/>
      <c r="EZ35" s="106"/>
      <c r="FA35" s="106"/>
      <c r="FB35" s="106"/>
      <c r="FC35" s="106"/>
      <c r="FD35" s="106"/>
      <c r="FE35" s="106"/>
      <c r="FF35" s="106"/>
      <c r="FG35" s="106"/>
      <c r="FI35" s="66"/>
      <c r="FJ35" s="66"/>
      <c r="FK35" s="106"/>
      <c r="FL35" s="106"/>
      <c r="FM35" s="106"/>
      <c r="FN35" s="106"/>
      <c r="FO35" s="106"/>
      <c r="FP35" s="106"/>
      <c r="FQ35" s="106"/>
      <c r="FR35" s="106"/>
      <c r="FS35" s="106"/>
      <c r="FT35" s="106"/>
      <c r="FU35" s="106"/>
      <c r="FV35" s="106"/>
      <c r="FW35" s="106"/>
      <c r="FX35" s="106"/>
      <c r="FY35" s="106"/>
      <c r="FZ35" s="106"/>
      <c r="GA35" s="106"/>
      <c r="GB35" s="106"/>
      <c r="GC35" s="106"/>
      <c r="GD35" s="106"/>
      <c r="GE35" s="106"/>
      <c r="GF35" s="106"/>
      <c r="GG35" s="106"/>
      <c r="GH35" s="106"/>
      <c r="GI35" s="106"/>
      <c r="GJ35" s="106"/>
      <c r="GK35" s="106"/>
      <c r="GL35" s="106"/>
      <c r="GM35" s="106"/>
      <c r="GN35" s="106"/>
      <c r="GO35" s="106"/>
      <c r="GP35" s="106"/>
      <c r="GQ35" s="106"/>
      <c r="GR35" s="106"/>
      <c r="GS35" s="106"/>
      <c r="GT35" s="106"/>
      <c r="GU35" s="106"/>
      <c r="GV35" s="106"/>
      <c r="GW35" s="106"/>
      <c r="GX35" s="106"/>
      <c r="GY35" s="106"/>
      <c r="GZ35" s="106"/>
      <c r="HA35" s="106"/>
      <c r="HB35" s="106"/>
      <c r="HC35" s="106"/>
      <c r="HD35" s="106"/>
      <c r="HE35" s="106"/>
      <c r="HF35" s="106"/>
      <c r="HG35" s="106"/>
      <c r="HH35" s="106"/>
      <c r="HI35" s="106"/>
      <c r="HJ35" s="106"/>
      <c r="HK35" s="106"/>
      <c r="HL35" s="106"/>
      <c r="HM35" s="106"/>
      <c r="HN35" s="106"/>
      <c r="HO35" s="106"/>
      <c r="HP35" s="106"/>
      <c r="HQ35" s="106"/>
      <c r="HR35" s="106"/>
      <c r="HS35" s="106"/>
      <c r="HT35" s="106"/>
      <c r="HU35" s="106"/>
      <c r="HV35" s="106"/>
      <c r="HW35" s="106"/>
      <c r="HX35" s="106"/>
      <c r="HY35" s="106"/>
      <c r="HZ35" s="106"/>
      <c r="IA35" s="106"/>
      <c r="IB35" s="106"/>
      <c r="IC35" s="106"/>
      <c r="ID35" s="106"/>
      <c r="IE35" s="106"/>
      <c r="IF35" s="106"/>
      <c r="IG35" s="106"/>
      <c r="IH35" s="106"/>
      <c r="II35" s="106"/>
      <c r="IJ35" s="106"/>
      <c r="IL35" s="66"/>
      <c r="IM35" s="66"/>
      <c r="IN35" s="106"/>
      <c r="IO35" s="106"/>
      <c r="IP35" s="106"/>
      <c r="IQ35" s="106"/>
      <c r="IR35" s="106"/>
      <c r="IS35" s="106"/>
      <c r="IT35" s="106"/>
      <c r="IU35" s="106"/>
      <c r="IV35" s="106"/>
      <c r="IW35" s="106"/>
      <c r="IX35" s="106"/>
      <c r="IY35" s="106"/>
      <c r="IZ35" s="106"/>
      <c r="JA35" s="106"/>
      <c r="JB35" s="106"/>
      <c r="JC35" s="106"/>
      <c r="JD35" s="106"/>
      <c r="JE35" s="106"/>
      <c r="JF35" s="106"/>
      <c r="JG35" s="106"/>
      <c r="JH35" s="106"/>
      <c r="JI35" s="106"/>
      <c r="JJ35" s="106"/>
      <c r="JK35" s="106"/>
      <c r="JL35" s="106"/>
      <c r="JM35" s="106"/>
      <c r="JN35" s="106"/>
      <c r="JO35" s="106"/>
      <c r="JP35" s="106"/>
      <c r="JQ35" s="106"/>
      <c r="JR35" s="106"/>
      <c r="JS35" s="106"/>
      <c r="JT35" s="106"/>
      <c r="JU35" s="106"/>
      <c r="JV35" s="106"/>
      <c r="JW35" s="106"/>
      <c r="JX35" s="106"/>
      <c r="JY35" s="106"/>
      <c r="JZ35" s="106"/>
      <c r="KA35" s="106"/>
      <c r="KB35" s="106"/>
      <c r="KC35" s="106"/>
      <c r="KD35" s="106"/>
      <c r="KE35" s="106"/>
      <c r="KF35" s="106"/>
      <c r="KG35" s="106"/>
      <c r="KH35" s="106"/>
      <c r="KI35" s="106"/>
      <c r="KJ35" s="106"/>
      <c r="KK35" s="106"/>
      <c r="KL35" s="106"/>
      <c r="KM35" s="106"/>
      <c r="KN35" s="106"/>
      <c r="KO35" s="106"/>
      <c r="KP35" s="106"/>
      <c r="KQ35" s="106"/>
      <c r="KR35" s="106"/>
      <c r="KS35" s="106"/>
      <c r="KT35" s="106"/>
      <c r="KU35" s="106"/>
      <c r="KV35" s="106"/>
      <c r="KW35" s="106"/>
      <c r="KX35" s="106"/>
      <c r="KY35" s="106"/>
      <c r="KZ35" s="106"/>
      <c r="LA35" s="106"/>
      <c r="LB35" s="106"/>
      <c r="LC35" s="106"/>
      <c r="LD35" s="106"/>
      <c r="LE35" s="106"/>
      <c r="LF35" s="106"/>
      <c r="LG35" s="106"/>
      <c r="LH35" s="106"/>
      <c r="LI35" s="106"/>
      <c r="LJ35" s="106"/>
      <c r="LK35" s="106"/>
      <c r="LL35" s="106"/>
      <c r="LM35" s="106"/>
      <c r="LO35" s="66"/>
      <c r="LP35" s="66"/>
      <c r="LQ35" s="106"/>
      <c r="LR35" s="106"/>
      <c r="LS35" s="106"/>
      <c r="LT35" s="106"/>
      <c r="LU35" s="106"/>
      <c r="LV35" s="106"/>
      <c r="LW35" s="106"/>
      <c r="LX35" s="106"/>
      <c r="LY35" s="106"/>
      <c r="LZ35" s="106"/>
      <c r="MA35" s="106"/>
      <c r="MB35" s="106"/>
      <c r="MC35" s="106"/>
      <c r="MD35" s="106"/>
      <c r="ME35" s="106"/>
      <c r="MF35" s="106"/>
      <c r="MG35" s="106"/>
      <c r="MH35" s="106"/>
      <c r="MI35" s="106"/>
      <c r="MJ35" s="106"/>
      <c r="MK35" s="106"/>
      <c r="ML35" s="106"/>
      <c r="MM35" s="106"/>
      <c r="MN35" s="106"/>
      <c r="MO35" s="106"/>
      <c r="MP35" s="106"/>
      <c r="MQ35" s="106"/>
      <c r="MR35" s="106"/>
      <c r="MS35" s="106"/>
      <c r="MT35" s="106"/>
      <c r="MU35" s="106"/>
      <c r="MV35" s="106"/>
      <c r="MW35" s="106"/>
      <c r="MX35" s="106"/>
      <c r="MY35" s="106"/>
      <c r="MZ35" s="106"/>
      <c r="NA35" s="106"/>
      <c r="NB35" s="106"/>
      <c r="NC35" s="106"/>
      <c r="ND35" s="106"/>
      <c r="NE35" s="106"/>
      <c r="NF35" s="106"/>
      <c r="NG35" s="106"/>
      <c r="NH35" s="106"/>
      <c r="NI35" s="106"/>
      <c r="NJ35" s="106"/>
      <c r="NK35" s="106"/>
      <c r="NL35" s="106"/>
      <c r="NM35" s="106"/>
      <c r="NN35" s="106"/>
      <c r="NO35" s="106"/>
      <c r="NP35" s="106"/>
      <c r="NQ35" s="106"/>
      <c r="NR35" s="106"/>
      <c r="NS35" s="106"/>
      <c r="NT35" s="106"/>
      <c r="NU35" s="106"/>
      <c r="NV35" s="106"/>
      <c r="NW35" s="106"/>
      <c r="NX35" s="106"/>
      <c r="NY35" s="106"/>
      <c r="NZ35" s="106"/>
      <c r="OA35" s="106"/>
      <c r="OB35" s="106"/>
      <c r="OC35" s="106"/>
      <c r="OD35" s="106"/>
      <c r="OE35" s="106"/>
      <c r="OF35" s="106"/>
      <c r="OG35" s="106"/>
      <c r="OH35" s="106"/>
      <c r="OI35" s="106"/>
      <c r="OJ35" s="106"/>
      <c r="OK35" s="106"/>
      <c r="OL35" s="106"/>
      <c r="OM35" s="106"/>
      <c r="ON35" s="106"/>
      <c r="OO35" s="106"/>
      <c r="OP35" s="106"/>
    </row>
    <row r="36" spans="3:406" x14ac:dyDescent="0.2">
      <c r="C36" s="66"/>
      <c r="D36" s="66"/>
      <c r="E36" s="66"/>
      <c r="F36" s="73"/>
      <c r="G36" s="72"/>
      <c r="H36" s="73"/>
      <c r="I36" s="73"/>
      <c r="J36" s="73"/>
      <c r="K36" s="73"/>
      <c r="L36" s="72"/>
      <c r="M36" s="73"/>
      <c r="N36" s="73"/>
      <c r="O36" s="73"/>
      <c r="P36" s="73"/>
      <c r="Q36" s="72"/>
      <c r="R36" s="73"/>
      <c r="S36" s="73"/>
      <c r="T36" s="73"/>
      <c r="U36" s="73"/>
      <c r="V36" s="72"/>
      <c r="W36" s="73"/>
      <c r="X36" s="73"/>
      <c r="Y36" s="73"/>
      <c r="Z36" s="73"/>
      <c r="AA36" s="72"/>
      <c r="AB36" s="73"/>
      <c r="AC36" s="73"/>
      <c r="AD36" s="73"/>
      <c r="AE36" s="73"/>
      <c r="AF36" s="72"/>
      <c r="AG36" s="73"/>
      <c r="AH36" s="73"/>
      <c r="AI36" s="73"/>
      <c r="AJ36" s="73"/>
      <c r="AK36" s="128"/>
      <c r="AL36" s="73"/>
      <c r="AM36" s="73"/>
      <c r="AN36" s="73"/>
      <c r="AO36" s="73"/>
      <c r="AP36" s="128"/>
      <c r="AQ36" s="73"/>
      <c r="AR36" s="73"/>
      <c r="AS36" s="73"/>
      <c r="AT36" s="73"/>
      <c r="AU36" s="128"/>
      <c r="AV36" s="73"/>
      <c r="AW36" s="73"/>
      <c r="AX36" s="73"/>
      <c r="AY36" s="73"/>
      <c r="AZ36" s="128"/>
      <c r="BA36" s="73"/>
      <c r="BB36" s="73"/>
      <c r="BC36" s="73"/>
      <c r="BD36" s="73"/>
      <c r="BE36" s="128"/>
      <c r="BF36" s="73"/>
      <c r="BG36" s="73"/>
      <c r="BH36" s="73"/>
      <c r="BI36" s="73"/>
      <c r="BJ36" s="128"/>
      <c r="BK36" s="73"/>
      <c r="BL36" s="73"/>
      <c r="BM36" s="73"/>
      <c r="BN36" s="73"/>
      <c r="BO36" s="128"/>
      <c r="BP36" s="73"/>
      <c r="BQ36" s="73"/>
      <c r="BR36" s="73"/>
      <c r="BS36" s="73"/>
      <c r="BT36" s="128"/>
      <c r="BU36" s="73"/>
      <c r="BV36" s="73"/>
      <c r="BW36" s="73"/>
      <c r="BX36" s="73"/>
      <c r="BY36" s="128"/>
      <c r="BZ36" s="73"/>
      <c r="CA36" s="73"/>
      <c r="CB36" s="73"/>
      <c r="CC36" s="73"/>
      <c r="CD36" s="128"/>
      <c r="CF36" s="66"/>
      <c r="CG36" s="6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E36" s="106"/>
      <c r="DF36" s="106"/>
      <c r="DG36" s="106"/>
      <c r="DH36" s="106"/>
      <c r="DI36" s="106"/>
      <c r="DJ36" s="106"/>
      <c r="DK36" s="106"/>
      <c r="DL36" s="106"/>
      <c r="DM36" s="106"/>
      <c r="DN36" s="106"/>
      <c r="DO36" s="106"/>
      <c r="DP36" s="106"/>
      <c r="DQ36" s="106"/>
      <c r="DR36" s="106"/>
      <c r="DS36" s="106"/>
      <c r="DT36" s="106"/>
      <c r="DU36" s="106"/>
      <c r="DV36" s="106"/>
      <c r="DW36" s="106"/>
      <c r="DX36" s="106"/>
      <c r="DY36" s="106"/>
      <c r="DZ36" s="106"/>
      <c r="EA36" s="106"/>
      <c r="EB36" s="106"/>
      <c r="EC36" s="106"/>
      <c r="ED36" s="106"/>
      <c r="EE36" s="106"/>
      <c r="EF36" s="106"/>
      <c r="EG36" s="106"/>
      <c r="EH36" s="106"/>
      <c r="EI36" s="106"/>
      <c r="EJ36" s="106"/>
      <c r="EK36" s="106"/>
      <c r="EL36" s="106"/>
      <c r="EM36" s="106"/>
      <c r="EN36" s="106"/>
      <c r="EO36" s="106"/>
      <c r="EP36" s="106"/>
      <c r="EQ36" s="106"/>
      <c r="ER36" s="106"/>
      <c r="ES36" s="106"/>
      <c r="ET36" s="106"/>
      <c r="EU36" s="106"/>
      <c r="EV36" s="106"/>
      <c r="EW36" s="106"/>
      <c r="EX36" s="106"/>
      <c r="EY36" s="106"/>
      <c r="EZ36" s="106"/>
      <c r="FA36" s="106"/>
      <c r="FB36" s="106"/>
      <c r="FC36" s="106"/>
      <c r="FD36" s="106"/>
      <c r="FE36" s="106"/>
      <c r="FF36" s="106"/>
      <c r="FG36" s="106"/>
      <c r="FI36" s="66"/>
      <c r="FJ36" s="66"/>
      <c r="FK36" s="106"/>
      <c r="FL36" s="106"/>
      <c r="FM36" s="106"/>
      <c r="FN36" s="106"/>
      <c r="FO36" s="106"/>
      <c r="FP36" s="106"/>
      <c r="FQ36" s="106"/>
      <c r="FR36" s="106"/>
      <c r="FS36" s="106"/>
      <c r="FT36" s="106"/>
      <c r="FU36" s="106"/>
      <c r="FV36" s="106"/>
      <c r="FW36" s="106"/>
      <c r="FX36" s="106"/>
      <c r="FY36" s="106"/>
      <c r="FZ36" s="106"/>
      <c r="GA36" s="106"/>
      <c r="GB36" s="106"/>
      <c r="GC36" s="106"/>
      <c r="GD36" s="106"/>
      <c r="GE36" s="106"/>
      <c r="GF36" s="106"/>
      <c r="GG36" s="106"/>
      <c r="GH36" s="106"/>
      <c r="GI36" s="106"/>
      <c r="GJ36" s="106"/>
      <c r="GK36" s="106"/>
      <c r="GL36" s="106"/>
      <c r="GM36" s="106"/>
      <c r="GN36" s="106"/>
      <c r="GO36" s="106"/>
      <c r="GP36" s="106"/>
      <c r="GQ36" s="106"/>
      <c r="GR36" s="106"/>
      <c r="GS36" s="106"/>
      <c r="GT36" s="106"/>
      <c r="GU36" s="106"/>
      <c r="GV36" s="106"/>
      <c r="GW36" s="106"/>
      <c r="GX36" s="106"/>
      <c r="GY36" s="106"/>
      <c r="GZ36" s="106"/>
      <c r="HA36" s="106"/>
      <c r="HB36" s="106"/>
      <c r="HC36" s="106"/>
      <c r="HD36" s="106"/>
      <c r="HE36" s="106"/>
      <c r="HF36" s="106"/>
      <c r="HG36" s="106"/>
      <c r="HH36" s="106"/>
      <c r="HI36" s="106"/>
      <c r="HJ36" s="106"/>
      <c r="HK36" s="106"/>
      <c r="HL36" s="106"/>
      <c r="HM36" s="106"/>
      <c r="HN36" s="106"/>
      <c r="HO36" s="106"/>
      <c r="HP36" s="106"/>
      <c r="HQ36" s="106"/>
      <c r="HR36" s="106"/>
      <c r="HS36" s="106"/>
      <c r="HT36" s="106"/>
      <c r="HU36" s="106"/>
      <c r="HV36" s="106"/>
      <c r="HW36" s="106"/>
      <c r="HX36" s="106"/>
      <c r="HY36" s="106"/>
      <c r="HZ36" s="106"/>
      <c r="IA36" s="106"/>
      <c r="IB36" s="106"/>
      <c r="IC36" s="106"/>
      <c r="ID36" s="106"/>
      <c r="IE36" s="106"/>
      <c r="IF36" s="106"/>
      <c r="IG36" s="106"/>
      <c r="IH36" s="106"/>
      <c r="II36" s="106"/>
      <c r="IJ36" s="106"/>
      <c r="IL36" s="66"/>
      <c r="IM36" s="66"/>
      <c r="IN36" s="106"/>
      <c r="IO36" s="106"/>
      <c r="IP36" s="106"/>
      <c r="IQ36" s="106"/>
      <c r="IR36" s="106"/>
      <c r="IS36" s="106"/>
      <c r="IT36" s="106"/>
      <c r="IU36" s="106"/>
      <c r="IV36" s="106"/>
      <c r="IW36" s="106"/>
      <c r="IX36" s="106"/>
      <c r="IY36" s="106"/>
      <c r="IZ36" s="106"/>
      <c r="JA36" s="106"/>
      <c r="JB36" s="106"/>
      <c r="JC36" s="106"/>
      <c r="JD36" s="106"/>
      <c r="JE36" s="106"/>
      <c r="JF36" s="106"/>
      <c r="JG36" s="106"/>
      <c r="JH36" s="106"/>
      <c r="JI36" s="106"/>
      <c r="JJ36" s="106"/>
      <c r="JK36" s="106"/>
      <c r="JL36" s="106"/>
      <c r="JM36" s="106"/>
      <c r="JN36" s="106"/>
      <c r="JO36" s="106"/>
      <c r="JP36" s="106"/>
      <c r="JQ36" s="106"/>
      <c r="JR36" s="106"/>
      <c r="JS36" s="106"/>
      <c r="JT36" s="106"/>
      <c r="JU36" s="106"/>
      <c r="JV36" s="106"/>
      <c r="JW36" s="106"/>
      <c r="JX36" s="106"/>
      <c r="JY36" s="106"/>
      <c r="JZ36" s="106"/>
      <c r="KA36" s="106"/>
      <c r="KB36" s="106"/>
      <c r="KC36" s="106"/>
      <c r="KD36" s="106"/>
      <c r="KE36" s="106"/>
      <c r="KF36" s="106"/>
      <c r="KG36" s="106"/>
      <c r="KH36" s="106"/>
      <c r="KI36" s="106"/>
      <c r="KJ36" s="106"/>
      <c r="KK36" s="106"/>
      <c r="KL36" s="106"/>
      <c r="KM36" s="106"/>
      <c r="KN36" s="106"/>
      <c r="KO36" s="106"/>
      <c r="KP36" s="106"/>
      <c r="KQ36" s="106"/>
      <c r="KR36" s="106"/>
      <c r="KS36" s="106"/>
      <c r="KT36" s="106"/>
      <c r="KU36" s="106"/>
      <c r="KV36" s="106"/>
      <c r="KW36" s="106"/>
      <c r="KX36" s="106"/>
      <c r="KY36" s="106"/>
      <c r="KZ36" s="106"/>
      <c r="LA36" s="106"/>
      <c r="LB36" s="106"/>
      <c r="LC36" s="106"/>
      <c r="LD36" s="106"/>
      <c r="LE36" s="106"/>
      <c r="LF36" s="106"/>
      <c r="LG36" s="106"/>
      <c r="LH36" s="106"/>
      <c r="LI36" s="106"/>
      <c r="LJ36" s="106"/>
      <c r="LK36" s="106"/>
      <c r="LL36" s="106"/>
      <c r="LM36" s="106"/>
      <c r="LO36" s="66"/>
      <c r="LP36" s="66"/>
      <c r="LQ36" s="106"/>
      <c r="LR36" s="106"/>
      <c r="LS36" s="106"/>
      <c r="LT36" s="106"/>
      <c r="LU36" s="106"/>
      <c r="LV36" s="106"/>
      <c r="LW36" s="106"/>
      <c r="LX36" s="106"/>
      <c r="LY36" s="106"/>
      <c r="LZ36" s="106"/>
      <c r="MA36" s="106"/>
      <c r="MB36" s="106"/>
      <c r="MC36" s="106"/>
      <c r="MD36" s="106"/>
      <c r="ME36" s="106"/>
      <c r="MF36" s="106"/>
      <c r="MG36" s="106"/>
      <c r="MH36" s="106"/>
      <c r="MI36" s="106"/>
      <c r="MJ36" s="106"/>
      <c r="MK36" s="106"/>
      <c r="ML36" s="106"/>
      <c r="MM36" s="106"/>
      <c r="MN36" s="106"/>
      <c r="MO36" s="106"/>
      <c r="MP36" s="106"/>
      <c r="MQ36" s="106"/>
      <c r="MR36" s="106"/>
      <c r="MS36" s="106"/>
      <c r="MT36" s="106"/>
      <c r="MU36" s="106"/>
      <c r="MV36" s="106"/>
      <c r="MW36" s="106"/>
      <c r="MX36" s="106"/>
      <c r="MY36" s="106"/>
      <c r="MZ36" s="106"/>
      <c r="NA36" s="106"/>
      <c r="NB36" s="106"/>
      <c r="NC36" s="106"/>
      <c r="ND36" s="106"/>
      <c r="NE36" s="106"/>
      <c r="NF36" s="106"/>
      <c r="NG36" s="106"/>
      <c r="NH36" s="106"/>
      <c r="NI36" s="106"/>
      <c r="NJ36" s="106"/>
      <c r="NK36" s="106"/>
      <c r="NL36" s="106"/>
      <c r="NM36" s="106"/>
      <c r="NN36" s="106"/>
      <c r="NO36" s="106"/>
      <c r="NP36" s="106"/>
      <c r="NQ36" s="106"/>
      <c r="NR36" s="106"/>
      <c r="NS36" s="106"/>
      <c r="NT36" s="106"/>
      <c r="NU36" s="106"/>
      <c r="NV36" s="106"/>
      <c r="NW36" s="106"/>
      <c r="NX36" s="106"/>
      <c r="NY36" s="106"/>
      <c r="NZ36" s="106"/>
      <c r="OA36" s="106"/>
      <c r="OB36" s="106"/>
      <c r="OC36" s="106"/>
      <c r="OD36" s="106"/>
      <c r="OE36" s="106"/>
      <c r="OF36" s="106"/>
      <c r="OG36" s="106"/>
      <c r="OH36" s="106"/>
      <c r="OI36" s="106"/>
      <c r="OJ36" s="106"/>
      <c r="OK36" s="106"/>
      <c r="OL36" s="106"/>
      <c r="OM36" s="106"/>
      <c r="ON36" s="106"/>
      <c r="OO36" s="106"/>
      <c r="OP36" s="106"/>
    </row>
    <row r="37" spans="3:406" x14ac:dyDescent="0.2">
      <c r="C37" s="66"/>
      <c r="D37" s="66"/>
      <c r="E37" s="66"/>
      <c r="F37" s="73"/>
      <c r="G37" s="72"/>
      <c r="H37" s="73"/>
      <c r="I37" s="73"/>
      <c r="J37" s="73"/>
      <c r="K37" s="73"/>
      <c r="L37" s="72"/>
      <c r="M37" s="73"/>
      <c r="N37" s="73"/>
      <c r="O37" s="73"/>
      <c r="P37" s="73"/>
      <c r="Q37" s="72"/>
      <c r="R37" s="73"/>
      <c r="S37" s="73"/>
      <c r="T37" s="73"/>
      <c r="U37" s="73"/>
      <c r="V37" s="72"/>
      <c r="W37" s="73"/>
      <c r="X37" s="73"/>
      <c r="Y37" s="73"/>
      <c r="Z37" s="73"/>
      <c r="AA37" s="72"/>
      <c r="AB37" s="73"/>
      <c r="AC37" s="73"/>
      <c r="AD37" s="73"/>
      <c r="AE37" s="73"/>
      <c r="AF37" s="72"/>
      <c r="AG37" s="73"/>
      <c r="AH37" s="73"/>
      <c r="AI37" s="73"/>
      <c r="AJ37" s="73"/>
      <c r="AK37" s="128"/>
      <c r="AL37" s="73"/>
      <c r="AM37" s="73"/>
      <c r="AN37" s="73"/>
      <c r="AO37" s="73"/>
      <c r="AP37" s="128"/>
      <c r="AQ37" s="73"/>
      <c r="AR37" s="73"/>
      <c r="AS37" s="73"/>
      <c r="AT37" s="73"/>
      <c r="AU37" s="128"/>
      <c r="AV37" s="73"/>
      <c r="AW37" s="73"/>
      <c r="AX37" s="73"/>
      <c r="AY37" s="73"/>
      <c r="AZ37" s="128"/>
      <c r="BA37" s="73"/>
      <c r="BB37" s="73"/>
      <c r="BC37" s="73"/>
      <c r="BD37" s="73"/>
      <c r="BE37" s="128"/>
      <c r="BF37" s="73"/>
      <c r="BG37" s="73"/>
      <c r="BH37" s="73"/>
      <c r="BI37" s="73"/>
      <c r="BJ37" s="128"/>
      <c r="BK37" s="73"/>
      <c r="BL37" s="73"/>
      <c r="BM37" s="73"/>
      <c r="BN37" s="73"/>
      <c r="BO37" s="128"/>
      <c r="BP37" s="73"/>
      <c r="BQ37" s="73"/>
      <c r="BR37" s="73"/>
      <c r="BS37" s="73"/>
      <c r="BT37" s="128"/>
      <c r="BU37" s="73"/>
      <c r="BV37" s="73"/>
      <c r="BW37" s="73"/>
      <c r="BX37" s="73"/>
      <c r="BY37" s="128"/>
      <c r="BZ37" s="73"/>
      <c r="CA37" s="73"/>
      <c r="CB37" s="73"/>
      <c r="CC37" s="73"/>
      <c r="CD37" s="128"/>
      <c r="CF37" s="66"/>
      <c r="CG37" s="66"/>
      <c r="CH37" s="106"/>
      <c r="CI37" s="106"/>
      <c r="CJ37" s="106"/>
      <c r="CK37" s="106"/>
      <c r="CL37" s="106"/>
      <c r="CM37" s="106"/>
      <c r="CN37" s="106"/>
      <c r="CO37" s="106"/>
      <c r="CP37" s="106"/>
      <c r="CQ37" s="106"/>
      <c r="CR37" s="106"/>
      <c r="CS37" s="106"/>
      <c r="CT37" s="106"/>
      <c r="CU37" s="106"/>
      <c r="CV37" s="106"/>
      <c r="CW37" s="106"/>
      <c r="CX37" s="106"/>
      <c r="CY37" s="106"/>
      <c r="CZ37" s="106"/>
      <c r="DA37" s="106"/>
      <c r="DB37" s="106"/>
      <c r="DC37" s="106"/>
      <c r="DD37" s="106"/>
      <c r="DE37" s="106"/>
      <c r="DF37" s="106"/>
      <c r="DG37" s="106"/>
      <c r="DH37" s="106"/>
      <c r="DI37" s="106"/>
      <c r="DJ37" s="106"/>
      <c r="DK37" s="106"/>
      <c r="DL37" s="106"/>
      <c r="DM37" s="106"/>
      <c r="DN37" s="106"/>
      <c r="DO37" s="106"/>
      <c r="DP37" s="106"/>
      <c r="DQ37" s="106"/>
      <c r="DR37" s="106"/>
      <c r="DS37" s="106"/>
      <c r="DT37" s="106"/>
      <c r="DU37" s="106"/>
      <c r="DV37" s="106"/>
      <c r="DW37" s="106"/>
      <c r="DX37" s="106"/>
      <c r="DY37" s="106"/>
      <c r="DZ37" s="106"/>
      <c r="EA37" s="106"/>
      <c r="EB37" s="106"/>
      <c r="EC37" s="106"/>
      <c r="ED37" s="106"/>
      <c r="EE37" s="106"/>
      <c r="EF37" s="106"/>
      <c r="EG37" s="106"/>
      <c r="EH37" s="106"/>
      <c r="EI37" s="106"/>
      <c r="EJ37" s="106"/>
      <c r="EK37" s="106"/>
      <c r="EL37" s="106"/>
      <c r="EM37" s="106"/>
      <c r="EN37" s="106"/>
      <c r="EO37" s="106"/>
      <c r="EP37" s="106"/>
      <c r="EQ37" s="106"/>
      <c r="ER37" s="106"/>
      <c r="ES37" s="106"/>
      <c r="ET37" s="106"/>
      <c r="EU37" s="106"/>
      <c r="EV37" s="106"/>
      <c r="EW37" s="106"/>
      <c r="EX37" s="106"/>
      <c r="EY37" s="106"/>
      <c r="EZ37" s="106"/>
      <c r="FA37" s="106"/>
      <c r="FB37" s="106"/>
      <c r="FC37" s="106"/>
      <c r="FD37" s="106"/>
      <c r="FE37" s="106"/>
      <c r="FF37" s="106"/>
      <c r="FG37" s="106"/>
      <c r="FI37" s="66"/>
      <c r="FJ37" s="66"/>
      <c r="FK37" s="106"/>
      <c r="FL37" s="106"/>
      <c r="FM37" s="106"/>
      <c r="FN37" s="106"/>
      <c r="FO37" s="106"/>
      <c r="FP37" s="106"/>
      <c r="FQ37" s="106"/>
      <c r="FR37" s="106"/>
      <c r="FS37" s="106"/>
      <c r="FT37" s="106"/>
      <c r="FU37" s="106"/>
      <c r="FV37" s="106"/>
      <c r="FW37" s="106"/>
      <c r="FX37" s="106"/>
      <c r="FY37" s="106"/>
      <c r="FZ37" s="106"/>
      <c r="GA37" s="106"/>
      <c r="GB37" s="106"/>
      <c r="GC37" s="106"/>
      <c r="GD37" s="106"/>
      <c r="GE37" s="106"/>
      <c r="GF37" s="106"/>
      <c r="GG37" s="106"/>
      <c r="GH37" s="106"/>
      <c r="GI37" s="106"/>
      <c r="GJ37" s="106"/>
      <c r="GK37" s="106"/>
      <c r="GL37" s="106"/>
      <c r="GM37" s="106"/>
      <c r="GN37" s="106"/>
      <c r="GO37" s="106"/>
      <c r="GP37" s="106"/>
      <c r="GQ37" s="106"/>
      <c r="GR37" s="106"/>
      <c r="GS37" s="106"/>
      <c r="GT37" s="106"/>
      <c r="GU37" s="106"/>
      <c r="GV37" s="106"/>
      <c r="GW37" s="106"/>
      <c r="GX37" s="106"/>
      <c r="GY37" s="106"/>
      <c r="GZ37" s="106"/>
      <c r="HA37" s="106"/>
      <c r="HB37" s="106"/>
      <c r="HC37" s="106"/>
      <c r="HD37" s="106"/>
      <c r="HE37" s="106"/>
      <c r="HF37" s="106"/>
      <c r="HG37" s="106"/>
      <c r="HH37" s="106"/>
      <c r="HI37" s="106"/>
      <c r="HJ37" s="106"/>
      <c r="HK37" s="106"/>
      <c r="HL37" s="106"/>
      <c r="HM37" s="106"/>
      <c r="HN37" s="106"/>
      <c r="HO37" s="106"/>
      <c r="HP37" s="106"/>
      <c r="HQ37" s="106"/>
      <c r="HR37" s="106"/>
      <c r="HS37" s="106"/>
      <c r="HT37" s="106"/>
      <c r="HU37" s="106"/>
      <c r="HV37" s="106"/>
      <c r="HW37" s="106"/>
      <c r="HX37" s="106"/>
      <c r="HY37" s="106"/>
      <c r="HZ37" s="106"/>
      <c r="IA37" s="106"/>
      <c r="IB37" s="106"/>
      <c r="IC37" s="106"/>
      <c r="ID37" s="106"/>
      <c r="IE37" s="106"/>
      <c r="IF37" s="106"/>
      <c r="IG37" s="106"/>
      <c r="IH37" s="106"/>
      <c r="II37" s="106"/>
      <c r="IJ37" s="106"/>
      <c r="IL37" s="66"/>
      <c r="IM37" s="66"/>
      <c r="IN37" s="106"/>
      <c r="IO37" s="106"/>
      <c r="IP37" s="106"/>
      <c r="IQ37" s="106"/>
      <c r="IR37" s="106"/>
      <c r="IS37" s="106"/>
      <c r="IT37" s="106"/>
      <c r="IU37" s="106"/>
      <c r="IV37" s="106"/>
      <c r="IW37" s="106"/>
      <c r="IX37" s="106"/>
      <c r="IY37" s="106"/>
      <c r="IZ37" s="106"/>
      <c r="JA37" s="106"/>
      <c r="JB37" s="106"/>
      <c r="JC37" s="106"/>
      <c r="JD37" s="106"/>
      <c r="JE37" s="106"/>
      <c r="JF37" s="106"/>
      <c r="JG37" s="106"/>
      <c r="JH37" s="106"/>
      <c r="JI37" s="106"/>
      <c r="JJ37" s="106"/>
      <c r="JK37" s="106"/>
      <c r="JL37" s="106"/>
      <c r="JM37" s="106"/>
      <c r="JN37" s="106"/>
      <c r="JO37" s="106"/>
      <c r="JP37" s="106"/>
      <c r="JQ37" s="106"/>
      <c r="JR37" s="106"/>
      <c r="JS37" s="106"/>
      <c r="JT37" s="106"/>
      <c r="JU37" s="106"/>
      <c r="JV37" s="106"/>
      <c r="JW37" s="106"/>
      <c r="JX37" s="106"/>
      <c r="JY37" s="106"/>
      <c r="JZ37" s="106"/>
      <c r="KA37" s="106"/>
      <c r="KB37" s="106"/>
      <c r="KC37" s="106"/>
      <c r="KD37" s="106"/>
      <c r="KE37" s="106"/>
      <c r="KF37" s="106"/>
      <c r="KG37" s="106"/>
      <c r="KH37" s="106"/>
      <c r="KI37" s="106"/>
      <c r="KJ37" s="106"/>
      <c r="KK37" s="106"/>
      <c r="KL37" s="106"/>
      <c r="KM37" s="106"/>
      <c r="KN37" s="106"/>
      <c r="KO37" s="106"/>
      <c r="KP37" s="106"/>
      <c r="KQ37" s="106"/>
      <c r="KR37" s="106"/>
      <c r="KS37" s="106"/>
      <c r="KT37" s="106"/>
      <c r="KU37" s="106"/>
      <c r="KV37" s="106"/>
      <c r="KW37" s="106"/>
      <c r="KX37" s="106"/>
      <c r="KY37" s="106"/>
      <c r="KZ37" s="106"/>
      <c r="LA37" s="106"/>
      <c r="LB37" s="106"/>
      <c r="LC37" s="106"/>
      <c r="LD37" s="106"/>
      <c r="LE37" s="106"/>
      <c r="LF37" s="106"/>
      <c r="LG37" s="106"/>
      <c r="LH37" s="106"/>
      <c r="LI37" s="106"/>
      <c r="LJ37" s="106"/>
      <c r="LK37" s="106"/>
      <c r="LL37" s="106"/>
      <c r="LM37" s="106"/>
      <c r="LO37" s="66"/>
      <c r="LP37" s="66"/>
      <c r="LQ37" s="106"/>
      <c r="LR37" s="106"/>
      <c r="LS37" s="106"/>
      <c r="LT37" s="106"/>
      <c r="LU37" s="106"/>
      <c r="LV37" s="106"/>
      <c r="LW37" s="106"/>
      <c r="LX37" s="106"/>
      <c r="LY37" s="106"/>
      <c r="LZ37" s="106"/>
      <c r="MA37" s="106"/>
      <c r="MB37" s="106"/>
      <c r="MC37" s="106"/>
      <c r="MD37" s="106"/>
      <c r="ME37" s="106"/>
      <c r="MF37" s="106"/>
      <c r="MG37" s="106"/>
      <c r="MH37" s="106"/>
      <c r="MI37" s="106"/>
      <c r="MJ37" s="106"/>
      <c r="MK37" s="106"/>
      <c r="ML37" s="106"/>
      <c r="MM37" s="106"/>
      <c r="MN37" s="106"/>
      <c r="MO37" s="106"/>
      <c r="MP37" s="106"/>
      <c r="MQ37" s="106"/>
      <c r="MR37" s="106"/>
      <c r="MS37" s="106"/>
      <c r="MT37" s="106"/>
      <c r="MU37" s="106"/>
      <c r="MV37" s="106"/>
      <c r="MW37" s="106"/>
      <c r="MX37" s="106"/>
      <c r="MY37" s="106"/>
      <c r="MZ37" s="106"/>
      <c r="NA37" s="106"/>
      <c r="NB37" s="106"/>
      <c r="NC37" s="106"/>
      <c r="ND37" s="106"/>
      <c r="NE37" s="106"/>
      <c r="NF37" s="106"/>
      <c r="NG37" s="106"/>
      <c r="NH37" s="106"/>
      <c r="NI37" s="106"/>
      <c r="NJ37" s="106"/>
      <c r="NK37" s="106"/>
      <c r="NL37" s="106"/>
      <c r="NM37" s="106"/>
      <c r="NN37" s="106"/>
      <c r="NO37" s="106"/>
      <c r="NP37" s="106"/>
      <c r="NQ37" s="106"/>
      <c r="NR37" s="106"/>
      <c r="NS37" s="106"/>
      <c r="NT37" s="106"/>
      <c r="NU37" s="106"/>
      <c r="NV37" s="106"/>
      <c r="NW37" s="106"/>
      <c r="NX37" s="106"/>
      <c r="NY37" s="106"/>
      <c r="NZ37" s="106"/>
      <c r="OA37" s="106"/>
      <c r="OB37" s="106"/>
      <c r="OC37" s="106"/>
      <c r="OD37" s="106"/>
      <c r="OE37" s="106"/>
      <c r="OF37" s="106"/>
      <c r="OG37" s="106"/>
      <c r="OH37" s="106"/>
      <c r="OI37" s="106"/>
      <c r="OJ37" s="106"/>
      <c r="OK37" s="106"/>
      <c r="OL37" s="106"/>
      <c r="OM37" s="106"/>
      <c r="ON37" s="106"/>
      <c r="OO37" s="106"/>
      <c r="OP37" s="106"/>
    </row>
    <row r="38" spans="3:406" x14ac:dyDescent="0.2">
      <c r="C38" s="66"/>
      <c r="D38" s="66"/>
      <c r="E38" s="66"/>
      <c r="F38" s="73"/>
      <c r="G38" s="72"/>
      <c r="H38" s="73"/>
      <c r="I38" s="73"/>
      <c r="J38" s="73"/>
      <c r="K38" s="73"/>
      <c r="L38" s="72"/>
      <c r="M38" s="73"/>
      <c r="N38" s="73"/>
      <c r="O38" s="73"/>
      <c r="P38" s="73"/>
      <c r="Q38" s="72"/>
      <c r="R38" s="73"/>
      <c r="S38" s="73"/>
      <c r="T38" s="73"/>
      <c r="U38" s="73"/>
      <c r="V38" s="72"/>
      <c r="W38" s="73"/>
      <c r="X38" s="73"/>
      <c r="Y38" s="73"/>
      <c r="Z38" s="73"/>
      <c r="AA38" s="72"/>
      <c r="AB38" s="73"/>
      <c r="AC38" s="73"/>
      <c r="AD38" s="73"/>
      <c r="AE38" s="73"/>
      <c r="AF38" s="72"/>
      <c r="AG38" s="73"/>
      <c r="AH38" s="73"/>
      <c r="AI38" s="73"/>
      <c r="AJ38" s="73"/>
      <c r="AK38" s="128"/>
      <c r="AL38" s="73"/>
      <c r="AM38" s="73"/>
      <c r="AN38" s="73"/>
      <c r="AO38" s="73"/>
      <c r="AP38" s="128"/>
      <c r="AQ38" s="73"/>
      <c r="AR38" s="73"/>
      <c r="AS38" s="73"/>
      <c r="AT38" s="73"/>
      <c r="AU38" s="128"/>
      <c r="AV38" s="73"/>
      <c r="AW38" s="73"/>
      <c r="AX38" s="73"/>
      <c r="AY38" s="73"/>
      <c r="AZ38" s="128"/>
      <c r="BA38" s="73"/>
      <c r="BB38" s="73"/>
      <c r="BC38" s="73"/>
      <c r="BD38" s="73"/>
      <c r="BE38" s="128"/>
      <c r="BF38" s="73"/>
      <c r="BG38" s="73"/>
      <c r="BH38" s="73"/>
      <c r="BI38" s="73"/>
      <c r="BJ38" s="128"/>
      <c r="BK38" s="73"/>
      <c r="BL38" s="73"/>
      <c r="BM38" s="73"/>
      <c r="BN38" s="73"/>
      <c r="BO38" s="128"/>
      <c r="BP38" s="73"/>
      <c r="BQ38" s="73"/>
      <c r="BR38" s="73"/>
      <c r="BS38" s="73"/>
      <c r="BT38" s="128"/>
      <c r="BU38" s="73"/>
      <c r="BV38" s="73"/>
      <c r="BW38" s="73"/>
      <c r="BX38" s="73"/>
      <c r="BY38" s="128"/>
      <c r="BZ38" s="73"/>
      <c r="CA38" s="73"/>
      <c r="CB38" s="73"/>
      <c r="CC38" s="73"/>
      <c r="CD38" s="128"/>
      <c r="CF38" s="66"/>
      <c r="CG38" s="66"/>
      <c r="CH38" s="106"/>
      <c r="CI38" s="106"/>
      <c r="CJ38" s="106"/>
      <c r="CK38" s="106"/>
      <c r="CL38" s="106"/>
      <c r="CM38" s="106"/>
      <c r="CN38" s="106"/>
      <c r="CO38" s="106"/>
      <c r="CP38" s="106"/>
      <c r="CQ38" s="106"/>
      <c r="CR38" s="106"/>
      <c r="CS38" s="106"/>
      <c r="CT38" s="106"/>
      <c r="CU38" s="106"/>
      <c r="CV38" s="106"/>
      <c r="CW38" s="106"/>
      <c r="CX38" s="106"/>
      <c r="CY38" s="106"/>
      <c r="CZ38" s="106"/>
      <c r="DA38" s="106"/>
      <c r="DB38" s="106"/>
      <c r="DC38" s="106"/>
      <c r="DD38" s="106"/>
      <c r="DE38" s="106"/>
      <c r="DF38" s="106"/>
      <c r="DG38" s="106"/>
      <c r="DH38" s="106"/>
      <c r="DI38" s="106"/>
      <c r="DJ38" s="106"/>
      <c r="DK38" s="106"/>
      <c r="DL38" s="106"/>
      <c r="DM38" s="106"/>
      <c r="DN38" s="106"/>
      <c r="DO38" s="106"/>
      <c r="DP38" s="106"/>
      <c r="DQ38" s="106"/>
      <c r="DR38" s="106"/>
      <c r="DS38" s="106"/>
      <c r="DT38" s="106"/>
      <c r="DU38" s="106"/>
      <c r="DV38" s="106"/>
      <c r="DW38" s="106"/>
      <c r="DX38" s="106"/>
      <c r="DY38" s="106"/>
      <c r="DZ38" s="106"/>
      <c r="EA38" s="106"/>
      <c r="EB38" s="106"/>
      <c r="EC38" s="106"/>
      <c r="ED38" s="106"/>
      <c r="EE38" s="106"/>
      <c r="EF38" s="106"/>
      <c r="EG38" s="106"/>
      <c r="EH38" s="106"/>
      <c r="EI38" s="106"/>
      <c r="EJ38" s="106"/>
      <c r="EK38" s="106"/>
      <c r="EL38" s="106"/>
      <c r="EM38" s="106"/>
      <c r="EN38" s="106"/>
      <c r="EO38" s="106"/>
      <c r="EP38" s="106"/>
      <c r="EQ38" s="106"/>
      <c r="ER38" s="106"/>
      <c r="ES38" s="106"/>
      <c r="ET38" s="106"/>
      <c r="EU38" s="106"/>
      <c r="EV38" s="106"/>
      <c r="EW38" s="106"/>
      <c r="EX38" s="106"/>
      <c r="EY38" s="106"/>
      <c r="EZ38" s="106"/>
      <c r="FA38" s="106"/>
      <c r="FB38" s="106"/>
      <c r="FC38" s="106"/>
      <c r="FD38" s="106"/>
      <c r="FE38" s="106"/>
      <c r="FF38" s="106"/>
      <c r="FG38" s="106"/>
      <c r="FI38" s="66"/>
      <c r="FJ38" s="66"/>
      <c r="FK38" s="106"/>
      <c r="FL38" s="106"/>
      <c r="FM38" s="106"/>
      <c r="FN38" s="106"/>
      <c r="FO38" s="106"/>
      <c r="FP38" s="106"/>
      <c r="FQ38" s="106"/>
      <c r="FR38" s="106"/>
      <c r="FS38" s="106"/>
      <c r="FT38" s="106"/>
      <c r="FU38" s="106"/>
      <c r="FV38" s="106"/>
      <c r="FW38" s="106"/>
      <c r="FX38" s="106"/>
      <c r="FY38" s="106"/>
      <c r="FZ38" s="106"/>
      <c r="GA38" s="106"/>
      <c r="GB38" s="106"/>
      <c r="GC38" s="106"/>
      <c r="GD38" s="106"/>
      <c r="GE38" s="106"/>
      <c r="GF38" s="106"/>
      <c r="GG38" s="106"/>
      <c r="GH38" s="106"/>
      <c r="GI38" s="106"/>
      <c r="GJ38" s="106"/>
      <c r="GK38" s="106"/>
      <c r="GL38" s="106"/>
      <c r="GM38" s="106"/>
      <c r="GN38" s="106"/>
      <c r="GO38" s="106"/>
      <c r="GP38" s="106"/>
      <c r="GQ38" s="106"/>
      <c r="GR38" s="106"/>
      <c r="GS38" s="106"/>
      <c r="GT38" s="106"/>
      <c r="GU38" s="106"/>
      <c r="GV38" s="106"/>
      <c r="GW38" s="106"/>
      <c r="GX38" s="106"/>
      <c r="GY38" s="106"/>
      <c r="GZ38" s="106"/>
      <c r="HA38" s="106"/>
      <c r="HB38" s="106"/>
      <c r="HC38" s="106"/>
      <c r="HD38" s="106"/>
      <c r="HE38" s="106"/>
      <c r="HF38" s="106"/>
      <c r="HG38" s="106"/>
      <c r="HH38" s="106"/>
      <c r="HI38" s="106"/>
      <c r="HJ38" s="106"/>
      <c r="HK38" s="106"/>
      <c r="HL38" s="106"/>
      <c r="HM38" s="106"/>
      <c r="HN38" s="106"/>
      <c r="HO38" s="106"/>
      <c r="HP38" s="106"/>
      <c r="HQ38" s="106"/>
      <c r="HR38" s="106"/>
      <c r="HS38" s="106"/>
      <c r="HT38" s="106"/>
      <c r="HU38" s="106"/>
      <c r="HV38" s="106"/>
      <c r="HW38" s="106"/>
      <c r="HX38" s="106"/>
      <c r="HY38" s="106"/>
      <c r="HZ38" s="106"/>
      <c r="IA38" s="106"/>
      <c r="IB38" s="106"/>
      <c r="IC38" s="106"/>
      <c r="ID38" s="106"/>
      <c r="IE38" s="106"/>
      <c r="IF38" s="106"/>
      <c r="IG38" s="106"/>
      <c r="IH38" s="106"/>
      <c r="II38" s="106"/>
      <c r="IJ38" s="106"/>
      <c r="IL38" s="66"/>
      <c r="IM38" s="66"/>
      <c r="IN38" s="106"/>
      <c r="IO38" s="106"/>
      <c r="IP38" s="106"/>
      <c r="IQ38" s="106"/>
      <c r="IR38" s="106"/>
      <c r="IS38" s="106"/>
      <c r="IT38" s="106"/>
      <c r="IU38" s="106"/>
      <c r="IV38" s="106"/>
      <c r="IW38" s="106"/>
      <c r="IX38" s="106"/>
      <c r="IY38" s="106"/>
      <c r="IZ38" s="106"/>
      <c r="JA38" s="106"/>
      <c r="JB38" s="106"/>
      <c r="JC38" s="106"/>
      <c r="JD38" s="106"/>
      <c r="JE38" s="106"/>
      <c r="JF38" s="106"/>
      <c r="JG38" s="106"/>
      <c r="JH38" s="106"/>
      <c r="JI38" s="106"/>
      <c r="JJ38" s="106"/>
      <c r="JK38" s="106"/>
      <c r="JL38" s="106"/>
      <c r="JM38" s="106"/>
      <c r="JN38" s="106"/>
      <c r="JO38" s="106"/>
      <c r="JP38" s="106"/>
      <c r="JQ38" s="106"/>
      <c r="JR38" s="106"/>
      <c r="JS38" s="106"/>
      <c r="JT38" s="106"/>
      <c r="JU38" s="106"/>
      <c r="JV38" s="106"/>
      <c r="JW38" s="106"/>
      <c r="JX38" s="106"/>
      <c r="JY38" s="106"/>
      <c r="JZ38" s="106"/>
      <c r="KA38" s="106"/>
      <c r="KB38" s="106"/>
      <c r="KC38" s="106"/>
      <c r="KD38" s="106"/>
      <c r="KE38" s="106"/>
      <c r="KF38" s="106"/>
      <c r="KG38" s="106"/>
      <c r="KH38" s="106"/>
      <c r="KI38" s="106"/>
      <c r="KJ38" s="106"/>
      <c r="KK38" s="106"/>
      <c r="KL38" s="106"/>
      <c r="KM38" s="106"/>
      <c r="KN38" s="106"/>
      <c r="KO38" s="106"/>
      <c r="KP38" s="106"/>
      <c r="KQ38" s="106"/>
      <c r="KR38" s="106"/>
      <c r="KS38" s="106"/>
      <c r="KT38" s="106"/>
      <c r="KU38" s="106"/>
      <c r="KV38" s="106"/>
      <c r="KW38" s="106"/>
      <c r="KX38" s="106"/>
      <c r="KY38" s="106"/>
      <c r="KZ38" s="106"/>
      <c r="LA38" s="106"/>
      <c r="LB38" s="106"/>
      <c r="LC38" s="106"/>
      <c r="LD38" s="106"/>
      <c r="LE38" s="106"/>
      <c r="LF38" s="106"/>
      <c r="LG38" s="106"/>
      <c r="LH38" s="106"/>
      <c r="LI38" s="106"/>
      <c r="LJ38" s="106"/>
      <c r="LK38" s="106"/>
      <c r="LL38" s="106"/>
      <c r="LM38" s="106"/>
      <c r="LO38" s="66"/>
      <c r="LP38" s="66"/>
      <c r="LQ38" s="106"/>
      <c r="LR38" s="106"/>
      <c r="LS38" s="106"/>
      <c r="LT38" s="106"/>
      <c r="LU38" s="106"/>
      <c r="LV38" s="106"/>
      <c r="LW38" s="106"/>
      <c r="LX38" s="106"/>
      <c r="LY38" s="106"/>
      <c r="LZ38" s="106"/>
      <c r="MA38" s="106"/>
      <c r="MB38" s="106"/>
      <c r="MC38" s="106"/>
      <c r="MD38" s="106"/>
      <c r="ME38" s="106"/>
      <c r="MF38" s="106"/>
      <c r="MG38" s="106"/>
      <c r="MH38" s="106"/>
      <c r="MI38" s="106"/>
      <c r="MJ38" s="106"/>
      <c r="MK38" s="106"/>
      <c r="ML38" s="106"/>
      <c r="MM38" s="106"/>
      <c r="MN38" s="106"/>
      <c r="MO38" s="106"/>
      <c r="MP38" s="106"/>
      <c r="MQ38" s="106"/>
      <c r="MR38" s="106"/>
      <c r="MS38" s="106"/>
      <c r="MT38" s="106"/>
      <c r="MU38" s="106"/>
      <c r="MV38" s="106"/>
      <c r="MW38" s="106"/>
      <c r="MX38" s="106"/>
      <c r="MY38" s="106"/>
      <c r="MZ38" s="106"/>
      <c r="NA38" s="106"/>
      <c r="NB38" s="106"/>
      <c r="NC38" s="106"/>
      <c r="ND38" s="106"/>
      <c r="NE38" s="106"/>
      <c r="NF38" s="106"/>
      <c r="NG38" s="106"/>
      <c r="NH38" s="106"/>
      <c r="NI38" s="106"/>
      <c r="NJ38" s="106"/>
      <c r="NK38" s="106"/>
      <c r="NL38" s="106"/>
      <c r="NM38" s="106"/>
      <c r="NN38" s="106"/>
      <c r="NO38" s="106"/>
      <c r="NP38" s="106"/>
      <c r="NQ38" s="106"/>
      <c r="NR38" s="106"/>
      <c r="NS38" s="106"/>
      <c r="NT38" s="106"/>
      <c r="NU38" s="106"/>
      <c r="NV38" s="106"/>
      <c r="NW38" s="106"/>
      <c r="NX38" s="106"/>
      <c r="NY38" s="106"/>
      <c r="NZ38" s="106"/>
      <c r="OA38" s="106"/>
      <c r="OB38" s="106"/>
      <c r="OC38" s="106"/>
      <c r="OD38" s="106"/>
      <c r="OE38" s="106"/>
      <c r="OF38" s="106"/>
      <c r="OG38" s="106"/>
      <c r="OH38" s="106"/>
      <c r="OI38" s="106"/>
      <c r="OJ38" s="106"/>
      <c r="OK38" s="106"/>
      <c r="OL38" s="106"/>
      <c r="OM38" s="106"/>
      <c r="ON38" s="106"/>
      <c r="OO38" s="106"/>
      <c r="OP38" s="106"/>
    </row>
    <row r="39" spans="3:406" x14ac:dyDescent="0.2">
      <c r="C39" s="66"/>
      <c r="D39" s="66"/>
      <c r="E39" s="66"/>
      <c r="F39" s="73"/>
      <c r="G39" s="72"/>
      <c r="H39" s="73"/>
      <c r="I39" s="73"/>
      <c r="J39" s="73"/>
      <c r="K39" s="73"/>
      <c r="L39" s="72"/>
      <c r="M39" s="73"/>
      <c r="N39" s="73"/>
      <c r="O39" s="73"/>
      <c r="P39" s="73"/>
      <c r="Q39" s="72"/>
      <c r="R39" s="73"/>
      <c r="S39" s="73"/>
      <c r="T39" s="73"/>
      <c r="U39" s="73"/>
      <c r="V39" s="72"/>
      <c r="W39" s="73"/>
      <c r="X39" s="73"/>
      <c r="Y39" s="73"/>
      <c r="Z39" s="73"/>
      <c r="AA39" s="72"/>
      <c r="AB39" s="73"/>
      <c r="AC39" s="73"/>
      <c r="AD39" s="73"/>
      <c r="AE39" s="73"/>
      <c r="AF39" s="72"/>
      <c r="AG39" s="73"/>
      <c r="AH39" s="73"/>
      <c r="AI39" s="73"/>
      <c r="AJ39" s="73"/>
      <c r="AK39" s="128"/>
      <c r="AL39" s="73"/>
      <c r="AM39" s="73"/>
      <c r="AN39" s="73"/>
      <c r="AO39" s="73"/>
      <c r="AP39" s="128"/>
      <c r="AQ39" s="73"/>
      <c r="AR39" s="73"/>
      <c r="AS39" s="73"/>
      <c r="AT39" s="73"/>
      <c r="AU39" s="128"/>
      <c r="AV39" s="73"/>
      <c r="AW39" s="73"/>
      <c r="AX39" s="73"/>
      <c r="AY39" s="73"/>
      <c r="AZ39" s="128"/>
      <c r="BA39" s="73"/>
      <c r="BB39" s="73"/>
      <c r="BC39" s="73"/>
      <c r="BD39" s="73"/>
      <c r="BE39" s="128"/>
      <c r="BF39" s="73"/>
      <c r="BG39" s="73"/>
      <c r="BH39" s="73"/>
      <c r="BI39" s="73"/>
      <c r="BJ39" s="128"/>
      <c r="BK39" s="73"/>
      <c r="BL39" s="73"/>
      <c r="BM39" s="73"/>
      <c r="BN39" s="73"/>
      <c r="BO39" s="128"/>
      <c r="BP39" s="73"/>
      <c r="BQ39" s="73"/>
      <c r="BR39" s="73"/>
      <c r="BS39" s="73"/>
      <c r="BT39" s="128"/>
      <c r="BU39" s="73"/>
      <c r="BV39" s="73"/>
      <c r="BW39" s="73"/>
      <c r="BX39" s="73"/>
      <c r="BY39" s="128"/>
      <c r="BZ39" s="73"/>
      <c r="CA39" s="73"/>
      <c r="CB39" s="73"/>
      <c r="CC39" s="73"/>
      <c r="CD39" s="128"/>
      <c r="CF39" s="66"/>
      <c r="CG39" s="6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06"/>
      <c r="DE39" s="106"/>
      <c r="DF39" s="106"/>
      <c r="DG39" s="106"/>
      <c r="DH39" s="106"/>
      <c r="DI39" s="106"/>
      <c r="DJ39" s="106"/>
      <c r="DK39" s="106"/>
      <c r="DL39" s="106"/>
      <c r="DM39" s="106"/>
      <c r="DN39" s="106"/>
      <c r="DO39" s="106"/>
      <c r="DP39" s="106"/>
      <c r="DQ39" s="106"/>
      <c r="DR39" s="106"/>
      <c r="DS39" s="106"/>
      <c r="DT39" s="106"/>
      <c r="DU39" s="106"/>
      <c r="DV39" s="106"/>
      <c r="DW39" s="106"/>
      <c r="DX39" s="106"/>
      <c r="DY39" s="106"/>
      <c r="DZ39" s="106"/>
      <c r="EA39" s="106"/>
      <c r="EB39" s="106"/>
      <c r="EC39" s="106"/>
      <c r="ED39" s="106"/>
      <c r="EE39" s="106"/>
      <c r="EF39" s="106"/>
      <c r="EG39" s="106"/>
      <c r="EH39" s="106"/>
      <c r="EI39" s="106"/>
      <c r="EJ39" s="106"/>
      <c r="EK39" s="106"/>
      <c r="EL39" s="106"/>
      <c r="EM39" s="106"/>
      <c r="EN39" s="106"/>
      <c r="EO39" s="106"/>
      <c r="EP39" s="106"/>
      <c r="EQ39" s="106"/>
      <c r="ER39" s="106"/>
      <c r="ES39" s="106"/>
      <c r="ET39" s="106"/>
      <c r="EU39" s="106"/>
      <c r="EV39" s="106"/>
      <c r="EW39" s="106"/>
      <c r="EX39" s="106"/>
      <c r="EY39" s="106"/>
      <c r="EZ39" s="106"/>
      <c r="FA39" s="106"/>
      <c r="FB39" s="106"/>
      <c r="FC39" s="106"/>
      <c r="FD39" s="106"/>
      <c r="FE39" s="106"/>
      <c r="FF39" s="106"/>
      <c r="FG39" s="106"/>
      <c r="FI39" s="66"/>
      <c r="FJ39" s="66"/>
      <c r="FK39" s="106"/>
      <c r="FL39" s="106"/>
      <c r="FM39" s="106"/>
      <c r="FN39" s="106"/>
      <c r="FO39" s="106"/>
      <c r="FP39" s="106"/>
      <c r="FQ39" s="106"/>
      <c r="FR39" s="106"/>
      <c r="FS39" s="106"/>
      <c r="FT39" s="106"/>
      <c r="FU39" s="106"/>
      <c r="FV39" s="106"/>
      <c r="FW39" s="106"/>
      <c r="FX39" s="106"/>
      <c r="FY39" s="106"/>
      <c r="FZ39" s="106"/>
      <c r="GA39" s="106"/>
      <c r="GB39" s="106"/>
      <c r="GC39" s="106"/>
      <c r="GD39" s="106"/>
      <c r="GE39" s="106"/>
      <c r="GF39" s="106"/>
      <c r="GG39" s="106"/>
      <c r="GH39" s="106"/>
      <c r="GI39" s="106"/>
      <c r="GJ39" s="106"/>
      <c r="GK39" s="106"/>
      <c r="GL39" s="106"/>
      <c r="GM39" s="106"/>
      <c r="GN39" s="106"/>
      <c r="GO39" s="106"/>
      <c r="GP39" s="106"/>
      <c r="GQ39" s="106"/>
      <c r="GR39" s="106"/>
      <c r="GS39" s="106"/>
      <c r="GT39" s="106"/>
      <c r="GU39" s="106"/>
      <c r="GV39" s="106"/>
      <c r="GW39" s="106"/>
      <c r="GX39" s="106"/>
      <c r="GY39" s="106"/>
      <c r="GZ39" s="106"/>
      <c r="HA39" s="106"/>
      <c r="HB39" s="106"/>
      <c r="HC39" s="106"/>
      <c r="HD39" s="106"/>
      <c r="HE39" s="106"/>
      <c r="HF39" s="106"/>
      <c r="HG39" s="106"/>
      <c r="HH39" s="106"/>
      <c r="HI39" s="106"/>
      <c r="HJ39" s="106"/>
      <c r="HK39" s="106"/>
      <c r="HL39" s="106"/>
      <c r="HM39" s="106"/>
      <c r="HN39" s="106"/>
      <c r="HO39" s="106"/>
      <c r="HP39" s="106"/>
      <c r="HQ39" s="106"/>
      <c r="HR39" s="106"/>
      <c r="HS39" s="106"/>
      <c r="HT39" s="106"/>
      <c r="HU39" s="106"/>
      <c r="HV39" s="106"/>
      <c r="HW39" s="106"/>
      <c r="HX39" s="106"/>
      <c r="HY39" s="106"/>
      <c r="HZ39" s="106"/>
      <c r="IA39" s="106"/>
      <c r="IB39" s="106"/>
      <c r="IC39" s="106"/>
      <c r="ID39" s="106"/>
      <c r="IE39" s="106"/>
      <c r="IF39" s="106"/>
      <c r="IG39" s="106"/>
      <c r="IH39" s="106"/>
      <c r="II39" s="106"/>
      <c r="IJ39" s="106"/>
      <c r="IL39" s="66"/>
      <c r="IM39" s="66"/>
      <c r="IN39" s="106"/>
      <c r="IO39" s="106"/>
      <c r="IP39" s="106"/>
      <c r="IQ39" s="106"/>
      <c r="IR39" s="106"/>
      <c r="IS39" s="106"/>
      <c r="IT39" s="106"/>
      <c r="IU39" s="106"/>
      <c r="IV39" s="106"/>
      <c r="IW39" s="106"/>
      <c r="IX39" s="106"/>
      <c r="IY39" s="106"/>
      <c r="IZ39" s="106"/>
      <c r="JA39" s="106"/>
      <c r="JB39" s="106"/>
      <c r="JC39" s="106"/>
      <c r="JD39" s="106"/>
      <c r="JE39" s="106"/>
      <c r="JF39" s="106"/>
      <c r="JG39" s="106"/>
      <c r="JH39" s="106"/>
      <c r="JI39" s="106"/>
      <c r="JJ39" s="106"/>
      <c r="JK39" s="106"/>
      <c r="JL39" s="106"/>
      <c r="JM39" s="106"/>
      <c r="JN39" s="106"/>
      <c r="JO39" s="106"/>
      <c r="JP39" s="106"/>
      <c r="JQ39" s="106"/>
      <c r="JR39" s="106"/>
      <c r="JS39" s="106"/>
      <c r="JT39" s="106"/>
      <c r="JU39" s="106"/>
      <c r="JV39" s="106"/>
      <c r="JW39" s="106"/>
      <c r="JX39" s="106"/>
      <c r="JY39" s="106"/>
      <c r="JZ39" s="106"/>
      <c r="KA39" s="106"/>
      <c r="KB39" s="106"/>
      <c r="KC39" s="106"/>
      <c r="KD39" s="106"/>
      <c r="KE39" s="106"/>
      <c r="KF39" s="106"/>
      <c r="KG39" s="106"/>
      <c r="KH39" s="106"/>
      <c r="KI39" s="106"/>
      <c r="KJ39" s="106"/>
      <c r="KK39" s="106"/>
      <c r="KL39" s="106"/>
      <c r="KM39" s="106"/>
      <c r="KN39" s="106"/>
      <c r="KO39" s="106"/>
      <c r="KP39" s="106"/>
      <c r="KQ39" s="106"/>
      <c r="KR39" s="106"/>
      <c r="KS39" s="106"/>
      <c r="KT39" s="106"/>
      <c r="KU39" s="106"/>
      <c r="KV39" s="106"/>
      <c r="KW39" s="106"/>
      <c r="KX39" s="106"/>
      <c r="KY39" s="106"/>
      <c r="KZ39" s="106"/>
      <c r="LA39" s="106"/>
      <c r="LB39" s="106"/>
      <c r="LC39" s="106"/>
      <c r="LD39" s="106"/>
      <c r="LE39" s="106"/>
      <c r="LF39" s="106"/>
      <c r="LG39" s="106"/>
      <c r="LH39" s="106"/>
      <c r="LI39" s="106"/>
      <c r="LJ39" s="106"/>
      <c r="LK39" s="106"/>
      <c r="LL39" s="106"/>
      <c r="LM39" s="106"/>
      <c r="LO39" s="66"/>
      <c r="LP39" s="66"/>
      <c r="LQ39" s="106"/>
      <c r="LR39" s="106"/>
      <c r="LS39" s="106"/>
      <c r="LT39" s="106"/>
      <c r="LU39" s="106"/>
      <c r="LV39" s="106"/>
      <c r="LW39" s="106"/>
      <c r="LX39" s="106"/>
      <c r="LY39" s="106"/>
      <c r="LZ39" s="106"/>
      <c r="MA39" s="106"/>
      <c r="MB39" s="106"/>
      <c r="MC39" s="106"/>
      <c r="MD39" s="106"/>
      <c r="ME39" s="106"/>
      <c r="MF39" s="106"/>
      <c r="MG39" s="106"/>
      <c r="MH39" s="106"/>
      <c r="MI39" s="106"/>
      <c r="MJ39" s="106"/>
      <c r="MK39" s="106"/>
      <c r="ML39" s="106"/>
      <c r="MM39" s="106"/>
      <c r="MN39" s="106"/>
      <c r="MO39" s="106"/>
      <c r="MP39" s="106"/>
      <c r="MQ39" s="106"/>
      <c r="MR39" s="106"/>
      <c r="MS39" s="106"/>
      <c r="MT39" s="106"/>
      <c r="MU39" s="106"/>
      <c r="MV39" s="106"/>
      <c r="MW39" s="106"/>
      <c r="MX39" s="106"/>
      <c r="MY39" s="106"/>
      <c r="MZ39" s="106"/>
      <c r="NA39" s="106"/>
      <c r="NB39" s="106"/>
      <c r="NC39" s="106"/>
      <c r="ND39" s="106"/>
      <c r="NE39" s="106"/>
      <c r="NF39" s="106"/>
      <c r="NG39" s="106"/>
      <c r="NH39" s="106"/>
      <c r="NI39" s="106"/>
      <c r="NJ39" s="106"/>
      <c r="NK39" s="106"/>
      <c r="NL39" s="106"/>
      <c r="NM39" s="106"/>
      <c r="NN39" s="106"/>
      <c r="NO39" s="106"/>
      <c r="NP39" s="106"/>
      <c r="NQ39" s="106"/>
      <c r="NR39" s="106"/>
      <c r="NS39" s="106"/>
      <c r="NT39" s="106"/>
      <c r="NU39" s="106"/>
      <c r="NV39" s="106"/>
      <c r="NW39" s="106"/>
      <c r="NX39" s="106"/>
      <c r="NY39" s="106"/>
      <c r="NZ39" s="106"/>
      <c r="OA39" s="106"/>
      <c r="OB39" s="106"/>
      <c r="OC39" s="106"/>
      <c r="OD39" s="106"/>
      <c r="OE39" s="106"/>
      <c r="OF39" s="106"/>
      <c r="OG39" s="106"/>
      <c r="OH39" s="106"/>
      <c r="OI39" s="106"/>
      <c r="OJ39" s="106"/>
      <c r="OK39" s="106"/>
      <c r="OL39" s="106"/>
      <c r="OM39" s="106"/>
      <c r="ON39" s="106"/>
      <c r="OO39" s="106"/>
      <c r="OP39" s="106"/>
    </row>
    <row r="40" spans="3:406" x14ac:dyDescent="0.2">
      <c r="C40" s="66"/>
      <c r="D40" s="66"/>
      <c r="E40" s="66"/>
      <c r="F40" s="73"/>
      <c r="G40" s="72"/>
      <c r="H40" s="73"/>
      <c r="I40" s="73"/>
      <c r="J40" s="73"/>
      <c r="K40" s="73"/>
      <c r="L40" s="72"/>
      <c r="M40" s="73"/>
      <c r="N40" s="73"/>
      <c r="O40" s="73"/>
      <c r="P40" s="73"/>
      <c r="Q40" s="72"/>
      <c r="R40" s="73"/>
      <c r="S40" s="73"/>
      <c r="T40" s="73"/>
      <c r="U40" s="73"/>
      <c r="V40" s="72"/>
      <c r="W40" s="73"/>
      <c r="X40" s="73"/>
      <c r="Y40" s="73"/>
      <c r="Z40" s="73"/>
      <c r="AA40" s="72"/>
      <c r="AB40" s="73"/>
      <c r="AC40" s="73"/>
      <c r="AD40" s="73"/>
      <c r="AE40" s="73"/>
      <c r="AF40" s="72"/>
      <c r="AG40" s="73"/>
      <c r="AH40" s="73"/>
      <c r="AI40" s="73"/>
      <c r="AJ40" s="73"/>
      <c r="AK40" s="128"/>
      <c r="AL40" s="73"/>
      <c r="AM40" s="73"/>
      <c r="AN40" s="73"/>
      <c r="AO40" s="73"/>
      <c r="AP40" s="128"/>
      <c r="AQ40" s="73"/>
      <c r="AR40" s="73"/>
      <c r="AS40" s="73"/>
      <c r="AT40" s="73"/>
      <c r="AU40" s="128"/>
      <c r="AV40" s="73"/>
      <c r="AW40" s="73"/>
      <c r="AX40" s="73"/>
      <c r="AY40" s="73"/>
      <c r="AZ40" s="128"/>
      <c r="BA40" s="73"/>
      <c r="BB40" s="73"/>
      <c r="BC40" s="73"/>
      <c r="BD40" s="73"/>
      <c r="BE40" s="128"/>
      <c r="BF40" s="73"/>
      <c r="BG40" s="73"/>
      <c r="BH40" s="73"/>
      <c r="BI40" s="73"/>
      <c r="BJ40" s="128"/>
      <c r="BK40" s="73"/>
      <c r="BL40" s="73"/>
      <c r="BM40" s="73"/>
      <c r="BN40" s="73"/>
      <c r="BO40" s="128"/>
      <c r="BP40" s="73"/>
      <c r="BQ40" s="73"/>
      <c r="BR40" s="73"/>
      <c r="BS40" s="73"/>
      <c r="BT40" s="128"/>
      <c r="BU40" s="73"/>
      <c r="BV40" s="73"/>
      <c r="BW40" s="73"/>
      <c r="BX40" s="73"/>
      <c r="BY40" s="128"/>
      <c r="BZ40" s="73"/>
      <c r="CA40" s="73"/>
      <c r="CB40" s="73"/>
      <c r="CC40" s="73"/>
      <c r="CD40" s="128"/>
      <c r="CF40" s="66"/>
      <c r="CG40" s="66"/>
      <c r="CH40" s="106"/>
      <c r="CI40" s="106"/>
      <c r="CJ40" s="106"/>
      <c r="CK40" s="106"/>
      <c r="CL40" s="106"/>
      <c r="CM40" s="106"/>
      <c r="CN40" s="106"/>
      <c r="CO40" s="106"/>
      <c r="CP40" s="106"/>
      <c r="CQ40" s="106"/>
      <c r="CR40" s="106"/>
      <c r="CS40" s="106"/>
      <c r="CT40" s="106"/>
      <c r="CU40" s="106"/>
      <c r="CV40" s="106"/>
      <c r="CW40" s="106"/>
      <c r="CX40" s="106"/>
      <c r="CY40" s="106"/>
      <c r="CZ40" s="106"/>
      <c r="DA40" s="106"/>
      <c r="DB40" s="106"/>
      <c r="DC40" s="106"/>
      <c r="DD40" s="106"/>
      <c r="DE40" s="106"/>
      <c r="DF40" s="106"/>
      <c r="DG40" s="106"/>
      <c r="DH40" s="106"/>
      <c r="DI40" s="106"/>
      <c r="DJ40" s="106"/>
      <c r="DK40" s="106"/>
      <c r="DL40" s="106"/>
      <c r="DM40" s="106"/>
      <c r="DN40" s="106"/>
      <c r="DO40" s="106"/>
      <c r="DP40" s="106"/>
      <c r="DQ40" s="106"/>
      <c r="DR40" s="106"/>
      <c r="DS40" s="106"/>
      <c r="DT40" s="106"/>
      <c r="DU40" s="106"/>
      <c r="DV40" s="106"/>
      <c r="DW40" s="106"/>
      <c r="DX40" s="106"/>
      <c r="DY40" s="106"/>
      <c r="DZ40" s="106"/>
      <c r="EA40" s="106"/>
      <c r="EB40" s="106"/>
      <c r="EC40" s="106"/>
      <c r="ED40" s="106"/>
      <c r="EE40" s="106"/>
      <c r="EF40" s="106"/>
      <c r="EG40" s="106"/>
      <c r="EH40" s="106"/>
      <c r="EI40" s="106"/>
      <c r="EJ40" s="106"/>
      <c r="EK40" s="106"/>
      <c r="EL40" s="106"/>
      <c r="EM40" s="106"/>
      <c r="EN40" s="106"/>
      <c r="EO40" s="106"/>
      <c r="EP40" s="106"/>
      <c r="EQ40" s="106"/>
      <c r="ER40" s="106"/>
      <c r="ES40" s="106"/>
      <c r="ET40" s="106"/>
      <c r="EU40" s="106"/>
      <c r="EV40" s="106"/>
      <c r="EW40" s="106"/>
      <c r="EX40" s="106"/>
      <c r="EY40" s="106"/>
      <c r="EZ40" s="106"/>
      <c r="FA40" s="106"/>
      <c r="FB40" s="106"/>
      <c r="FC40" s="106"/>
      <c r="FD40" s="106"/>
      <c r="FE40" s="106"/>
      <c r="FF40" s="106"/>
      <c r="FG40" s="106"/>
      <c r="FI40" s="66"/>
      <c r="FJ40" s="66"/>
      <c r="FK40" s="106"/>
      <c r="FL40" s="106"/>
      <c r="FM40" s="106"/>
      <c r="FN40" s="106"/>
      <c r="FO40" s="106"/>
      <c r="FP40" s="106"/>
      <c r="FQ40" s="106"/>
      <c r="FR40" s="106"/>
      <c r="FS40" s="106"/>
      <c r="FT40" s="106"/>
      <c r="FU40" s="106"/>
      <c r="FV40" s="106"/>
      <c r="FW40" s="106"/>
      <c r="FX40" s="106"/>
      <c r="FY40" s="106"/>
      <c r="FZ40" s="106"/>
      <c r="GA40" s="106"/>
      <c r="GB40" s="106"/>
      <c r="GC40" s="106"/>
      <c r="GD40" s="106"/>
      <c r="GE40" s="106"/>
      <c r="GF40" s="106"/>
      <c r="GG40" s="106"/>
      <c r="GH40" s="106"/>
      <c r="GI40" s="106"/>
      <c r="GJ40" s="106"/>
      <c r="GK40" s="106"/>
      <c r="GL40" s="106"/>
      <c r="GM40" s="106"/>
      <c r="GN40" s="106"/>
      <c r="GO40" s="106"/>
      <c r="GP40" s="106"/>
      <c r="GQ40" s="106"/>
      <c r="GR40" s="106"/>
      <c r="GS40" s="106"/>
      <c r="GT40" s="106"/>
      <c r="GU40" s="106"/>
      <c r="GV40" s="106"/>
      <c r="GW40" s="106"/>
      <c r="GX40" s="106"/>
      <c r="GY40" s="106"/>
      <c r="GZ40" s="106"/>
      <c r="HA40" s="106"/>
      <c r="HB40" s="106"/>
      <c r="HC40" s="106"/>
      <c r="HD40" s="106"/>
      <c r="HE40" s="106"/>
      <c r="HF40" s="106"/>
      <c r="HG40" s="106"/>
      <c r="HH40" s="106"/>
      <c r="HI40" s="106"/>
      <c r="HJ40" s="106"/>
      <c r="HK40" s="106"/>
      <c r="HL40" s="106"/>
      <c r="HM40" s="106"/>
      <c r="HN40" s="106"/>
      <c r="HO40" s="106"/>
      <c r="HP40" s="106"/>
      <c r="HQ40" s="106"/>
      <c r="HR40" s="106"/>
      <c r="HS40" s="106"/>
      <c r="HT40" s="106"/>
      <c r="HU40" s="106"/>
      <c r="HV40" s="106"/>
      <c r="HW40" s="106"/>
      <c r="HX40" s="106"/>
      <c r="HY40" s="106"/>
      <c r="HZ40" s="106"/>
      <c r="IA40" s="106"/>
      <c r="IB40" s="106"/>
      <c r="IC40" s="106"/>
      <c r="ID40" s="106"/>
      <c r="IE40" s="106"/>
      <c r="IF40" s="106"/>
      <c r="IG40" s="106"/>
      <c r="IH40" s="106"/>
      <c r="II40" s="106"/>
      <c r="IJ40" s="106"/>
      <c r="IL40" s="66"/>
      <c r="IM40" s="66"/>
      <c r="IN40" s="106"/>
      <c r="IO40" s="106"/>
      <c r="IP40" s="106"/>
      <c r="IQ40" s="106"/>
      <c r="IR40" s="106"/>
      <c r="IS40" s="106"/>
      <c r="IT40" s="106"/>
      <c r="IU40" s="106"/>
      <c r="IV40" s="106"/>
      <c r="IW40" s="106"/>
      <c r="IX40" s="106"/>
      <c r="IY40" s="106"/>
      <c r="IZ40" s="106"/>
      <c r="JA40" s="106"/>
      <c r="JB40" s="106"/>
      <c r="JC40" s="106"/>
      <c r="JD40" s="106"/>
      <c r="JE40" s="106"/>
      <c r="JF40" s="106"/>
      <c r="JG40" s="106"/>
      <c r="JH40" s="106"/>
      <c r="JI40" s="106"/>
      <c r="JJ40" s="106"/>
      <c r="JK40" s="106"/>
      <c r="JL40" s="106"/>
      <c r="JM40" s="106"/>
      <c r="JN40" s="106"/>
      <c r="JO40" s="106"/>
      <c r="JP40" s="106"/>
      <c r="JQ40" s="106"/>
      <c r="JR40" s="106"/>
      <c r="JS40" s="106"/>
      <c r="JT40" s="106"/>
      <c r="JU40" s="106"/>
      <c r="JV40" s="106"/>
      <c r="JW40" s="106"/>
      <c r="JX40" s="106"/>
      <c r="JY40" s="106"/>
      <c r="JZ40" s="106"/>
      <c r="KA40" s="106"/>
      <c r="KB40" s="106"/>
      <c r="KC40" s="106"/>
      <c r="KD40" s="106"/>
      <c r="KE40" s="106"/>
      <c r="KF40" s="106"/>
      <c r="KG40" s="106"/>
      <c r="KH40" s="106"/>
      <c r="KI40" s="106"/>
      <c r="KJ40" s="106"/>
      <c r="KK40" s="106"/>
      <c r="KL40" s="106"/>
      <c r="KM40" s="106"/>
      <c r="KN40" s="106"/>
      <c r="KO40" s="106"/>
      <c r="KP40" s="106"/>
      <c r="KQ40" s="106"/>
      <c r="KR40" s="106"/>
      <c r="KS40" s="106"/>
      <c r="KT40" s="106"/>
      <c r="KU40" s="106"/>
      <c r="KV40" s="106"/>
      <c r="KW40" s="106"/>
      <c r="KX40" s="106"/>
      <c r="KY40" s="106"/>
      <c r="KZ40" s="106"/>
      <c r="LA40" s="106"/>
      <c r="LB40" s="106"/>
      <c r="LC40" s="106"/>
      <c r="LD40" s="106"/>
      <c r="LE40" s="106"/>
      <c r="LF40" s="106"/>
      <c r="LG40" s="106"/>
      <c r="LH40" s="106"/>
      <c r="LI40" s="106"/>
      <c r="LJ40" s="106"/>
      <c r="LK40" s="106"/>
      <c r="LL40" s="106"/>
      <c r="LM40" s="106"/>
      <c r="LO40" s="66"/>
      <c r="LP40" s="66"/>
      <c r="LQ40" s="106"/>
      <c r="LR40" s="106"/>
      <c r="LS40" s="106"/>
      <c r="LT40" s="106"/>
      <c r="LU40" s="106"/>
      <c r="LV40" s="106"/>
      <c r="LW40" s="106"/>
      <c r="LX40" s="106"/>
      <c r="LY40" s="106"/>
      <c r="LZ40" s="106"/>
      <c r="MA40" s="106"/>
      <c r="MB40" s="106"/>
      <c r="MC40" s="106"/>
      <c r="MD40" s="106"/>
      <c r="ME40" s="106"/>
      <c r="MF40" s="106"/>
      <c r="MG40" s="106"/>
      <c r="MH40" s="106"/>
      <c r="MI40" s="106"/>
      <c r="MJ40" s="106"/>
      <c r="MK40" s="106"/>
      <c r="ML40" s="106"/>
      <c r="MM40" s="106"/>
      <c r="MN40" s="106"/>
      <c r="MO40" s="106"/>
      <c r="MP40" s="106"/>
      <c r="MQ40" s="106"/>
      <c r="MR40" s="106"/>
      <c r="MS40" s="106"/>
      <c r="MT40" s="106"/>
      <c r="MU40" s="106"/>
      <c r="MV40" s="106"/>
      <c r="MW40" s="106"/>
      <c r="MX40" s="106"/>
      <c r="MY40" s="106"/>
      <c r="MZ40" s="106"/>
      <c r="NA40" s="106"/>
      <c r="NB40" s="106"/>
      <c r="NC40" s="106"/>
      <c r="ND40" s="106"/>
      <c r="NE40" s="106"/>
      <c r="NF40" s="106"/>
      <c r="NG40" s="106"/>
      <c r="NH40" s="106"/>
      <c r="NI40" s="106"/>
      <c r="NJ40" s="106"/>
      <c r="NK40" s="106"/>
      <c r="NL40" s="106"/>
      <c r="NM40" s="106"/>
      <c r="NN40" s="106"/>
      <c r="NO40" s="106"/>
      <c r="NP40" s="106"/>
      <c r="NQ40" s="106"/>
      <c r="NR40" s="106"/>
      <c r="NS40" s="106"/>
      <c r="NT40" s="106"/>
      <c r="NU40" s="106"/>
      <c r="NV40" s="106"/>
      <c r="NW40" s="106"/>
      <c r="NX40" s="106"/>
      <c r="NY40" s="106"/>
      <c r="NZ40" s="106"/>
      <c r="OA40" s="106"/>
      <c r="OB40" s="106"/>
      <c r="OC40" s="106"/>
      <c r="OD40" s="106"/>
      <c r="OE40" s="106"/>
      <c r="OF40" s="106"/>
      <c r="OG40" s="106"/>
      <c r="OH40" s="106"/>
      <c r="OI40" s="106"/>
      <c r="OJ40" s="106"/>
      <c r="OK40" s="106"/>
      <c r="OL40" s="106"/>
      <c r="OM40" s="106"/>
      <c r="ON40" s="106"/>
      <c r="OO40" s="106"/>
      <c r="OP40" s="106"/>
    </row>
    <row r="41" spans="3:406" x14ac:dyDescent="0.2">
      <c r="C41" s="66"/>
      <c r="D41" s="66"/>
      <c r="E41" s="66"/>
      <c r="F41" s="73"/>
      <c r="G41" s="72"/>
      <c r="H41" s="73"/>
      <c r="I41" s="73"/>
      <c r="J41" s="73"/>
      <c r="K41" s="73"/>
      <c r="L41" s="72"/>
      <c r="M41" s="73"/>
      <c r="N41" s="73"/>
      <c r="O41" s="73"/>
      <c r="P41" s="73"/>
      <c r="Q41" s="72"/>
      <c r="R41" s="73"/>
      <c r="S41" s="73"/>
      <c r="T41" s="73"/>
      <c r="U41" s="73"/>
      <c r="V41" s="72"/>
      <c r="W41" s="73"/>
      <c r="X41" s="73"/>
      <c r="Y41" s="73"/>
      <c r="Z41" s="73"/>
      <c r="AA41" s="72"/>
      <c r="AB41" s="73"/>
      <c r="AC41" s="73"/>
      <c r="AD41" s="73"/>
      <c r="AE41" s="73"/>
      <c r="AF41" s="72"/>
      <c r="AG41" s="73"/>
      <c r="AH41" s="73"/>
      <c r="AI41" s="73"/>
      <c r="AJ41" s="73"/>
      <c r="AK41" s="128"/>
      <c r="AL41" s="73"/>
      <c r="AM41" s="73"/>
      <c r="AN41" s="73"/>
      <c r="AO41" s="73"/>
      <c r="AP41" s="128"/>
      <c r="AQ41" s="73"/>
      <c r="AR41" s="73"/>
      <c r="AS41" s="73"/>
      <c r="AT41" s="73"/>
      <c r="AU41" s="128"/>
      <c r="AV41" s="73"/>
      <c r="AW41" s="73"/>
      <c r="AX41" s="73"/>
      <c r="AY41" s="73"/>
      <c r="AZ41" s="128"/>
      <c r="BA41" s="73"/>
      <c r="BB41" s="73"/>
      <c r="BC41" s="73"/>
      <c r="BD41" s="73"/>
      <c r="BE41" s="128"/>
      <c r="BF41" s="73"/>
      <c r="BG41" s="73"/>
      <c r="BH41" s="73"/>
      <c r="BI41" s="73"/>
      <c r="BJ41" s="128"/>
      <c r="BK41" s="73"/>
      <c r="BL41" s="73"/>
      <c r="BM41" s="73"/>
      <c r="BN41" s="73"/>
      <c r="BO41" s="128"/>
      <c r="BP41" s="73"/>
      <c r="BQ41" s="73"/>
      <c r="BR41" s="73"/>
      <c r="BS41" s="73"/>
      <c r="BT41" s="128"/>
      <c r="BU41" s="73"/>
      <c r="BV41" s="73"/>
      <c r="BW41" s="73"/>
      <c r="BX41" s="73"/>
      <c r="BY41" s="128"/>
      <c r="BZ41" s="73"/>
      <c r="CA41" s="73"/>
      <c r="CB41" s="73"/>
      <c r="CC41" s="73"/>
      <c r="CD41" s="128"/>
      <c r="CF41" s="66"/>
      <c r="CG41" s="6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c r="DU41" s="106"/>
      <c r="DV41" s="106"/>
      <c r="DW41" s="106"/>
      <c r="DX41" s="106"/>
      <c r="DY41" s="106"/>
      <c r="DZ41" s="106"/>
      <c r="EA41" s="106"/>
      <c r="EB41" s="106"/>
      <c r="EC41" s="106"/>
      <c r="ED41" s="106"/>
      <c r="EE41" s="106"/>
      <c r="EF41" s="106"/>
      <c r="EG41" s="106"/>
      <c r="EH41" s="106"/>
      <c r="EI41" s="106"/>
      <c r="EJ41" s="106"/>
      <c r="EK41" s="106"/>
      <c r="EL41" s="106"/>
      <c r="EM41" s="106"/>
      <c r="EN41" s="106"/>
      <c r="EO41" s="106"/>
      <c r="EP41" s="106"/>
      <c r="EQ41" s="106"/>
      <c r="ER41" s="106"/>
      <c r="ES41" s="106"/>
      <c r="ET41" s="106"/>
      <c r="EU41" s="106"/>
      <c r="EV41" s="106"/>
      <c r="EW41" s="106"/>
      <c r="EX41" s="106"/>
      <c r="EY41" s="106"/>
      <c r="EZ41" s="106"/>
      <c r="FA41" s="106"/>
      <c r="FB41" s="106"/>
      <c r="FC41" s="106"/>
      <c r="FD41" s="106"/>
      <c r="FE41" s="106"/>
      <c r="FF41" s="106"/>
      <c r="FG41" s="106"/>
      <c r="FI41" s="66"/>
      <c r="FJ41" s="66"/>
      <c r="FK41" s="106"/>
      <c r="FL41" s="106"/>
      <c r="FM41" s="106"/>
      <c r="FN41" s="106"/>
      <c r="FO41" s="106"/>
      <c r="FP41" s="106"/>
      <c r="FQ41" s="106"/>
      <c r="FR41" s="106"/>
      <c r="FS41" s="106"/>
      <c r="FT41" s="106"/>
      <c r="FU41" s="106"/>
      <c r="FV41" s="106"/>
      <c r="FW41" s="106"/>
      <c r="FX41" s="106"/>
      <c r="FY41" s="106"/>
      <c r="FZ41" s="106"/>
      <c r="GA41" s="106"/>
      <c r="GB41" s="106"/>
      <c r="GC41" s="106"/>
      <c r="GD41" s="106"/>
      <c r="GE41" s="106"/>
      <c r="GF41" s="106"/>
      <c r="GG41" s="106"/>
      <c r="GH41" s="106"/>
      <c r="GI41" s="106"/>
      <c r="GJ41" s="106"/>
      <c r="GK41" s="106"/>
      <c r="GL41" s="106"/>
      <c r="GM41" s="106"/>
      <c r="GN41" s="106"/>
      <c r="GO41" s="106"/>
      <c r="GP41" s="106"/>
      <c r="GQ41" s="106"/>
      <c r="GR41" s="106"/>
      <c r="GS41" s="106"/>
      <c r="GT41" s="106"/>
      <c r="GU41" s="106"/>
      <c r="GV41" s="106"/>
      <c r="GW41" s="106"/>
      <c r="GX41" s="106"/>
      <c r="GY41" s="106"/>
      <c r="GZ41" s="106"/>
      <c r="HA41" s="106"/>
      <c r="HB41" s="106"/>
      <c r="HC41" s="106"/>
      <c r="HD41" s="106"/>
      <c r="HE41" s="106"/>
      <c r="HF41" s="106"/>
      <c r="HG41" s="106"/>
      <c r="HH41" s="106"/>
      <c r="HI41" s="106"/>
      <c r="HJ41" s="106"/>
      <c r="HK41" s="106"/>
      <c r="HL41" s="106"/>
      <c r="HM41" s="106"/>
      <c r="HN41" s="106"/>
      <c r="HO41" s="106"/>
      <c r="HP41" s="106"/>
      <c r="HQ41" s="106"/>
      <c r="HR41" s="106"/>
      <c r="HS41" s="106"/>
      <c r="HT41" s="106"/>
      <c r="HU41" s="106"/>
      <c r="HV41" s="106"/>
      <c r="HW41" s="106"/>
      <c r="HX41" s="106"/>
      <c r="HY41" s="106"/>
      <c r="HZ41" s="106"/>
      <c r="IA41" s="106"/>
      <c r="IB41" s="106"/>
      <c r="IC41" s="106"/>
      <c r="ID41" s="106"/>
      <c r="IE41" s="106"/>
      <c r="IF41" s="106"/>
      <c r="IG41" s="106"/>
      <c r="IH41" s="106"/>
      <c r="II41" s="106"/>
      <c r="IJ41" s="106"/>
      <c r="IL41" s="66"/>
      <c r="IM41" s="66"/>
      <c r="IN41" s="106"/>
      <c r="IO41" s="106"/>
      <c r="IP41" s="106"/>
      <c r="IQ41" s="106"/>
      <c r="IR41" s="106"/>
      <c r="IS41" s="106"/>
      <c r="IT41" s="106"/>
      <c r="IU41" s="106"/>
      <c r="IV41" s="106"/>
      <c r="IW41" s="106"/>
      <c r="IX41" s="106"/>
      <c r="IY41" s="106"/>
      <c r="IZ41" s="106"/>
      <c r="JA41" s="106"/>
      <c r="JB41" s="106"/>
      <c r="JC41" s="106"/>
      <c r="JD41" s="106"/>
      <c r="JE41" s="106"/>
      <c r="JF41" s="106"/>
      <c r="JG41" s="106"/>
      <c r="JH41" s="106"/>
      <c r="JI41" s="106"/>
      <c r="JJ41" s="106"/>
      <c r="JK41" s="106"/>
      <c r="JL41" s="106"/>
      <c r="JM41" s="106"/>
      <c r="JN41" s="106"/>
      <c r="JO41" s="106"/>
      <c r="JP41" s="106"/>
      <c r="JQ41" s="106"/>
      <c r="JR41" s="106"/>
      <c r="JS41" s="106"/>
      <c r="JT41" s="106"/>
      <c r="JU41" s="106"/>
      <c r="JV41" s="106"/>
      <c r="JW41" s="106"/>
      <c r="JX41" s="106"/>
      <c r="JY41" s="106"/>
      <c r="JZ41" s="106"/>
      <c r="KA41" s="106"/>
      <c r="KB41" s="106"/>
      <c r="KC41" s="106"/>
      <c r="KD41" s="106"/>
      <c r="KE41" s="106"/>
      <c r="KF41" s="106"/>
      <c r="KG41" s="106"/>
      <c r="KH41" s="106"/>
      <c r="KI41" s="106"/>
      <c r="KJ41" s="106"/>
      <c r="KK41" s="106"/>
      <c r="KL41" s="106"/>
      <c r="KM41" s="106"/>
      <c r="KN41" s="106"/>
      <c r="KO41" s="106"/>
      <c r="KP41" s="106"/>
      <c r="KQ41" s="106"/>
      <c r="KR41" s="106"/>
      <c r="KS41" s="106"/>
      <c r="KT41" s="106"/>
      <c r="KU41" s="106"/>
      <c r="KV41" s="106"/>
      <c r="KW41" s="106"/>
      <c r="KX41" s="106"/>
      <c r="KY41" s="106"/>
      <c r="KZ41" s="106"/>
      <c r="LA41" s="106"/>
      <c r="LB41" s="106"/>
      <c r="LC41" s="106"/>
      <c r="LD41" s="106"/>
      <c r="LE41" s="106"/>
      <c r="LF41" s="106"/>
      <c r="LG41" s="106"/>
      <c r="LH41" s="106"/>
      <c r="LI41" s="106"/>
      <c r="LJ41" s="106"/>
      <c r="LK41" s="106"/>
      <c r="LL41" s="106"/>
      <c r="LM41" s="106"/>
      <c r="LO41" s="66"/>
      <c r="LP41" s="66"/>
      <c r="LQ41" s="106"/>
      <c r="LR41" s="106"/>
      <c r="LS41" s="106"/>
      <c r="LT41" s="106"/>
      <c r="LU41" s="106"/>
      <c r="LV41" s="106"/>
      <c r="LW41" s="106"/>
      <c r="LX41" s="106"/>
      <c r="LY41" s="106"/>
      <c r="LZ41" s="106"/>
      <c r="MA41" s="106"/>
      <c r="MB41" s="106"/>
      <c r="MC41" s="106"/>
      <c r="MD41" s="106"/>
      <c r="ME41" s="106"/>
      <c r="MF41" s="106"/>
      <c r="MG41" s="106"/>
      <c r="MH41" s="106"/>
      <c r="MI41" s="106"/>
      <c r="MJ41" s="106"/>
      <c r="MK41" s="106"/>
      <c r="ML41" s="106"/>
      <c r="MM41" s="106"/>
      <c r="MN41" s="106"/>
      <c r="MO41" s="106"/>
      <c r="MP41" s="106"/>
      <c r="MQ41" s="106"/>
      <c r="MR41" s="106"/>
      <c r="MS41" s="106"/>
      <c r="MT41" s="106"/>
      <c r="MU41" s="106"/>
      <c r="MV41" s="106"/>
      <c r="MW41" s="106"/>
      <c r="MX41" s="106"/>
      <c r="MY41" s="106"/>
      <c r="MZ41" s="106"/>
      <c r="NA41" s="106"/>
      <c r="NB41" s="106"/>
      <c r="NC41" s="106"/>
      <c r="ND41" s="106"/>
      <c r="NE41" s="106"/>
      <c r="NF41" s="106"/>
      <c r="NG41" s="106"/>
      <c r="NH41" s="106"/>
      <c r="NI41" s="106"/>
      <c r="NJ41" s="106"/>
      <c r="NK41" s="106"/>
      <c r="NL41" s="106"/>
      <c r="NM41" s="106"/>
      <c r="NN41" s="106"/>
      <c r="NO41" s="106"/>
      <c r="NP41" s="106"/>
      <c r="NQ41" s="106"/>
      <c r="NR41" s="106"/>
      <c r="NS41" s="106"/>
      <c r="NT41" s="106"/>
      <c r="NU41" s="106"/>
      <c r="NV41" s="106"/>
      <c r="NW41" s="106"/>
      <c r="NX41" s="106"/>
      <c r="NY41" s="106"/>
      <c r="NZ41" s="106"/>
      <c r="OA41" s="106"/>
      <c r="OB41" s="106"/>
      <c r="OC41" s="106"/>
      <c r="OD41" s="106"/>
      <c r="OE41" s="106"/>
      <c r="OF41" s="106"/>
      <c r="OG41" s="106"/>
      <c r="OH41" s="106"/>
      <c r="OI41" s="106"/>
      <c r="OJ41" s="106"/>
      <c r="OK41" s="106"/>
      <c r="OL41" s="106"/>
      <c r="OM41" s="106"/>
      <c r="ON41" s="106"/>
      <c r="OO41" s="106"/>
      <c r="OP41" s="106"/>
    </row>
    <row r="42" spans="3:406" x14ac:dyDescent="0.2">
      <c r="C42" s="66"/>
      <c r="D42" s="66"/>
      <c r="E42" s="66"/>
      <c r="F42" s="73"/>
      <c r="G42" s="72"/>
      <c r="H42" s="73"/>
      <c r="I42" s="73"/>
      <c r="J42" s="73"/>
      <c r="K42" s="73"/>
      <c r="L42" s="72"/>
      <c r="M42" s="73"/>
      <c r="N42" s="73"/>
      <c r="O42" s="73"/>
      <c r="P42" s="73"/>
      <c r="Q42" s="72"/>
      <c r="R42" s="73"/>
      <c r="S42" s="73"/>
      <c r="T42" s="73"/>
      <c r="U42" s="73"/>
      <c r="V42" s="72"/>
      <c r="W42" s="73"/>
      <c r="X42" s="73"/>
      <c r="Y42" s="73"/>
      <c r="Z42" s="73"/>
      <c r="AA42" s="72"/>
      <c r="AB42" s="73"/>
      <c r="AC42" s="73"/>
      <c r="AD42" s="73"/>
      <c r="AE42" s="73"/>
      <c r="AF42" s="72"/>
      <c r="AG42" s="73"/>
      <c r="AH42" s="73"/>
      <c r="AI42" s="73"/>
      <c r="AJ42" s="73"/>
      <c r="AK42" s="128"/>
      <c r="AL42" s="73"/>
      <c r="AM42" s="73"/>
      <c r="AN42" s="73"/>
      <c r="AO42" s="73"/>
      <c r="AP42" s="128"/>
      <c r="AQ42" s="73"/>
      <c r="AR42" s="73"/>
      <c r="AS42" s="73"/>
      <c r="AT42" s="73"/>
      <c r="AU42" s="128"/>
      <c r="AV42" s="73"/>
      <c r="AW42" s="73"/>
      <c r="AX42" s="73"/>
      <c r="AY42" s="73"/>
      <c r="AZ42" s="128"/>
      <c r="BA42" s="73"/>
      <c r="BB42" s="73"/>
      <c r="BC42" s="73"/>
      <c r="BD42" s="73"/>
      <c r="BE42" s="128"/>
      <c r="BF42" s="73"/>
      <c r="BG42" s="73"/>
      <c r="BH42" s="73"/>
      <c r="BI42" s="73"/>
      <c r="BJ42" s="128"/>
      <c r="BK42" s="73"/>
      <c r="BL42" s="73"/>
      <c r="BM42" s="73"/>
      <c r="BN42" s="73"/>
      <c r="BO42" s="128"/>
      <c r="BP42" s="73"/>
      <c r="BQ42" s="73"/>
      <c r="BR42" s="73"/>
      <c r="BS42" s="73"/>
      <c r="BT42" s="128"/>
      <c r="BU42" s="73"/>
      <c r="BV42" s="73"/>
      <c r="BW42" s="73"/>
      <c r="BX42" s="73"/>
      <c r="BY42" s="128"/>
      <c r="BZ42" s="73"/>
      <c r="CA42" s="73"/>
      <c r="CB42" s="73"/>
      <c r="CC42" s="73"/>
      <c r="CD42" s="128"/>
      <c r="CF42" s="66"/>
      <c r="CG42" s="6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6"/>
      <c r="EA42" s="106"/>
      <c r="EB42" s="106"/>
      <c r="EC42" s="106"/>
      <c r="ED42" s="106"/>
      <c r="EE42" s="106"/>
      <c r="EF42" s="106"/>
      <c r="EG42" s="106"/>
      <c r="EH42" s="106"/>
      <c r="EI42" s="106"/>
      <c r="EJ42" s="106"/>
      <c r="EK42" s="106"/>
      <c r="EL42" s="106"/>
      <c r="EM42" s="106"/>
      <c r="EN42" s="106"/>
      <c r="EO42" s="106"/>
      <c r="EP42" s="106"/>
      <c r="EQ42" s="106"/>
      <c r="ER42" s="106"/>
      <c r="ES42" s="106"/>
      <c r="ET42" s="106"/>
      <c r="EU42" s="106"/>
      <c r="EV42" s="106"/>
      <c r="EW42" s="106"/>
      <c r="EX42" s="106"/>
      <c r="EY42" s="106"/>
      <c r="EZ42" s="106"/>
      <c r="FA42" s="106"/>
      <c r="FB42" s="106"/>
      <c r="FC42" s="106"/>
      <c r="FD42" s="106"/>
      <c r="FE42" s="106"/>
      <c r="FF42" s="106"/>
      <c r="FG42" s="106"/>
      <c r="FI42" s="66"/>
      <c r="FJ42" s="66"/>
      <c r="FK42" s="106"/>
      <c r="FL42" s="106"/>
      <c r="FM42" s="106"/>
      <c r="FN42" s="106"/>
      <c r="FO42" s="106"/>
      <c r="FP42" s="106"/>
      <c r="FQ42" s="106"/>
      <c r="FR42" s="106"/>
      <c r="FS42" s="106"/>
      <c r="FT42" s="106"/>
      <c r="FU42" s="106"/>
      <c r="FV42" s="106"/>
      <c r="FW42" s="106"/>
      <c r="FX42" s="106"/>
      <c r="FY42" s="106"/>
      <c r="FZ42" s="106"/>
      <c r="GA42" s="106"/>
      <c r="GB42" s="106"/>
      <c r="GC42" s="106"/>
      <c r="GD42" s="106"/>
      <c r="GE42" s="106"/>
      <c r="GF42" s="106"/>
      <c r="GG42" s="106"/>
      <c r="GH42" s="106"/>
      <c r="GI42" s="106"/>
      <c r="GJ42" s="106"/>
      <c r="GK42" s="106"/>
      <c r="GL42" s="106"/>
      <c r="GM42" s="106"/>
      <c r="GN42" s="106"/>
      <c r="GO42" s="106"/>
      <c r="GP42" s="106"/>
      <c r="GQ42" s="106"/>
      <c r="GR42" s="106"/>
      <c r="GS42" s="106"/>
      <c r="GT42" s="106"/>
      <c r="GU42" s="106"/>
      <c r="GV42" s="106"/>
      <c r="GW42" s="106"/>
      <c r="GX42" s="106"/>
      <c r="GY42" s="106"/>
      <c r="GZ42" s="106"/>
      <c r="HA42" s="106"/>
      <c r="HB42" s="106"/>
      <c r="HC42" s="106"/>
      <c r="HD42" s="106"/>
      <c r="HE42" s="106"/>
      <c r="HF42" s="106"/>
      <c r="HG42" s="106"/>
      <c r="HH42" s="106"/>
      <c r="HI42" s="106"/>
      <c r="HJ42" s="106"/>
      <c r="HK42" s="106"/>
      <c r="HL42" s="106"/>
      <c r="HM42" s="106"/>
      <c r="HN42" s="106"/>
      <c r="HO42" s="106"/>
      <c r="HP42" s="106"/>
      <c r="HQ42" s="106"/>
      <c r="HR42" s="106"/>
      <c r="HS42" s="106"/>
      <c r="HT42" s="106"/>
      <c r="HU42" s="106"/>
      <c r="HV42" s="106"/>
      <c r="HW42" s="106"/>
      <c r="HX42" s="106"/>
      <c r="HY42" s="106"/>
      <c r="HZ42" s="106"/>
      <c r="IA42" s="106"/>
      <c r="IB42" s="106"/>
      <c r="IC42" s="106"/>
      <c r="ID42" s="106"/>
      <c r="IE42" s="106"/>
      <c r="IF42" s="106"/>
      <c r="IG42" s="106"/>
      <c r="IH42" s="106"/>
      <c r="II42" s="106"/>
      <c r="IJ42" s="106"/>
      <c r="IL42" s="66"/>
      <c r="IM42" s="66"/>
      <c r="IN42" s="106"/>
      <c r="IO42" s="106"/>
      <c r="IP42" s="106"/>
      <c r="IQ42" s="106"/>
      <c r="IR42" s="106"/>
      <c r="IS42" s="106"/>
      <c r="IT42" s="106"/>
      <c r="IU42" s="106"/>
      <c r="IV42" s="106"/>
      <c r="IW42" s="106"/>
      <c r="IX42" s="106"/>
      <c r="IY42" s="106"/>
      <c r="IZ42" s="106"/>
      <c r="JA42" s="106"/>
      <c r="JB42" s="106"/>
      <c r="JC42" s="106"/>
      <c r="JD42" s="106"/>
      <c r="JE42" s="106"/>
      <c r="JF42" s="106"/>
      <c r="JG42" s="106"/>
      <c r="JH42" s="106"/>
      <c r="JI42" s="106"/>
      <c r="JJ42" s="106"/>
      <c r="JK42" s="106"/>
      <c r="JL42" s="106"/>
      <c r="JM42" s="106"/>
      <c r="JN42" s="106"/>
      <c r="JO42" s="106"/>
      <c r="JP42" s="106"/>
      <c r="JQ42" s="106"/>
      <c r="JR42" s="106"/>
      <c r="JS42" s="106"/>
      <c r="JT42" s="106"/>
      <c r="JU42" s="106"/>
      <c r="JV42" s="106"/>
      <c r="JW42" s="106"/>
      <c r="JX42" s="106"/>
      <c r="JY42" s="106"/>
      <c r="JZ42" s="106"/>
      <c r="KA42" s="106"/>
      <c r="KB42" s="106"/>
      <c r="KC42" s="106"/>
      <c r="KD42" s="106"/>
      <c r="KE42" s="106"/>
      <c r="KF42" s="106"/>
      <c r="KG42" s="106"/>
      <c r="KH42" s="106"/>
      <c r="KI42" s="106"/>
      <c r="KJ42" s="106"/>
      <c r="KK42" s="106"/>
      <c r="KL42" s="106"/>
      <c r="KM42" s="106"/>
      <c r="KN42" s="106"/>
      <c r="KO42" s="106"/>
      <c r="KP42" s="106"/>
      <c r="KQ42" s="106"/>
      <c r="KR42" s="106"/>
      <c r="KS42" s="106"/>
      <c r="KT42" s="106"/>
      <c r="KU42" s="106"/>
      <c r="KV42" s="106"/>
      <c r="KW42" s="106"/>
      <c r="KX42" s="106"/>
      <c r="KY42" s="106"/>
      <c r="KZ42" s="106"/>
      <c r="LA42" s="106"/>
      <c r="LB42" s="106"/>
      <c r="LC42" s="106"/>
      <c r="LD42" s="106"/>
      <c r="LE42" s="106"/>
      <c r="LF42" s="106"/>
      <c r="LG42" s="106"/>
      <c r="LH42" s="106"/>
      <c r="LI42" s="106"/>
      <c r="LJ42" s="106"/>
      <c r="LK42" s="106"/>
      <c r="LL42" s="106"/>
      <c r="LM42" s="106"/>
      <c r="LO42" s="66"/>
      <c r="LP42" s="66"/>
      <c r="LQ42" s="106"/>
      <c r="LR42" s="106"/>
      <c r="LS42" s="106"/>
      <c r="LT42" s="106"/>
      <c r="LU42" s="106"/>
      <c r="LV42" s="106"/>
      <c r="LW42" s="106"/>
      <c r="LX42" s="106"/>
      <c r="LY42" s="106"/>
      <c r="LZ42" s="106"/>
      <c r="MA42" s="106"/>
      <c r="MB42" s="106"/>
      <c r="MC42" s="106"/>
      <c r="MD42" s="106"/>
      <c r="ME42" s="106"/>
      <c r="MF42" s="106"/>
      <c r="MG42" s="106"/>
      <c r="MH42" s="106"/>
      <c r="MI42" s="106"/>
      <c r="MJ42" s="106"/>
      <c r="MK42" s="106"/>
      <c r="ML42" s="106"/>
      <c r="MM42" s="106"/>
      <c r="MN42" s="106"/>
      <c r="MO42" s="106"/>
      <c r="MP42" s="106"/>
      <c r="MQ42" s="106"/>
      <c r="MR42" s="106"/>
      <c r="MS42" s="106"/>
      <c r="MT42" s="106"/>
      <c r="MU42" s="106"/>
      <c r="MV42" s="106"/>
      <c r="MW42" s="106"/>
      <c r="MX42" s="106"/>
      <c r="MY42" s="106"/>
      <c r="MZ42" s="106"/>
      <c r="NA42" s="106"/>
      <c r="NB42" s="106"/>
      <c r="NC42" s="106"/>
      <c r="ND42" s="106"/>
      <c r="NE42" s="106"/>
      <c r="NF42" s="106"/>
      <c r="NG42" s="106"/>
      <c r="NH42" s="106"/>
      <c r="NI42" s="106"/>
      <c r="NJ42" s="106"/>
      <c r="NK42" s="106"/>
      <c r="NL42" s="106"/>
      <c r="NM42" s="106"/>
      <c r="NN42" s="106"/>
      <c r="NO42" s="106"/>
      <c r="NP42" s="106"/>
      <c r="NQ42" s="106"/>
      <c r="NR42" s="106"/>
      <c r="NS42" s="106"/>
      <c r="NT42" s="106"/>
      <c r="NU42" s="106"/>
      <c r="NV42" s="106"/>
      <c r="NW42" s="106"/>
      <c r="NX42" s="106"/>
      <c r="NY42" s="106"/>
      <c r="NZ42" s="106"/>
      <c r="OA42" s="106"/>
      <c r="OB42" s="106"/>
      <c r="OC42" s="106"/>
      <c r="OD42" s="106"/>
      <c r="OE42" s="106"/>
      <c r="OF42" s="106"/>
      <c r="OG42" s="106"/>
      <c r="OH42" s="106"/>
      <c r="OI42" s="106"/>
      <c r="OJ42" s="106"/>
      <c r="OK42" s="106"/>
      <c r="OL42" s="106"/>
      <c r="OM42" s="106"/>
      <c r="ON42" s="106"/>
      <c r="OO42" s="106"/>
      <c r="OP42" s="106"/>
    </row>
    <row r="43" spans="3:406" x14ac:dyDescent="0.2">
      <c r="C43" s="66"/>
      <c r="D43" s="66"/>
      <c r="E43" s="66"/>
      <c r="F43" s="73"/>
      <c r="G43" s="72"/>
      <c r="H43" s="73"/>
      <c r="I43" s="73"/>
      <c r="J43" s="73"/>
      <c r="K43" s="73"/>
      <c r="L43" s="72"/>
      <c r="M43" s="73"/>
      <c r="N43" s="73"/>
      <c r="O43" s="73"/>
      <c r="P43" s="73"/>
      <c r="Q43" s="72"/>
      <c r="R43" s="73"/>
      <c r="S43" s="73"/>
      <c r="T43" s="73"/>
      <c r="U43" s="73"/>
      <c r="V43" s="72"/>
      <c r="W43" s="73"/>
      <c r="X43" s="73"/>
      <c r="Y43" s="73"/>
      <c r="Z43" s="73"/>
      <c r="AA43" s="72"/>
      <c r="AB43" s="73"/>
      <c r="AC43" s="73"/>
      <c r="AD43" s="73"/>
      <c r="AE43" s="73"/>
      <c r="AF43" s="72"/>
      <c r="AG43" s="73"/>
      <c r="AH43" s="73"/>
      <c r="AI43" s="73"/>
      <c r="AJ43" s="73"/>
      <c r="AK43" s="128"/>
      <c r="AL43" s="73"/>
      <c r="AM43" s="73"/>
      <c r="AN43" s="73"/>
      <c r="AO43" s="73"/>
      <c r="AP43" s="128"/>
      <c r="AQ43" s="73"/>
      <c r="AR43" s="73"/>
      <c r="AS43" s="73"/>
      <c r="AT43" s="73"/>
      <c r="AU43" s="128"/>
      <c r="AV43" s="73"/>
      <c r="AW43" s="73"/>
      <c r="AX43" s="73"/>
      <c r="AY43" s="73"/>
      <c r="AZ43" s="128"/>
      <c r="BA43" s="73"/>
      <c r="BB43" s="73"/>
      <c r="BC43" s="73"/>
      <c r="BD43" s="73"/>
      <c r="BE43" s="128"/>
      <c r="BF43" s="73"/>
      <c r="BG43" s="73"/>
      <c r="BH43" s="73"/>
      <c r="BI43" s="73"/>
      <c r="BJ43" s="128"/>
      <c r="BK43" s="73"/>
      <c r="BL43" s="73"/>
      <c r="BM43" s="73"/>
      <c r="BN43" s="73"/>
      <c r="BO43" s="128"/>
      <c r="BP43" s="73"/>
      <c r="BQ43" s="73"/>
      <c r="BR43" s="73"/>
      <c r="BS43" s="73"/>
      <c r="BT43" s="128"/>
      <c r="BU43" s="73"/>
      <c r="BV43" s="73"/>
      <c r="BW43" s="73"/>
      <c r="BX43" s="73"/>
      <c r="BY43" s="128"/>
      <c r="BZ43" s="73"/>
      <c r="CA43" s="73"/>
      <c r="CB43" s="73"/>
      <c r="CC43" s="73"/>
      <c r="CD43" s="128"/>
      <c r="CF43" s="66"/>
      <c r="CG43" s="6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c r="DM43" s="106"/>
      <c r="DN43" s="106"/>
      <c r="DO43" s="106"/>
      <c r="DP43" s="106"/>
      <c r="DQ43" s="106"/>
      <c r="DR43" s="106"/>
      <c r="DS43" s="106"/>
      <c r="DT43" s="106"/>
      <c r="DU43" s="106"/>
      <c r="DV43" s="106"/>
      <c r="DW43" s="106"/>
      <c r="DX43" s="106"/>
      <c r="DY43" s="106"/>
      <c r="DZ43" s="106"/>
      <c r="EA43" s="106"/>
      <c r="EB43" s="106"/>
      <c r="EC43" s="106"/>
      <c r="ED43" s="106"/>
      <c r="EE43" s="106"/>
      <c r="EF43" s="106"/>
      <c r="EG43" s="106"/>
      <c r="EH43" s="106"/>
      <c r="EI43" s="106"/>
      <c r="EJ43" s="106"/>
      <c r="EK43" s="106"/>
      <c r="EL43" s="106"/>
      <c r="EM43" s="106"/>
      <c r="EN43" s="106"/>
      <c r="EO43" s="106"/>
      <c r="EP43" s="106"/>
      <c r="EQ43" s="106"/>
      <c r="ER43" s="106"/>
      <c r="ES43" s="106"/>
      <c r="ET43" s="106"/>
      <c r="EU43" s="106"/>
      <c r="EV43" s="106"/>
      <c r="EW43" s="106"/>
      <c r="EX43" s="106"/>
      <c r="EY43" s="106"/>
      <c r="EZ43" s="106"/>
      <c r="FA43" s="106"/>
      <c r="FB43" s="106"/>
      <c r="FC43" s="106"/>
      <c r="FD43" s="106"/>
      <c r="FE43" s="106"/>
      <c r="FF43" s="106"/>
      <c r="FG43" s="106"/>
      <c r="FI43" s="66"/>
      <c r="FJ43" s="66"/>
      <c r="FK43" s="106"/>
      <c r="FL43" s="106"/>
      <c r="FM43" s="106"/>
      <c r="FN43" s="106"/>
      <c r="FO43" s="106"/>
      <c r="FP43" s="106"/>
      <c r="FQ43" s="106"/>
      <c r="FR43" s="106"/>
      <c r="FS43" s="106"/>
      <c r="FT43" s="106"/>
      <c r="FU43" s="106"/>
      <c r="FV43" s="106"/>
      <c r="FW43" s="106"/>
      <c r="FX43" s="106"/>
      <c r="FY43" s="106"/>
      <c r="FZ43" s="106"/>
      <c r="GA43" s="106"/>
      <c r="GB43" s="106"/>
      <c r="GC43" s="106"/>
      <c r="GD43" s="106"/>
      <c r="GE43" s="106"/>
      <c r="GF43" s="106"/>
      <c r="GG43" s="106"/>
      <c r="GH43" s="106"/>
      <c r="GI43" s="106"/>
      <c r="GJ43" s="106"/>
      <c r="GK43" s="106"/>
      <c r="GL43" s="106"/>
      <c r="GM43" s="106"/>
      <c r="GN43" s="106"/>
      <c r="GO43" s="106"/>
      <c r="GP43" s="106"/>
      <c r="GQ43" s="106"/>
      <c r="GR43" s="106"/>
      <c r="GS43" s="106"/>
      <c r="GT43" s="106"/>
      <c r="GU43" s="106"/>
      <c r="GV43" s="106"/>
      <c r="GW43" s="106"/>
      <c r="GX43" s="106"/>
      <c r="GY43" s="106"/>
      <c r="GZ43" s="106"/>
      <c r="HA43" s="106"/>
      <c r="HB43" s="106"/>
      <c r="HC43" s="106"/>
      <c r="HD43" s="106"/>
      <c r="HE43" s="106"/>
      <c r="HF43" s="106"/>
      <c r="HG43" s="106"/>
      <c r="HH43" s="106"/>
      <c r="HI43" s="106"/>
      <c r="HJ43" s="106"/>
      <c r="HK43" s="106"/>
      <c r="HL43" s="106"/>
      <c r="HM43" s="106"/>
      <c r="HN43" s="106"/>
      <c r="HO43" s="106"/>
      <c r="HP43" s="106"/>
      <c r="HQ43" s="106"/>
      <c r="HR43" s="106"/>
      <c r="HS43" s="106"/>
      <c r="HT43" s="106"/>
      <c r="HU43" s="106"/>
      <c r="HV43" s="106"/>
      <c r="HW43" s="106"/>
      <c r="HX43" s="106"/>
      <c r="HY43" s="106"/>
      <c r="HZ43" s="106"/>
      <c r="IA43" s="106"/>
      <c r="IB43" s="106"/>
      <c r="IC43" s="106"/>
      <c r="ID43" s="106"/>
      <c r="IE43" s="106"/>
      <c r="IF43" s="106"/>
      <c r="IG43" s="106"/>
      <c r="IH43" s="106"/>
      <c r="II43" s="106"/>
      <c r="IJ43" s="106"/>
      <c r="IL43" s="66"/>
      <c r="IM43" s="66"/>
      <c r="IN43" s="106"/>
      <c r="IO43" s="106"/>
      <c r="IP43" s="106"/>
      <c r="IQ43" s="106"/>
      <c r="IR43" s="106"/>
      <c r="IS43" s="106"/>
      <c r="IT43" s="106"/>
      <c r="IU43" s="106"/>
      <c r="IV43" s="106"/>
      <c r="IW43" s="106"/>
      <c r="IX43" s="106"/>
      <c r="IY43" s="106"/>
      <c r="IZ43" s="106"/>
      <c r="JA43" s="106"/>
      <c r="JB43" s="106"/>
      <c r="JC43" s="106"/>
      <c r="JD43" s="106"/>
      <c r="JE43" s="106"/>
      <c r="JF43" s="106"/>
      <c r="JG43" s="106"/>
      <c r="JH43" s="106"/>
      <c r="JI43" s="106"/>
      <c r="JJ43" s="106"/>
      <c r="JK43" s="106"/>
      <c r="JL43" s="106"/>
      <c r="JM43" s="106"/>
      <c r="JN43" s="106"/>
      <c r="JO43" s="106"/>
      <c r="JP43" s="106"/>
      <c r="JQ43" s="106"/>
      <c r="JR43" s="106"/>
      <c r="JS43" s="106"/>
      <c r="JT43" s="106"/>
      <c r="JU43" s="106"/>
      <c r="JV43" s="106"/>
      <c r="JW43" s="106"/>
      <c r="JX43" s="106"/>
      <c r="JY43" s="106"/>
      <c r="JZ43" s="106"/>
      <c r="KA43" s="106"/>
      <c r="KB43" s="106"/>
      <c r="KC43" s="106"/>
      <c r="KD43" s="106"/>
      <c r="KE43" s="106"/>
      <c r="KF43" s="106"/>
      <c r="KG43" s="106"/>
      <c r="KH43" s="106"/>
      <c r="KI43" s="106"/>
      <c r="KJ43" s="106"/>
      <c r="KK43" s="106"/>
      <c r="KL43" s="106"/>
      <c r="KM43" s="106"/>
      <c r="KN43" s="106"/>
      <c r="KO43" s="106"/>
      <c r="KP43" s="106"/>
      <c r="KQ43" s="106"/>
      <c r="KR43" s="106"/>
      <c r="KS43" s="106"/>
      <c r="KT43" s="106"/>
      <c r="KU43" s="106"/>
      <c r="KV43" s="106"/>
      <c r="KW43" s="106"/>
      <c r="KX43" s="106"/>
      <c r="KY43" s="106"/>
      <c r="KZ43" s="106"/>
      <c r="LA43" s="106"/>
      <c r="LB43" s="106"/>
      <c r="LC43" s="106"/>
      <c r="LD43" s="106"/>
      <c r="LE43" s="106"/>
      <c r="LF43" s="106"/>
      <c r="LG43" s="106"/>
      <c r="LH43" s="106"/>
      <c r="LI43" s="106"/>
      <c r="LJ43" s="106"/>
      <c r="LK43" s="106"/>
      <c r="LL43" s="106"/>
      <c r="LM43" s="106"/>
      <c r="LO43" s="66"/>
      <c r="LP43" s="66"/>
      <c r="LQ43" s="106"/>
      <c r="LR43" s="106"/>
      <c r="LS43" s="106"/>
      <c r="LT43" s="106"/>
      <c r="LU43" s="106"/>
      <c r="LV43" s="106"/>
      <c r="LW43" s="106"/>
      <c r="LX43" s="106"/>
      <c r="LY43" s="106"/>
      <c r="LZ43" s="106"/>
      <c r="MA43" s="106"/>
      <c r="MB43" s="106"/>
      <c r="MC43" s="106"/>
      <c r="MD43" s="106"/>
      <c r="ME43" s="106"/>
      <c r="MF43" s="106"/>
      <c r="MG43" s="106"/>
      <c r="MH43" s="106"/>
      <c r="MI43" s="106"/>
      <c r="MJ43" s="106"/>
      <c r="MK43" s="106"/>
      <c r="ML43" s="106"/>
      <c r="MM43" s="106"/>
      <c r="MN43" s="106"/>
      <c r="MO43" s="106"/>
      <c r="MP43" s="106"/>
      <c r="MQ43" s="106"/>
      <c r="MR43" s="106"/>
      <c r="MS43" s="106"/>
      <c r="MT43" s="106"/>
      <c r="MU43" s="106"/>
      <c r="MV43" s="106"/>
      <c r="MW43" s="106"/>
      <c r="MX43" s="106"/>
      <c r="MY43" s="106"/>
      <c r="MZ43" s="106"/>
      <c r="NA43" s="106"/>
      <c r="NB43" s="106"/>
      <c r="NC43" s="106"/>
      <c r="ND43" s="106"/>
      <c r="NE43" s="106"/>
      <c r="NF43" s="106"/>
      <c r="NG43" s="106"/>
      <c r="NH43" s="106"/>
      <c r="NI43" s="106"/>
      <c r="NJ43" s="106"/>
      <c r="NK43" s="106"/>
      <c r="NL43" s="106"/>
      <c r="NM43" s="106"/>
      <c r="NN43" s="106"/>
      <c r="NO43" s="106"/>
      <c r="NP43" s="106"/>
      <c r="NQ43" s="106"/>
      <c r="NR43" s="106"/>
      <c r="NS43" s="106"/>
      <c r="NT43" s="106"/>
      <c r="NU43" s="106"/>
      <c r="NV43" s="106"/>
      <c r="NW43" s="106"/>
      <c r="NX43" s="106"/>
      <c r="NY43" s="106"/>
      <c r="NZ43" s="106"/>
      <c r="OA43" s="106"/>
      <c r="OB43" s="106"/>
      <c r="OC43" s="106"/>
      <c r="OD43" s="106"/>
      <c r="OE43" s="106"/>
      <c r="OF43" s="106"/>
      <c r="OG43" s="106"/>
      <c r="OH43" s="106"/>
      <c r="OI43" s="106"/>
      <c r="OJ43" s="106"/>
      <c r="OK43" s="106"/>
      <c r="OL43" s="106"/>
      <c r="OM43" s="106"/>
      <c r="ON43" s="106"/>
      <c r="OO43" s="106"/>
      <c r="OP43" s="106"/>
    </row>
    <row r="44" spans="3:406" x14ac:dyDescent="0.2">
      <c r="C44" s="66"/>
      <c r="D44" s="66"/>
      <c r="E44" s="66"/>
      <c r="F44" s="73"/>
      <c r="G44" s="72"/>
      <c r="H44" s="73"/>
      <c r="I44" s="73"/>
      <c r="J44" s="73"/>
      <c r="K44" s="73"/>
      <c r="L44" s="72"/>
      <c r="M44" s="73"/>
      <c r="N44" s="73"/>
      <c r="O44" s="73"/>
      <c r="P44" s="73"/>
      <c r="Q44" s="72"/>
      <c r="R44" s="73"/>
      <c r="S44" s="73"/>
      <c r="T44" s="73"/>
      <c r="U44" s="73"/>
      <c r="V44" s="72"/>
      <c r="W44" s="73"/>
      <c r="X44" s="73"/>
      <c r="Y44" s="73"/>
      <c r="Z44" s="73"/>
      <c r="AA44" s="72"/>
      <c r="AB44" s="73"/>
      <c r="AC44" s="73"/>
      <c r="AD44" s="73"/>
      <c r="AE44" s="73"/>
      <c r="AF44" s="72"/>
      <c r="AG44" s="73"/>
      <c r="AH44" s="73"/>
      <c r="AI44" s="73"/>
      <c r="AJ44" s="73"/>
      <c r="AK44" s="128"/>
      <c r="AL44" s="73"/>
      <c r="AM44" s="73"/>
      <c r="AN44" s="73"/>
      <c r="AO44" s="73"/>
      <c r="AP44" s="128"/>
      <c r="AQ44" s="73"/>
      <c r="AR44" s="73"/>
      <c r="AS44" s="73"/>
      <c r="AT44" s="73"/>
      <c r="AU44" s="128"/>
      <c r="AV44" s="73"/>
      <c r="AW44" s="73"/>
      <c r="AX44" s="73"/>
      <c r="AY44" s="73"/>
      <c r="AZ44" s="128"/>
      <c r="BA44" s="73"/>
      <c r="BB44" s="73"/>
      <c r="BC44" s="73"/>
      <c r="BD44" s="73"/>
      <c r="BE44" s="128"/>
      <c r="BF44" s="73"/>
      <c r="BG44" s="73"/>
      <c r="BH44" s="73"/>
      <c r="BI44" s="73"/>
      <c r="BJ44" s="128"/>
      <c r="BK44" s="73"/>
      <c r="BL44" s="73"/>
      <c r="BM44" s="73"/>
      <c r="BN44" s="73"/>
      <c r="BO44" s="128"/>
      <c r="BP44" s="73"/>
      <c r="BQ44" s="73"/>
      <c r="BR44" s="73"/>
      <c r="BS44" s="73"/>
      <c r="BT44" s="128"/>
      <c r="BU44" s="73"/>
      <c r="BV44" s="73"/>
      <c r="BW44" s="73"/>
      <c r="BX44" s="73"/>
      <c r="BY44" s="128"/>
      <c r="BZ44" s="73"/>
      <c r="CA44" s="73"/>
      <c r="CB44" s="73"/>
      <c r="CC44" s="73"/>
      <c r="CD44" s="128"/>
      <c r="CF44" s="66"/>
      <c r="CG44" s="6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6"/>
      <c r="DJ44" s="106"/>
      <c r="DK44" s="106"/>
      <c r="DL44" s="106"/>
      <c r="DM44" s="106"/>
      <c r="DN44" s="106"/>
      <c r="DO44" s="106"/>
      <c r="DP44" s="106"/>
      <c r="DQ44" s="106"/>
      <c r="DR44" s="106"/>
      <c r="DS44" s="106"/>
      <c r="DT44" s="106"/>
      <c r="DU44" s="106"/>
      <c r="DV44" s="106"/>
      <c r="DW44" s="106"/>
      <c r="DX44" s="106"/>
      <c r="DY44" s="106"/>
      <c r="DZ44" s="106"/>
      <c r="EA44" s="106"/>
      <c r="EB44" s="106"/>
      <c r="EC44" s="106"/>
      <c r="ED44" s="106"/>
      <c r="EE44" s="106"/>
      <c r="EF44" s="106"/>
      <c r="EG44" s="106"/>
      <c r="EH44" s="106"/>
      <c r="EI44" s="106"/>
      <c r="EJ44" s="106"/>
      <c r="EK44" s="106"/>
      <c r="EL44" s="106"/>
      <c r="EM44" s="106"/>
      <c r="EN44" s="106"/>
      <c r="EO44" s="106"/>
      <c r="EP44" s="106"/>
      <c r="EQ44" s="106"/>
      <c r="ER44" s="106"/>
      <c r="ES44" s="106"/>
      <c r="ET44" s="106"/>
      <c r="EU44" s="106"/>
      <c r="EV44" s="106"/>
      <c r="EW44" s="106"/>
      <c r="EX44" s="106"/>
      <c r="EY44" s="106"/>
      <c r="EZ44" s="106"/>
      <c r="FA44" s="106"/>
      <c r="FB44" s="106"/>
      <c r="FC44" s="106"/>
      <c r="FD44" s="106"/>
      <c r="FE44" s="106"/>
      <c r="FF44" s="106"/>
      <c r="FG44" s="106"/>
      <c r="FI44" s="66"/>
      <c r="FJ44" s="66"/>
      <c r="FK44" s="106"/>
      <c r="FL44" s="106"/>
      <c r="FM44" s="106"/>
      <c r="FN44" s="106"/>
      <c r="FO44" s="106"/>
      <c r="FP44" s="106"/>
      <c r="FQ44" s="106"/>
      <c r="FR44" s="106"/>
      <c r="FS44" s="106"/>
      <c r="FT44" s="106"/>
      <c r="FU44" s="106"/>
      <c r="FV44" s="106"/>
      <c r="FW44" s="106"/>
      <c r="FX44" s="106"/>
      <c r="FY44" s="106"/>
      <c r="FZ44" s="106"/>
      <c r="GA44" s="106"/>
      <c r="GB44" s="106"/>
      <c r="GC44" s="106"/>
      <c r="GD44" s="106"/>
      <c r="GE44" s="106"/>
      <c r="GF44" s="106"/>
      <c r="GG44" s="106"/>
      <c r="GH44" s="106"/>
      <c r="GI44" s="106"/>
      <c r="GJ44" s="106"/>
      <c r="GK44" s="106"/>
      <c r="GL44" s="106"/>
      <c r="GM44" s="106"/>
      <c r="GN44" s="106"/>
      <c r="GO44" s="106"/>
      <c r="GP44" s="106"/>
      <c r="GQ44" s="106"/>
      <c r="GR44" s="106"/>
      <c r="GS44" s="106"/>
      <c r="GT44" s="106"/>
      <c r="GU44" s="106"/>
      <c r="GV44" s="106"/>
      <c r="GW44" s="106"/>
      <c r="GX44" s="106"/>
      <c r="GY44" s="106"/>
      <c r="GZ44" s="106"/>
      <c r="HA44" s="106"/>
      <c r="HB44" s="106"/>
      <c r="HC44" s="106"/>
      <c r="HD44" s="106"/>
      <c r="HE44" s="106"/>
      <c r="HF44" s="106"/>
      <c r="HG44" s="106"/>
      <c r="HH44" s="106"/>
      <c r="HI44" s="106"/>
      <c r="HJ44" s="106"/>
      <c r="HK44" s="106"/>
      <c r="HL44" s="106"/>
      <c r="HM44" s="106"/>
      <c r="HN44" s="106"/>
      <c r="HO44" s="106"/>
      <c r="HP44" s="106"/>
      <c r="HQ44" s="106"/>
      <c r="HR44" s="106"/>
      <c r="HS44" s="106"/>
      <c r="HT44" s="106"/>
      <c r="HU44" s="106"/>
      <c r="HV44" s="106"/>
      <c r="HW44" s="106"/>
      <c r="HX44" s="106"/>
      <c r="HY44" s="106"/>
      <c r="HZ44" s="106"/>
      <c r="IA44" s="106"/>
      <c r="IB44" s="106"/>
      <c r="IC44" s="106"/>
      <c r="ID44" s="106"/>
      <c r="IE44" s="106"/>
      <c r="IF44" s="106"/>
      <c r="IG44" s="106"/>
      <c r="IH44" s="106"/>
      <c r="II44" s="106"/>
      <c r="IJ44" s="106"/>
      <c r="IL44" s="66"/>
      <c r="IM44" s="66"/>
      <c r="IN44" s="106"/>
      <c r="IO44" s="106"/>
      <c r="IP44" s="106"/>
      <c r="IQ44" s="106"/>
      <c r="IR44" s="106"/>
      <c r="IS44" s="106"/>
      <c r="IT44" s="106"/>
      <c r="IU44" s="106"/>
      <c r="IV44" s="106"/>
      <c r="IW44" s="106"/>
      <c r="IX44" s="106"/>
      <c r="IY44" s="106"/>
      <c r="IZ44" s="106"/>
      <c r="JA44" s="106"/>
      <c r="JB44" s="106"/>
      <c r="JC44" s="106"/>
      <c r="JD44" s="106"/>
      <c r="JE44" s="106"/>
      <c r="JF44" s="106"/>
      <c r="JG44" s="106"/>
      <c r="JH44" s="106"/>
      <c r="JI44" s="106"/>
      <c r="JJ44" s="106"/>
      <c r="JK44" s="106"/>
      <c r="JL44" s="106"/>
      <c r="JM44" s="106"/>
      <c r="JN44" s="106"/>
      <c r="JO44" s="106"/>
      <c r="JP44" s="106"/>
      <c r="JQ44" s="106"/>
      <c r="JR44" s="106"/>
      <c r="JS44" s="106"/>
      <c r="JT44" s="106"/>
      <c r="JU44" s="106"/>
      <c r="JV44" s="106"/>
      <c r="JW44" s="106"/>
      <c r="JX44" s="106"/>
      <c r="JY44" s="106"/>
      <c r="JZ44" s="106"/>
      <c r="KA44" s="106"/>
      <c r="KB44" s="106"/>
      <c r="KC44" s="106"/>
      <c r="KD44" s="106"/>
      <c r="KE44" s="106"/>
      <c r="KF44" s="106"/>
      <c r="KG44" s="106"/>
      <c r="KH44" s="106"/>
      <c r="KI44" s="106"/>
      <c r="KJ44" s="106"/>
      <c r="KK44" s="106"/>
      <c r="KL44" s="106"/>
      <c r="KM44" s="106"/>
      <c r="KN44" s="106"/>
      <c r="KO44" s="106"/>
      <c r="KP44" s="106"/>
      <c r="KQ44" s="106"/>
      <c r="KR44" s="106"/>
      <c r="KS44" s="106"/>
      <c r="KT44" s="106"/>
      <c r="KU44" s="106"/>
      <c r="KV44" s="106"/>
      <c r="KW44" s="106"/>
      <c r="KX44" s="106"/>
      <c r="KY44" s="106"/>
      <c r="KZ44" s="106"/>
      <c r="LA44" s="106"/>
      <c r="LB44" s="106"/>
      <c r="LC44" s="106"/>
      <c r="LD44" s="106"/>
      <c r="LE44" s="106"/>
      <c r="LF44" s="106"/>
      <c r="LG44" s="106"/>
      <c r="LH44" s="106"/>
      <c r="LI44" s="106"/>
      <c r="LJ44" s="106"/>
      <c r="LK44" s="106"/>
      <c r="LL44" s="106"/>
      <c r="LM44" s="106"/>
      <c r="LO44" s="66"/>
      <c r="LP44" s="66"/>
      <c r="LQ44" s="106"/>
      <c r="LR44" s="106"/>
      <c r="LS44" s="106"/>
      <c r="LT44" s="106"/>
      <c r="LU44" s="106"/>
      <c r="LV44" s="106"/>
      <c r="LW44" s="106"/>
      <c r="LX44" s="106"/>
      <c r="LY44" s="106"/>
      <c r="LZ44" s="106"/>
      <c r="MA44" s="106"/>
      <c r="MB44" s="106"/>
      <c r="MC44" s="106"/>
      <c r="MD44" s="106"/>
      <c r="ME44" s="106"/>
      <c r="MF44" s="106"/>
      <c r="MG44" s="106"/>
      <c r="MH44" s="106"/>
      <c r="MI44" s="106"/>
      <c r="MJ44" s="106"/>
      <c r="MK44" s="106"/>
      <c r="ML44" s="106"/>
      <c r="MM44" s="106"/>
      <c r="MN44" s="106"/>
      <c r="MO44" s="106"/>
      <c r="MP44" s="106"/>
      <c r="MQ44" s="106"/>
      <c r="MR44" s="106"/>
      <c r="MS44" s="106"/>
      <c r="MT44" s="106"/>
      <c r="MU44" s="106"/>
      <c r="MV44" s="106"/>
      <c r="MW44" s="106"/>
      <c r="MX44" s="106"/>
      <c r="MY44" s="106"/>
      <c r="MZ44" s="106"/>
      <c r="NA44" s="106"/>
      <c r="NB44" s="106"/>
      <c r="NC44" s="106"/>
      <c r="ND44" s="106"/>
      <c r="NE44" s="106"/>
      <c r="NF44" s="106"/>
      <c r="NG44" s="106"/>
      <c r="NH44" s="106"/>
      <c r="NI44" s="106"/>
      <c r="NJ44" s="106"/>
      <c r="NK44" s="106"/>
      <c r="NL44" s="106"/>
      <c r="NM44" s="106"/>
      <c r="NN44" s="106"/>
      <c r="NO44" s="106"/>
      <c r="NP44" s="106"/>
      <c r="NQ44" s="106"/>
      <c r="NR44" s="106"/>
      <c r="NS44" s="106"/>
      <c r="NT44" s="106"/>
      <c r="NU44" s="106"/>
      <c r="NV44" s="106"/>
      <c r="NW44" s="106"/>
      <c r="NX44" s="106"/>
      <c r="NY44" s="106"/>
      <c r="NZ44" s="106"/>
      <c r="OA44" s="106"/>
      <c r="OB44" s="106"/>
      <c r="OC44" s="106"/>
      <c r="OD44" s="106"/>
      <c r="OE44" s="106"/>
      <c r="OF44" s="106"/>
      <c r="OG44" s="106"/>
      <c r="OH44" s="106"/>
      <c r="OI44" s="106"/>
      <c r="OJ44" s="106"/>
      <c r="OK44" s="106"/>
      <c r="OL44" s="106"/>
      <c r="OM44" s="106"/>
      <c r="ON44" s="106"/>
      <c r="OO44" s="106"/>
      <c r="OP44" s="106"/>
    </row>
    <row r="45" spans="3:406" x14ac:dyDescent="0.2">
      <c r="C45" s="66"/>
      <c r="D45" s="66"/>
      <c r="E45" s="66"/>
      <c r="F45" s="73"/>
      <c r="G45" s="72"/>
      <c r="H45" s="73"/>
      <c r="I45" s="73"/>
      <c r="J45" s="73"/>
      <c r="K45" s="73"/>
      <c r="L45" s="72"/>
      <c r="M45" s="73"/>
      <c r="N45" s="73"/>
      <c r="O45" s="73"/>
      <c r="P45" s="73"/>
      <c r="Q45" s="72"/>
      <c r="R45" s="73"/>
      <c r="S45" s="73"/>
      <c r="T45" s="73"/>
      <c r="U45" s="73"/>
      <c r="V45" s="72"/>
      <c r="W45" s="73"/>
      <c r="X45" s="73"/>
      <c r="Y45" s="73"/>
      <c r="Z45" s="73"/>
      <c r="AA45" s="72"/>
      <c r="AB45" s="73"/>
      <c r="AC45" s="73"/>
      <c r="AD45" s="73"/>
      <c r="AE45" s="73"/>
      <c r="AF45" s="72"/>
      <c r="AG45" s="73"/>
      <c r="AH45" s="73"/>
      <c r="AI45" s="73"/>
      <c r="AJ45" s="73"/>
      <c r="AK45" s="128"/>
      <c r="AL45" s="73"/>
      <c r="AM45" s="73"/>
      <c r="AN45" s="73"/>
      <c r="AO45" s="73"/>
      <c r="AP45" s="128"/>
      <c r="AQ45" s="73"/>
      <c r="AR45" s="73"/>
      <c r="AS45" s="73"/>
      <c r="AT45" s="73"/>
      <c r="AU45" s="128"/>
      <c r="AV45" s="73"/>
      <c r="AW45" s="73"/>
      <c r="AX45" s="73"/>
      <c r="AY45" s="73"/>
      <c r="AZ45" s="128"/>
      <c r="BA45" s="73"/>
      <c r="BB45" s="73"/>
      <c r="BC45" s="73"/>
      <c r="BD45" s="73"/>
      <c r="BE45" s="128"/>
      <c r="BF45" s="73"/>
      <c r="BG45" s="73"/>
      <c r="BH45" s="73"/>
      <c r="BI45" s="73"/>
      <c r="BJ45" s="128"/>
      <c r="BK45" s="73"/>
      <c r="BL45" s="73"/>
      <c r="BM45" s="73"/>
      <c r="BN45" s="73"/>
      <c r="BO45" s="128"/>
      <c r="BP45" s="73"/>
      <c r="BQ45" s="73"/>
      <c r="BR45" s="73"/>
      <c r="BS45" s="73"/>
      <c r="BT45" s="128"/>
      <c r="BU45" s="73"/>
      <c r="BV45" s="73"/>
      <c r="BW45" s="73"/>
      <c r="BX45" s="73"/>
      <c r="BY45" s="128"/>
      <c r="BZ45" s="73"/>
      <c r="CA45" s="73"/>
      <c r="CB45" s="73"/>
      <c r="CC45" s="73"/>
      <c r="CD45" s="128"/>
      <c r="CF45" s="66"/>
      <c r="CG45" s="66"/>
      <c r="CH45" s="106"/>
      <c r="CI45" s="106"/>
      <c r="CJ45" s="106"/>
      <c r="CK45" s="106"/>
      <c r="CL45" s="106"/>
      <c r="CM45" s="106"/>
      <c r="CN45" s="106"/>
      <c r="CO45" s="106"/>
      <c r="CP45" s="106"/>
      <c r="CQ45" s="106"/>
      <c r="CR45" s="106"/>
      <c r="CS45" s="106"/>
      <c r="CT45" s="106"/>
      <c r="CU45" s="106"/>
      <c r="CV45" s="106"/>
      <c r="CW45" s="106"/>
      <c r="CX45" s="106"/>
      <c r="CY45" s="106"/>
      <c r="CZ45" s="106"/>
      <c r="DA45" s="106"/>
      <c r="DB45" s="106"/>
      <c r="DC45" s="106"/>
      <c r="DD45" s="106"/>
      <c r="DE45" s="106"/>
      <c r="DF45" s="106"/>
      <c r="DG45" s="106"/>
      <c r="DH45" s="106"/>
      <c r="DI45" s="106"/>
      <c r="DJ45" s="106"/>
      <c r="DK45" s="106"/>
      <c r="DL45" s="106"/>
      <c r="DM45" s="106"/>
      <c r="DN45" s="106"/>
      <c r="DO45" s="106"/>
      <c r="DP45" s="106"/>
      <c r="DQ45" s="106"/>
      <c r="DR45" s="106"/>
      <c r="DS45" s="106"/>
      <c r="DT45" s="106"/>
      <c r="DU45" s="106"/>
      <c r="DV45" s="106"/>
      <c r="DW45" s="106"/>
      <c r="DX45" s="106"/>
      <c r="DY45" s="106"/>
      <c r="DZ45" s="106"/>
      <c r="EA45" s="106"/>
      <c r="EB45" s="106"/>
      <c r="EC45" s="106"/>
      <c r="ED45" s="106"/>
      <c r="EE45" s="106"/>
      <c r="EF45" s="106"/>
      <c r="EG45" s="106"/>
      <c r="EH45" s="106"/>
      <c r="EI45" s="106"/>
      <c r="EJ45" s="106"/>
      <c r="EK45" s="106"/>
      <c r="EL45" s="106"/>
      <c r="EM45" s="106"/>
      <c r="EN45" s="106"/>
      <c r="EO45" s="106"/>
      <c r="EP45" s="106"/>
      <c r="EQ45" s="106"/>
      <c r="ER45" s="106"/>
      <c r="ES45" s="106"/>
      <c r="ET45" s="106"/>
      <c r="EU45" s="106"/>
      <c r="EV45" s="106"/>
      <c r="EW45" s="106"/>
      <c r="EX45" s="106"/>
      <c r="EY45" s="106"/>
      <c r="EZ45" s="106"/>
      <c r="FA45" s="106"/>
      <c r="FB45" s="106"/>
      <c r="FC45" s="106"/>
      <c r="FD45" s="106"/>
      <c r="FE45" s="106"/>
      <c r="FF45" s="106"/>
      <c r="FG45" s="106"/>
      <c r="FI45" s="66"/>
      <c r="FJ45" s="66"/>
      <c r="FK45" s="106"/>
      <c r="FL45" s="106"/>
      <c r="FM45" s="106"/>
      <c r="FN45" s="106"/>
      <c r="FO45" s="106"/>
      <c r="FP45" s="106"/>
      <c r="FQ45" s="106"/>
      <c r="FR45" s="106"/>
      <c r="FS45" s="106"/>
      <c r="FT45" s="106"/>
      <c r="FU45" s="106"/>
      <c r="FV45" s="106"/>
      <c r="FW45" s="106"/>
      <c r="FX45" s="106"/>
      <c r="FY45" s="106"/>
      <c r="FZ45" s="106"/>
      <c r="GA45" s="106"/>
      <c r="GB45" s="106"/>
      <c r="GC45" s="106"/>
      <c r="GD45" s="106"/>
      <c r="GE45" s="106"/>
      <c r="GF45" s="106"/>
      <c r="GG45" s="106"/>
      <c r="GH45" s="106"/>
      <c r="GI45" s="106"/>
      <c r="GJ45" s="106"/>
      <c r="GK45" s="106"/>
      <c r="GL45" s="106"/>
      <c r="GM45" s="106"/>
      <c r="GN45" s="106"/>
      <c r="GO45" s="106"/>
      <c r="GP45" s="106"/>
      <c r="GQ45" s="106"/>
      <c r="GR45" s="106"/>
      <c r="GS45" s="106"/>
      <c r="GT45" s="106"/>
      <c r="GU45" s="106"/>
      <c r="GV45" s="106"/>
      <c r="GW45" s="106"/>
      <c r="GX45" s="106"/>
      <c r="GY45" s="106"/>
      <c r="GZ45" s="106"/>
      <c r="HA45" s="106"/>
      <c r="HB45" s="106"/>
      <c r="HC45" s="106"/>
      <c r="HD45" s="106"/>
      <c r="HE45" s="106"/>
      <c r="HF45" s="106"/>
      <c r="HG45" s="106"/>
      <c r="HH45" s="106"/>
      <c r="HI45" s="106"/>
      <c r="HJ45" s="106"/>
      <c r="HK45" s="106"/>
      <c r="HL45" s="106"/>
      <c r="HM45" s="106"/>
      <c r="HN45" s="106"/>
      <c r="HO45" s="106"/>
      <c r="HP45" s="106"/>
      <c r="HQ45" s="106"/>
      <c r="HR45" s="106"/>
      <c r="HS45" s="106"/>
      <c r="HT45" s="106"/>
      <c r="HU45" s="106"/>
      <c r="HV45" s="106"/>
      <c r="HW45" s="106"/>
      <c r="HX45" s="106"/>
      <c r="HY45" s="106"/>
      <c r="HZ45" s="106"/>
      <c r="IA45" s="106"/>
      <c r="IB45" s="106"/>
      <c r="IC45" s="106"/>
      <c r="ID45" s="106"/>
      <c r="IE45" s="106"/>
      <c r="IF45" s="106"/>
      <c r="IG45" s="106"/>
      <c r="IH45" s="106"/>
      <c r="II45" s="106"/>
      <c r="IJ45" s="106"/>
      <c r="IL45" s="66"/>
      <c r="IM45" s="66"/>
      <c r="IN45" s="106"/>
      <c r="IO45" s="106"/>
      <c r="IP45" s="106"/>
      <c r="IQ45" s="106"/>
      <c r="IR45" s="106"/>
      <c r="IS45" s="106"/>
      <c r="IT45" s="106"/>
      <c r="IU45" s="106"/>
      <c r="IV45" s="106"/>
      <c r="IW45" s="106"/>
      <c r="IX45" s="106"/>
      <c r="IY45" s="106"/>
      <c r="IZ45" s="106"/>
      <c r="JA45" s="106"/>
      <c r="JB45" s="106"/>
      <c r="JC45" s="106"/>
      <c r="JD45" s="106"/>
      <c r="JE45" s="106"/>
      <c r="JF45" s="106"/>
      <c r="JG45" s="106"/>
      <c r="JH45" s="106"/>
      <c r="JI45" s="106"/>
      <c r="JJ45" s="106"/>
      <c r="JK45" s="106"/>
      <c r="JL45" s="106"/>
      <c r="JM45" s="106"/>
      <c r="JN45" s="106"/>
      <c r="JO45" s="106"/>
      <c r="JP45" s="106"/>
      <c r="JQ45" s="106"/>
      <c r="JR45" s="106"/>
      <c r="JS45" s="106"/>
      <c r="JT45" s="106"/>
      <c r="JU45" s="106"/>
      <c r="JV45" s="106"/>
      <c r="JW45" s="106"/>
      <c r="JX45" s="106"/>
      <c r="JY45" s="106"/>
      <c r="JZ45" s="106"/>
      <c r="KA45" s="106"/>
      <c r="KB45" s="106"/>
      <c r="KC45" s="106"/>
      <c r="KD45" s="106"/>
      <c r="KE45" s="106"/>
      <c r="KF45" s="106"/>
      <c r="KG45" s="106"/>
      <c r="KH45" s="106"/>
      <c r="KI45" s="106"/>
      <c r="KJ45" s="106"/>
      <c r="KK45" s="106"/>
      <c r="KL45" s="106"/>
      <c r="KM45" s="106"/>
      <c r="KN45" s="106"/>
      <c r="KO45" s="106"/>
      <c r="KP45" s="106"/>
      <c r="KQ45" s="106"/>
      <c r="KR45" s="106"/>
      <c r="KS45" s="106"/>
      <c r="KT45" s="106"/>
      <c r="KU45" s="106"/>
      <c r="KV45" s="106"/>
      <c r="KW45" s="106"/>
      <c r="KX45" s="106"/>
      <c r="KY45" s="106"/>
      <c r="KZ45" s="106"/>
      <c r="LA45" s="106"/>
      <c r="LB45" s="106"/>
      <c r="LC45" s="106"/>
      <c r="LD45" s="106"/>
      <c r="LE45" s="106"/>
      <c r="LF45" s="106"/>
      <c r="LG45" s="106"/>
      <c r="LH45" s="106"/>
      <c r="LI45" s="106"/>
      <c r="LJ45" s="106"/>
      <c r="LK45" s="106"/>
      <c r="LL45" s="106"/>
      <c r="LM45" s="106"/>
      <c r="LO45" s="66"/>
      <c r="LP45" s="66"/>
      <c r="LQ45" s="106"/>
      <c r="LR45" s="106"/>
      <c r="LS45" s="106"/>
      <c r="LT45" s="106"/>
      <c r="LU45" s="106"/>
      <c r="LV45" s="106"/>
      <c r="LW45" s="106"/>
      <c r="LX45" s="106"/>
      <c r="LY45" s="106"/>
      <c r="LZ45" s="106"/>
      <c r="MA45" s="106"/>
      <c r="MB45" s="106"/>
      <c r="MC45" s="106"/>
      <c r="MD45" s="106"/>
      <c r="ME45" s="106"/>
      <c r="MF45" s="106"/>
      <c r="MG45" s="106"/>
      <c r="MH45" s="106"/>
      <c r="MI45" s="106"/>
      <c r="MJ45" s="106"/>
      <c r="MK45" s="106"/>
      <c r="ML45" s="106"/>
      <c r="MM45" s="106"/>
      <c r="MN45" s="106"/>
      <c r="MO45" s="106"/>
      <c r="MP45" s="106"/>
      <c r="MQ45" s="106"/>
      <c r="MR45" s="106"/>
      <c r="MS45" s="106"/>
      <c r="MT45" s="106"/>
      <c r="MU45" s="106"/>
      <c r="MV45" s="106"/>
      <c r="MW45" s="106"/>
      <c r="MX45" s="106"/>
      <c r="MY45" s="106"/>
      <c r="MZ45" s="106"/>
      <c r="NA45" s="106"/>
      <c r="NB45" s="106"/>
      <c r="NC45" s="106"/>
      <c r="ND45" s="106"/>
      <c r="NE45" s="106"/>
      <c r="NF45" s="106"/>
      <c r="NG45" s="106"/>
      <c r="NH45" s="106"/>
      <c r="NI45" s="106"/>
      <c r="NJ45" s="106"/>
      <c r="NK45" s="106"/>
      <c r="NL45" s="106"/>
      <c r="NM45" s="106"/>
      <c r="NN45" s="106"/>
      <c r="NO45" s="106"/>
      <c r="NP45" s="106"/>
      <c r="NQ45" s="106"/>
      <c r="NR45" s="106"/>
      <c r="NS45" s="106"/>
      <c r="NT45" s="106"/>
      <c r="NU45" s="106"/>
      <c r="NV45" s="106"/>
      <c r="NW45" s="106"/>
      <c r="NX45" s="106"/>
      <c r="NY45" s="106"/>
      <c r="NZ45" s="106"/>
      <c r="OA45" s="106"/>
      <c r="OB45" s="106"/>
      <c r="OC45" s="106"/>
      <c r="OD45" s="106"/>
      <c r="OE45" s="106"/>
      <c r="OF45" s="106"/>
      <c r="OG45" s="106"/>
      <c r="OH45" s="106"/>
      <c r="OI45" s="106"/>
      <c r="OJ45" s="106"/>
      <c r="OK45" s="106"/>
      <c r="OL45" s="106"/>
      <c r="OM45" s="106"/>
      <c r="ON45" s="106"/>
      <c r="OO45" s="106"/>
      <c r="OP45" s="106"/>
    </row>
    <row r="46" spans="3:406" x14ac:dyDescent="0.2">
      <c r="C46" s="66"/>
      <c r="D46" s="66"/>
      <c r="E46" s="66"/>
      <c r="F46" s="73"/>
      <c r="G46" s="72"/>
      <c r="H46" s="73"/>
      <c r="I46" s="73"/>
      <c r="J46" s="73"/>
      <c r="K46" s="73"/>
      <c r="L46" s="72"/>
      <c r="M46" s="73"/>
      <c r="N46" s="73"/>
      <c r="O46" s="73"/>
      <c r="P46" s="73"/>
      <c r="Q46" s="72"/>
      <c r="R46" s="73"/>
      <c r="S46" s="73"/>
      <c r="T46" s="73"/>
      <c r="U46" s="73"/>
      <c r="V46" s="72"/>
      <c r="W46" s="73"/>
      <c r="X46" s="73"/>
      <c r="Y46" s="73"/>
      <c r="Z46" s="73"/>
      <c r="AA46" s="72"/>
      <c r="AB46" s="73"/>
      <c r="AC46" s="73"/>
      <c r="AD46" s="73"/>
      <c r="AE46" s="73"/>
      <c r="AF46" s="72"/>
      <c r="AG46" s="73"/>
      <c r="AH46" s="73"/>
      <c r="AI46" s="73"/>
      <c r="AJ46" s="73"/>
      <c r="AK46" s="128"/>
      <c r="AL46" s="73"/>
      <c r="AM46" s="73"/>
      <c r="AN46" s="73"/>
      <c r="AO46" s="73"/>
      <c r="AP46" s="128"/>
      <c r="AQ46" s="73"/>
      <c r="AR46" s="73"/>
      <c r="AS46" s="73"/>
      <c r="AT46" s="73"/>
      <c r="AU46" s="128"/>
      <c r="AV46" s="73"/>
      <c r="AW46" s="73"/>
      <c r="AX46" s="73"/>
      <c r="AY46" s="73"/>
      <c r="AZ46" s="128"/>
      <c r="BA46" s="73"/>
      <c r="BB46" s="73"/>
      <c r="BC46" s="73"/>
      <c r="BD46" s="73"/>
      <c r="BE46" s="128"/>
      <c r="BF46" s="73"/>
      <c r="BG46" s="73"/>
      <c r="BH46" s="73"/>
      <c r="BI46" s="73"/>
      <c r="BJ46" s="128"/>
      <c r="BK46" s="73"/>
      <c r="BL46" s="73"/>
      <c r="BM46" s="73"/>
      <c r="BN46" s="73"/>
      <c r="BO46" s="128"/>
      <c r="BP46" s="73"/>
      <c r="BQ46" s="73"/>
      <c r="BR46" s="73"/>
      <c r="BS46" s="73"/>
      <c r="BT46" s="128"/>
      <c r="BU46" s="73"/>
      <c r="BV46" s="73"/>
      <c r="BW46" s="73"/>
      <c r="BX46" s="73"/>
      <c r="BY46" s="128"/>
      <c r="BZ46" s="73"/>
      <c r="CA46" s="73"/>
      <c r="CB46" s="73"/>
      <c r="CC46" s="73"/>
      <c r="CD46" s="128"/>
      <c r="CF46" s="66"/>
      <c r="CG46" s="6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6"/>
      <c r="EA46" s="106"/>
      <c r="EB46" s="106"/>
      <c r="EC46" s="106"/>
      <c r="ED46" s="106"/>
      <c r="EE46" s="106"/>
      <c r="EF46" s="106"/>
      <c r="EG46" s="106"/>
      <c r="EH46" s="106"/>
      <c r="EI46" s="106"/>
      <c r="EJ46" s="106"/>
      <c r="EK46" s="106"/>
      <c r="EL46" s="106"/>
      <c r="EM46" s="106"/>
      <c r="EN46" s="106"/>
      <c r="EO46" s="106"/>
      <c r="EP46" s="106"/>
      <c r="EQ46" s="106"/>
      <c r="ER46" s="106"/>
      <c r="ES46" s="106"/>
      <c r="ET46" s="106"/>
      <c r="EU46" s="106"/>
      <c r="EV46" s="106"/>
      <c r="EW46" s="106"/>
      <c r="EX46" s="106"/>
      <c r="EY46" s="106"/>
      <c r="EZ46" s="106"/>
      <c r="FA46" s="106"/>
      <c r="FB46" s="106"/>
      <c r="FC46" s="106"/>
      <c r="FD46" s="106"/>
      <c r="FE46" s="106"/>
      <c r="FF46" s="106"/>
      <c r="FG46" s="106"/>
      <c r="FI46" s="66"/>
      <c r="FJ46" s="66"/>
      <c r="FK46" s="106"/>
      <c r="FL46" s="106"/>
      <c r="FM46" s="106"/>
      <c r="FN46" s="106"/>
      <c r="FO46" s="106"/>
      <c r="FP46" s="106"/>
      <c r="FQ46" s="106"/>
      <c r="FR46" s="106"/>
      <c r="FS46" s="106"/>
      <c r="FT46" s="106"/>
      <c r="FU46" s="106"/>
      <c r="FV46" s="106"/>
      <c r="FW46" s="106"/>
      <c r="FX46" s="106"/>
      <c r="FY46" s="106"/>
      <c r="FZ46" s="106"/>
      <c r="GA46" s="106"/>
      <c r="GB46" s="106"/>
      <c r="GC46" s="106"/>
      <c r="GD46" s="106"/>
      <c r="GE46" s="106"/>
      <c r="GF46" s="106"/>
      <c r="GG46" s="106"/>
      <c r="GH46" s="106"/>
      <c r="GI46" s="106"/>
      <c r="GJ46" s="106"/>
      <c r="GK46" s="106"/>
      <c r="GL46" s="106"/>
      <c r="GM46" s="106"/>
      <c r="GN46" s="106"/>
      <c r="GO46" s="106"/>
      <c r="GP46" s="106"/>
      <c r="GQ46" s="106"/>
      <c r="GR46" s="106"/>
      <c r="GS46" s="106"/>
      <c r="GT46" s="106"/>
      <c r="GU46" s="106"/>
      <c r="GV46" s="106"/>
      <c r="GW46" s="106"/>
      <c r="GX46" s="106"/>
      <c r="GY46" s="106"/>
      <c r="GZ46" s="106"/>
      <c r="HA46" s="106"/>
      <c r="HB46" s="106"/>
      <c r="HC46" s="106"/>
      <c r="HD46" s="106"/>
      <c r="HE46" s="106"/>
      <c r="HF46" s="106"/>
      <c r="HG46" s="106"/>
      <c r="HH46" s="106"/>
      <c r="HI46" s="106"/>
      <c r="HJ46" s="106"/>
      <c r="HK46" s="106"/>
      <c r="HL46" s="106"/>
      <c r="HM46" s="106"/>
      <c r="HN46" s="106"/>
      <c r="HO46" s="106"/>
      <c r="HP46" s="106"/>
      <c r="HQ46" s="106"/>
      <c r="HR46" s="106"/>
      <c r="HS46" s="106"/>
      <c r="HT46" s="106"/>
      <c r="HU46" s="106"/>
      <c r="HV46" s="106"/>
      <c r="HW46" s="106"/>
      <c r="HX46" s="106"/>
      <c r="HY46" s="106"/>
      <c r="HZ46" s="106"/>
      <c r="IA46" s="106"/>
      <c r="IB46" s="106"/>
      <c r="IC46" s="106"/>
      <c r="ID46" s="106"/>
      <c r="IE46" s="106"/>
      <c r="IF46" s="106"/>
      <c r="IG46" s="106"/>
      <c r="IH46" s="106"/>
      <c r="II46" s="106"/>
      <c r="IJ46" s="106"/>
      <c r="IL46" s="66"/>
      <c r="IM46" s="66"/>
      <c r="IN46" s="106"/>
      <c r="IO46" s="106"/>
      <c r="IP46" s="106"/>
      <c r="IQ46" s="106"/>
      <c r="IR46" s="106"/>
      <c r="IS46" s="106"/>
      <c r="IT46" s="106"/>
      <c r="IU46" s="106"/>
      <c r="IV46" s="106"/>
      <c r="IW46" s="106"/>
      <c r="IX46" s="106"/>
      <c r="IY46" s="106"/>
      <c r="IZ46" s="106"/>
      <c r="JA46" s="106"/>
      <c r="JB46" s="106"/>
      <c r="JC46" s="106"/>
      <c r="JD46" s="106"/>
      <c r="JE46" s="106"/>
      <c r="JF46" s="106"/>
      <c r="JG46" s="106"/>
      <c r="JH46" s="106"/>
      <c r="JI46" s="106"/>
      <c r="JJ46" s="106"/>
      <c r="JK46" s="106"/>
      <c r="JL46" s="106"/>
      <c r="JM46" s="106"/>
      <c r="JN46" s="106"/>
      <c r="JO46" s="106"/>
      <c r="JP46" s="106"/>
      <c r="JQ46" s="106"/>
      <c r="JR46" s="106"/>
      <c r="JS46" s="106"/>
      <c r="JT46" s="106"/>
      <c r="JU46" s="106"/>
      <c r="JV46" s="106"/>
      <c r="JW46" s="106"/>
      <c r="JX46" s="106"/>
      <c r="JY46" s="106"/>
      <c r="JZ46" s="106"/>
      <c r="KA46" s="106"/>
      <c r="KB46" s="106"/>
      <c r="KC46" s="106"/>
      <c r="KD46" s="106"/>
      <c r="KE46" s="106"/>
      <c r="KF46" s="106"/>
      <c r="KG46" s="106"/>
      <c r="KH46" s="106"/>
      <c r="KI46" s="106"/>
      <c r="KJ46" s="106"/>
      <c r="KK46" s="106"/>
      <c r="KL46" s="106"/>
      <c r="KM46" s="106"/>
      <c r="KN46" s="106"/>
      <c r="KO46" s="106"/>
      <c r="KP46" s="106"/>
      <c r="KQ46" s="106"/>
      <c r="KR46" s="106"/>
      <c r="KS46" s="106"/>
      <c r="KT46" s="106"/>
      <c r="KU46" s="106"/>
      <c r="KV46" s="106"/>
      <c r="KW46" s="106"/>
      <c r="KX46" s="106"/>
      <c r="KY46" s="106"/>
      <c r="KZ46" s="106"/>
      <c r="LA46" s="106"/>
      <c r="LB46" s="106"/>
      <c r="LC46" s="106"/>
      <c r="LD46" s="106"/>
      <c r="LE46" s="106"/>
      <c r="LF46" s="106"/>
      <c r="LG46" s="106"/>
      <c r="LH46" s="106"/>
      <c r="LI46" s="106"/>
      <c r="LJ46" s="106"/>
      <c r="LK46" s="106"/>
      <c r="LL46" s="106"/>
      <c r="LM46" s="106"/>
      <c r="LO46" s="66"/>
      <c r="LP46" s="66"/>
      <c r="LQ46" s="106"/>
      <c r="LR46" s="106"/>
      <c r="LS46" s="106"/>
      <c r="LT46" s="106"/>
      <c r="LU46" s="106"/>
      <c r="LV46" s="106"/>
      <c r="LW46" s="106"/>
      <c r="LX46" s="106"/>
      <c r="LY46" s="106"/>
      <c r="LZ46" s="106"/>
      <c r="MA46" s="106"/>
      <c r="MB46" s="106"/>
      <c r="MC46" s="106"/>
      <c r="MD46" s="106"/>
      <c r="ME46" s="106"/>
      <c r="MF46" s="106"/>
      <c r="MG46" s="106"/>
      <c r="MH46" s="106"/>
      <c r="MI46" s="106"/>
      <c r="MJ46" s="106"/>
      <c r="MK46" s="106"/>
      <c r="ML46" s="106"/>
      <c r="MM46" s="106"/>
      <c r="MN46" s="106"/>
      <c r="MO46" s="106"/>
      <c r="MP46" s="106"/>
      <c r="MQ46" s="106"/>
      <c r="MR46" s="106"/>
      <c r="MS46" s="106"/>
      <c r="MT46" s="106"/>
      <c r="MU46" s="106"/>
      <c r="MV46" s="106"/>
      <c r="MW46" s="106"/>
      <c r="MX46" s="106"/>
      <c r="MY46" s="106"/>
      <c r="MZ46" s="106"/>
      <c r="NA46" s="106"/>
      <c r="NB46" s="106"/>
      <c r="NC46" s="106"/>
      <c r="ND46" s="106"/>
      <c r="NE46" s="106"/>
      <c r="NF46" s="106"/>
      <c r="NG46" s="106"/>
      <c r="NH46" s="106"/>
      <c r="NI46" s="106"/>
      <c r="NJ46" s="106"/>
      <c r="NK46" s="106"/>
      <c r="NL46" s="106"/>
      <c r="NM46" s="106"/>
      <c r="NN46" s="106"/>
      <c r="NO46" s="106"/>
      <c r="NP46" s="106"/>
      <c r="NQ46" s="106"/>
      <c r="NR46" s="106"/>
      <c r="NS46" s="106"/>
      <c r="NT46" s="106"/>
      <c r="NU46" s="106"/>
      <c r="NV46" s="106"/>
      <c r="NW46" s="106"/>
      <c r="NX46" s="106"/>
      <c r="NY46" s="106"/>
      <c r="NZ46" s="106"/>
      <c r="OA46" s="106"/>
      <c r="OB46" s="106"/>
      <c r="OC46" s="106"/>
      <c r="OD46" s="106"/>
      <c r="OE46" s="106"/>
      <c r="OF46" s="106"/>
      <c r="OG46" s="106"/>
      <c r="OH46" s="106"/>
      <c r="OI46" s="106"/>
      <c r="OJ46" s="106"/>
      <c r="OK46" s="106"/>
      <c r="OL46" s="106"/>
      <c r="OM46" s="106"/>
      <c r="ON46" s="106"/>
      <c r="OO46" s="106"/>
      <c r="OP46" s="106"/>
    </row>
    <row r="47" spans="3:406" x14ac:dyDescent="0.2">
      <c r="C47" s="66"/>
      <c r="D47" s="66"/>
      <c r="E47" s="66"/>
      <c r="F47" s="73"/>
      <c r="G47" s="72"/>
      <c r="H47" s="73"/>
      <c r="I47" s="73"/>
      <c r="J47" s="73"/>
      <c r="K47" s="73"/>
      <c r="L47" s="72"/>
      <c r="M47" s="73"/>
      <c r="N47" s="73"/>
      <c r="O47" s="73"/>
      <c r="P47" s="73"/>
      <c r="Q47" s="72"/>
      <c r="R47" s="73"/>
      <c r="S47" s="73"/>
      <c r="T47" s="73"/>
      <c r="U47" s="73"/>
      <c r="V47" s="72"/>
      <c r="W47" s="73"/>
      <c r="X47" s="73"/>
      <c r="Y47" s="73"/>
      <c r="Z47" s="73"/>
      <c r="AA47" s="72"/>
      <c r="AB47" s="73"/>
      <c r="AC47" s="73"/>
      <c r="AD47" s="73"/>
      <c r="AE47" s="73"/>
      <c r="AF47" s="72"/>
      <c r="AG47" s="73"/>
      <c r="AH47" s="73"/>
      <c r="AI47" s="73"/>
      <c r="AJ47" s="73"/>
      <c r="AK47" s="128"/>
      <c r="AL47" s="73"/>
      <c r="AM47" s="73"/>
      <c r="AN47" s="73"/>
      <c r="AO47" s="73"/>
      <c r="AP47" s="128"/>
      <c r="AQ47" s="73"/>
      <c r="AR47" s="73"/>
      <c r="AS47" s="73"/>
      <c r="AT47" s="73"/>
      <c r="AU47" s="128"/>
      <c r="AV47" s="73"/>
      <c r="AW47" s="73"/>
      <c r="AX47" s="73"/>
      <c r="AY47" s="73"/>
      <c r="AZ47" s="128"/>
      <c r="BA47" s="73"/>
      <c r="BB47" s="73"/>
      <c r="BC47" s="73"/>
      <c r="BD47" s="73"/>
      <c r="BE47" s="128"/>
      <c r="BF47" s="73"/>
      <c r="BG47" s="73"/>
      <c r="BH47" s="73"/>
      <c r="BI47" s="73"/>
      <c r="BJ47" s="128"/>
      <c r="BK47" s="73"/>
      <c r="BL47" s="73"/>
      <c r="BM47" s="73"/>
      <c r="BN47" s="73"/>
      <c r="BO47" s="128"/>
      <c r="BP47" s="73"/>
      <c r="BQ47" s="73"/>
      <c r="BR47" s="73"/>
      <c r="BS47" s="73"/>
      <c r="BT47" s="128"/>
      <c r="BU47" s="73"/>
      <c r="BV47" s="73"/>
      <c r="BW47" s="73"/>
      <c r="BX47" s="73"/>
      <c r="BY47" s="128"/>
      <c r="BZ47" s="73"/>
      <c r="CA47" s="73"/>
      <c r="CB47" s="73"/>
      <c r="CC47" s="73"/>
      <c r="CD47" s="128"/>
      <c r="CF47" s="66"/>
      <c r="CG47" s="6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c r="DU47" s="106"/>
      <c r="DV47" s="106"/>
      <c r="DW47" s="106"/>
      <c r="DX47" s="106"/>
      <c r="DY47" s="106"/>
      <c r="DZ47" s="106"/>
      <c r="EA47" s="106"/>
      <c r="EB47" s="106"/>
      <c r="EC47" s="106"/>
      <c r="ED47" s="106"/>
      <c r="EE47" s="106"/>
      <c r="EF47" s="106"/>
      <c r="EG47" s="106"/>
      <c r="EH47" s="106"/>
      <c r="EI47" s="106"/>
      <c r="EJ47" s="106"/>
      <c r="EK47" s="106"/>
      <c r="EL47" s="106"/>
      <c r="EM47" s="106"/>
      <c r="EN47" s="106"/>
      <c r="EO47" s="106"/>
      <c r="EP47" s="106"/>
      <c r="EQ47" s="106"/>
      <c r="ER47" s="106"/>
      <c r="ES47" s="106"/>
      <c r="ET47" s="106"/>
      <c r="EU47" s="106"/>
      <c r="EV47" s="106"/>
      <c r="EW47" s="106"/>
      <c r="EX47" s="106"/>
      <c r="EY47" s="106"/>
      <c r="EZ47" s="106"/>
      <c r="FA47" s="106"/>
      <c r="FB47" s="106"/>
      <c r="FC47" s="106"/>
      <c r="FD47" s="106"/>
      <c r="FE47" s="106"/>
      <c r="FF47" s="106"/>
      <c r="FG47" s="106"/>
      <c r="FI47" s="66"/>
      <c r="FJ47" s="66"/>
      <c r="FK47" s="106"/>
      <c r="FL47" s="106"/>
      <c r="FM47" s="106"/>
      <c r="FN47" s="106"/>
      <c r="FO47" s="106"/>
      <c r="FP47" s="106"/>
      <c r="FQ47" s="106"/>
      <c r="FR47" s="106"/>
      <c r="FS47" s="106"/>
      <c r="FT47" s="106"/>
      <c r="FU47" s="106"/>
      <c r="FV47" s="106"/>
      <c r="FW47" s="106"/>
      <c r="FX47" s="106"/>
      <c r="FY47" s="106"/>
      <c r="FZ47" s="106"/>
      <c r="GA47" s="106"/>
      <c r="GB47" s="106"/>
      <c r="GC47" s="106"/>
      <c r="GD47" s="106"/>
      <c r="GE47" s="106"/>
      <c r="GF47" s="106"/>
      <c r="GG47" s="106"/>
      <c r="GH47" s="106"/>
      <c r="GI47" s="106"/>
      <c r="GJ47" s="106"/>
      <c r="GK47" s="106"/>
      <c r="GL47" s="106"/>
      <c r="GM47" s="106"/>
      <c r="GN47" s="106"/>
      <c r="GO47" s="106"/>
      <c r="GP47" s="106"/>
      <c r="GQ47" s="106"/>
      <c r="GR47" s="106"/>
      <c r="GS47" s="106"/>
      <c r="GT47" s="106"/>
      <c r="GU47" s="106"/>
      <c r="GV47" s="106"/>
      <c r="GW47" s="106"/>
      <c r="GX47" s="106"/>
      <c r="GY47" s="106"/>
      <c r="GZ47" s="106"/>
      <c r="HA47" s="106"/>
      <c r="HB47" s="106"/>
      <c r="HC47" s="106"/>
      <c r="HD47" s="106"/>
      <c r="HE47" s="106"/>
      <c r="HF47" s="106"/>
      <c r="HG47" s="106"/>
      <c r="HH47" s="106"/>
      <c r="HI47" s="106"/>
      <c r="HJ47" s="106"/>
      <c r="HK47" s="106"/>
      <c r="HL47" s="106"/>
      <c r="HM47" s="106"/>
      <c r="HN47" s="106"/>
      <c r="HO47" s="106"/>
      <c r="HP47" s="106"/>
      <c r="HQ47" s="106"/>
      <c r="HR47" s="106"/>
      <c r="HS47" s="106"/>
      <c r="HT47" s="106"/>
      <c r="HU47" s="106"/>
      <c r="HV47" s="106"/>
      <c r="HW47" s="106"/>
      <c r="HX47" s="106"/>
      <c r="HY47" s="106"/>
      <c r="HZ47" s="106"/>
      <c r="IA47" s="106"/>
      <c r="IB47" s="106"/>
      <c r="IC47" s="106"/>
      <c r="ID47" s="106"/>
      <c r="IE47" s="106"/>
      <c r="IF47" s="106"/>
      <c r="IG47" s="106"/>
      <c r="IH47" s="106"/>
      <c r="II47" s="106"/>
      <c r="IJ47" s="106"/>
      <c r="IL47" s="66"/>
      <c r="IM47" s="66"/>
      <c r="IN47" s="106"/>
      <c r="IO47" s="106"/>
      <c r="IP47" s="106"/>
      <c r="IQ47" s="106"/>
      <c r="IR47" s="106"/>
      <c r="IS47" s="106"/>
      <c r="IT47" s="106"/>
      <c r="IU47" s="106"/>
      <c r="IV47" s="106"/>
      <c r="IW47" s="106"/>
      <c r="IX47" s="106"/>
      <c r="IY47" s="106"/>
      <c r="IZ47" s="106"/>
      <c r="JA47" s="106"/>
      <c r="JB47" s="106"/>
      <c r="JC47" s="106"/>
      <c r="JD47" s="106"/>
      <c r="JE47" s="106"/>
      <c r="JF47" s="106"/>
      <c r="JG47" s="106"/>
      <c r="JH47" s="106"/>
      <c r="JI47" s="106"/>
      <c r="JJ47" s="106"/>
      <c r="JK47" s="106"/>
      <c r="JL47" s="106"/>
      <c r="JM47" s="106"/>
      <c r="JN47" s="106"/>
      <c r="JO47" s="106"/>
      <c r="JP47" s="106"/>
      <c r="JQ47" s="106"/>
      <c r="JR47" s="106"/>
      <c r="JS47" s="106"/>
      <c r="JT47" s="106"/>
      <c r="JU47" s="106"/>
      <c r="JV47" s="106"/>
      <c r="JW47" s="106"/>
      <c r="JX47" s="106"/>
      <c r="JY47" s="106"/>
      <c r="JZ47" s="106"/>
      <c r="KA47" s="106"/>
      <c r="KB47" s="106"/>
      <c r="KC47" s="106"/>
      <c r="KD47" s="106"/>
      <c r="KE47" s="106"/>
      <c r="KF47" s="106"/>
      <c r="KG47" s="106"/>
      <c r="KH47" s="106"/>
      <c r="KI47" s="106"/>
      <c r="KJ47" s="106"/>
      <c r="KK47" s="106"/>
      <c r="KL47" s="106"/>
      <c r="KM47" s="106"/>
      <c r="KN47" s="106"/>
      <c r="KO47" s="106"/>
      <c r="KP47" s="106"/>
      <c r="KQ47" s="106"/>
      <c r="KR47" s="106"/>
      <c r="KS47" s="106"/>
      <c r="KT47" s="106"/>
      <c r="KU47" s="106"/>
      <c r="KV47" s="106"/>
      <c r="KW47" s="106"/>
      <c r="KX47" s="106"/>
      <c r="KY47" s="106"/>
      <c r="KZ47" s="106"/>
      <c r="LA47" s="106"/>
      <c r="LB47" s="106"/>
      <c r="LC47" s="106"/>
      <c r="LD47" s="106"/>
      <c r="LE47" s="106"/>
      <c r="LF47" s="106"/>
      <c r="LG47" s="106"/>
      <c r="LH47" s="106"/>
      <c r="LI47" s="106"/>
      <c r="LJ47" s="106"/>
      <c r="LK47" s="106"/>
      <c r="LL47" s="106"/>
      <c r="LM47" s="106"/>
      <c r="LO47" s="66"/>
      <c r="LP47" s="66"/>
      <c r="LQ47" s="106"/>
      <c r="LR47" s="106"/>
      <c r="LS47" s="106"/>
      <c r="LT47" s="106"/>
      <c r="LU47" s="106"/>
      <c r="LV47" s="106"/>
      <c r="LW47" s="106"/>
      <c r="LX47" s="106"/>
      <c r="LY47" s="106"/>
      <c r="LZ47" s="106"/>
      <c r="MA47" s="106"/>
      <c r="MB47" s="106"/>
      <c r="MC47" s="106"/>
      <c r="MD47" s="106"/>
      <c r="ME47" s="106"/>
      <c r="MF47" s="106"/>
      <c r="MG47" s="106"/>
      <c r="MH47" s="106"/>
      <c r="MI47" s="106"/>
      <c r="MJ47" s="106"/>
      <c r="MK47" s="106"/>
      <c r="ML47" s="106"/>
      <c r="MM47" s="106"/>
      <c r="MN47" s="106"/>
      <c r="MO47" s="106"/>
      <c r="MP47" s="106"/>
      <c r="MQ47" s="106"/>
      <c r="MR47" s="106"/>
      <c r="MS47" s="106"/>
      <c r="MT47" s="106"/>
      <c r="MU47" s="106"/>
      <c r="MV47" s="106"/>
      <c r="MW47" s="106"/>
      <c r="MX47" s="106"/>
      <c r="MY47" s="106"/>
      <c r="MZ47" s="106"/>
      <c r="NA47" s="106"/>
      <c r="NB47" s="106"/>
      <c r="NC47" s="106"/>
      <c r="ND47" s="106"/>
      <c r="NE47" s="106"/>
      <c r="NF47" s="106"/>
      <c r="NG47" s="106"/>
      <c r="NH47" s="106"/>
      <c r="NI47" s="106"/>
      <c r="NJ47" s="106"/>
      <c r="NK47" s="106"/>
      <c r="NL47" s="106"/>
      <c r="NM47" s="106"/>
      <c r="NN47" s="106"/>
      <c r="NO47" s="106"/>
      <c r="NP47" s="106"/>
      <c r="NQ47" s="106"/>
      <c r="NR47" s="106"/>
      <c r="NS47" s="106"/>
      <c r="NT47" s="106"/>
      <c r="NU47" s="106"/>
      <c r="NV47" s="106"/>
      <c r="NW47" s="106"/>
      <c r="NX47" s="106"/>
      <c r="NY47" s="106"/>
      <c r="NZ47" s="106"/>
      <c r="OA47" s="106"/>
      <c r="OB47" s="106"/>
      <c r="OC47" s="106"/>
      <c r="OD47" s="106"/>
      <c r="OE47" s="106"/>
      <c r="OF47" s="106"/>
      <c r="OG47" s="106"/>
      <c r="OH47" s="106"/>
      <c r="OI47" s="106"/>
      <c r="OJ47" s="106"/>
      <c r="OK47" s="106"/>
      <c r="OL47" s="106"/>
      <c r="OM47" s="106"/>
      <c r="ON47" s="106"/>
      <c r="OO47" s="106"/>
      <c r="OP47" s="106"/>
    </row>
    <row r="48" spans="3:406" x14ac:dyDescent="0.2">
      <c r="C48" s="66"/>
      <c r="D48" s="66"/>
      <c r="E48" s="66"/>
      <c r="F48" s="73"/>
      <c r="G48" s="72"/>
      <c r="H48" s="73"/>
      <c r="I48" s="73"/>
      <c r="J48" s="73"/>
      <c r="K48" s="73"/>
      <c r="L48" s="72"/>
      <c r="M48" s="73"/>
      <c r="N48" s="73"/>
      <c r="O48" s="73"/>
      <c r="P48" s="73"/>
      <c r="Q48" s="72"/>
      <c r="R48" s="73"/>
      <c r="S48" s="73"/>
      <c r="T48" s="73"/>
      <c r="U48" s="73"/>
      <c r="V48" s="72"/>
      <c r="W48" s="73"/>
      <c r="X48" s="73"/>
      <c r="Y48" s="73"/>
      <c r="Z48" s="73"/>
      <c r="AA48" s="72"/>
      <c r="AB48" s="73"/>
      <c r="AC48" s="73"/>
      <c r="AD48" s="73"/>
      <c r="AE48" s="73"/>
      <c r="AF48" s="72"/>
      <c r="AG48" s="73"/>
      <c r="AH48" s="73"/>
      <c r="AI48" s="73"/>
      <c r="AJ48" s="73"/>
      <c r="AK48" s="128"/>
      <c r="AL48" s="73"/>
      <c r="AM48" s="73"/>
      <c r="AN48" s="73"/>
      <c r="AO48" s="73"/>
      <c r="AP48" s="128"/>
      <c r="AQ48" s="73"/>
      <c r="AR48" s="73"/>
      <c r="AS48" s="73"/>
      <c r="AT48" s="73"/>
      <c r="AU48" s="128"/>
      <c r="AV48" s="73"/>
      <c r="AW48" s="73"/>
      <c r="AX48" s="73"/>
      <c r="AY48" s="73"/>
      <c r="AZ48" s="128"/>
      <c r="BA48" s="73"/>
      <c r="BB48" s="73"/>
      <c r="BC48" s="73"/>
      <c r="BD48" s="73"/>
      <c r="BE48" s="128"/>
      <c r="BF48" s="73"/>
      <c r="BG48" s="73"/>
      <c r="BH48" s="73"/>
      <c r="BI48" s="73"/>
      <c r="BJ48" s="128"/>
      <c r="BK48" s="73"/>
      <c r="BL48" s="73"/>
      <c r="BM48" s="73"/>
      <c r="BN48" s="73"/>
      <c r="BO48" s="128"/>
      <c r="BP48" s="73"/>
      <c r="BQ48" s="73"/>
      <c r="BR48" s="73"/>
      <c r="BS48" s="73"/>
      <c r="BT48" s="128"/>
      <c r="BU48" s="73"/>
      <c r="BV48" s="73"/>
      <c r="BW48" s="73"/>
      <c r="BX48" s="73"/>
      <c r="BY48" s="128"/>
      <c r="BZ48" s="73"/>
      <c r="CA48" s="73"/>
      <c r="CB48" s="73"/>
      <c r="CC48" s="73"/>
      <c r="CD48" s="128"/>
      <c r="CF48" s="66"/>
      <c r="CG48" s="6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I48" s="66"/>
      <c r="FJ48" s="6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L48" s="66"/>
      <c r="IM48" s="66"/>
      <c r="IN48" s="106"/>
      <c r="IO48" s="106"/>
      <c r="IP48" s="106"/>
      <c r="IQ48" s="106"/>
      <c r="IR48" s="106"/>
      <c r="IS48" s="106"/>
      <c r="IT48" s="106"/>
      <c r="IU48" s="106"/>
      <c r="IV48" s="106"/>
      <c r="IW48" s="106"/>
      <c r="IX48" s="106"/>
      <c r="IY48" s="106"/>
      <c r="IZ48" s="106"/>
      <c r="JA48" s="106"/>
      <c r="JB48" s="106"/>
      <c r="JC48" s="106"/>
      <c r="JD48" s="106"/>
      <c r="JE48" s="106"/>
      <c r="JF48" s="106"/>
      <c r="JG48" s="106"/>
      <c r="JH48" s="106"/>
      <c r="JI48" s="106"/>
      <c r="JJ48" s="106"/>
      <c r="JK48" s="106"/>
      <c r="JL48" s="106"/>
      <c r="JM48" s="106"/>
      <c r="JN48" s="106"/>
      <c r="JO48" s="106"/>
      <c r="JP48" s="106"/>
      <c r="JQ48" s="106"/>
      <c r="JR48" s="106"/>
      <c r="JS48" s="106"/>
      <c r="JT48" s="106"/>
      <c r="JU48" s="106"/>
      <c r="JV48" s="106"/>
      <c r="JW48" s="106"/>
      <c r="JX48" s="106"/>
      <c r="JY48" s="106"/>
      <c r="JZ48" s="106"/>
      <c r="KA48" s="106"/>
      <c r="KB48" s="106"/>
      <c r="KC48" s="106"/>
      <c r="KD48" s="106"/>
      <c r="KE48" s="106"/>
      <c r="KF48" s="106"/>
      <c r="KG48" s="106"/>
      <c r="KH48" s="106"/>
      <c r="KI48" s="106"/>
      <c r="KJ48" s="106"/>
      <c r="KK48" s="106"/>
      <c r="KL48" s="106"/>
      <c r="KM48" s="106"/>
      <c r="KN48" s="106"/>
      <c r="KO48" s="106"/>
      <c r="KP48" s="106"/>
      <c r="KQ48" s="106"/>
      <c r="KR48" s="106"/>
      <c r="KS48" s="106"/>
      <c r="KT48" s="106"/>
      <c r="KU48" s="106"/>
      <c r="KV48" s="106"/>
      <c r="KW48" s="106"/>
      <c r="KX48" s="106"/>
      <c r="KY48" s="106"/>
      <c r="KZ48" s="106"/>
      <c r="LA48" s="106"/>
      <c r="LB48" s="106"/>
      <c r="LC48" s="106"/>
      <c r="LD48" s="106"/>
      <c r="LE48" s="106"/>
      <c r="LF48" s="106"/>
      <c r="LG48" s="106"/>
      <c r="LH48" s="106"/>
      <c r="LI48" s="106"/>
      <c r="LJ48" s="106"/>
      <c r="LK48" s="106"/>
      <c r="LL48" s="106"/>
      <c r="LM48" s="106"/>
      <c r="LO48" s="66"/>
      <c r="LP48" s="66"/>
      <c r="LQ48" s="106"/>
      <c r="LR48" s="106"/>
      <c r="LS48" s="106"/>
      <c r="LT48" s="106"/>
      <c r="LU48" s="106"/>
      <c r="LV48" s="106"/>
      <c r="LW48" s="106"/>
      <c r="LX48" s="106"/>
      <c r="LY48" s="106"/>
      <c r="LZ48" s="106"/>
      <c r="MA48" s="106"/>
      <c r="MB48" s="106"/>
      <c r="MC48" s="106"/>
      <c r="MD48" s="106"/>
      <c r="ME48" s="106"/>
      <c r="MF48" s="106"/>
      <c r="MG48" s="106"/>
      <c r="MH48" s="106"/>
      <c r="MI48" s="106"/>
      <c r="MJ48" s="106"/>
      <c r="MK48" s="106"/>
      <c r="ML48" s="106"/>
      <c r="MM48" s="106"/>
      <c r="MN48" s="106"/>
      <c r="MO48" s="106"/>
      <c r="MP48" s="106"/>
      <c r="MQ48" s="106"/>
      <c r="MR48" s="106"/>
      <c r="MS48" s="106"/>
      <c r="MT48" s="106"/>
      <c r="MU48" s="106"/>
      <c r="MV48" s="106"/>
      <c r="MW48" s="106"/>
      <c r="MX48" s="106"/>
      <c r="MY48" s="106"/>
      <c r="MZ48" s="106"/>
      <c r="NA48" s="106"/>
      <c r="NB48" s="106"/>
      <c r="NC48" s="106"/>
      <c r="ND48" s="106"/>
      <c r="NE48" s="106"/>
      <c r="NF48" s="106"/>
      <c r="NG48" s="106"/>
      <c r="NH48" s="106"/>
      <c r="NI48" s="106"/>
      <c r="NJ48" s="106"/>
      <c r="NK48" s="106"/>
      <c r="NL48" s="106"/>
      <c r="NM48" s="106"/>
      <c r="NN48" s="106"/>
      <c r="NO48" s="106"/>
      <c r="NP48" s="106"/>
      <c r="NQ48" s="106"/>
      <c r="NR48" s="106"/>
      <c r="NS48" s="106"/>
      <c r="NT48" s="106"/>
      <c r="NU48" s="106"/>
      <c r="NV48" s="106"/>
      <c r="NW48" s="106"/>
      <c r="NX48" s="106"/>
      <c r="NY48" s="106"/>
      <c r="NZ48" s="106"/>
      <c r="OA48" s="106"/>
      <c r="OB48" s="106"/>
      <c r="OC48" s="106"/>
      <c r="OD48" s="106"/>
      <c r="OE48" s="106"/>
      <c r="OF48" s="106"/>
      <c r="OG48" s="106"/>
      <c r="OH48" s="106"/>
      <c r="OI48" s="106"/>
      <c r="OJ48" s="106"/>
      <c r="OK48" s="106"/>
      <c r="OL48" s="106"/>
      <c r="OM48" s="106"/>
      <c r="ON48" s="106"/>
      <c r="OO48" s="106"/>
      <c r="OP48" s="106"/>
    </row>
    <row r="49" spans="3:406" x14ac:dyDescent="0.2">
      <c r="C49" s="66"/>
      <c r="D49" s="66"/>
      <c r="E49" s="66"/>
      <c r="F49" s="73"/>
      <c r="G49" s="72"/>
      <c r="H49" s="73"/>
      <c r="I49" s="73"/>
      <c r="J49" s="73"/>
      <c r="K49" s="73"/>
      <c r="L49" s="72"/>
      <c r="M49" s="73"/>
      <c r="N49" s="73"/>
      <c r="O49" s="73"/>
      <c r="P49" s="73"/>
      <c r="Q49" s="72"/>
      <c r="R49" s="73"/>
      <c r="S49" s="73"/>
      <c r="T49" s="73"/>
      <c r="U49" s="73"/>
      <c r="V49" s="72"/>
      <c r="W49" s="73"/>
      <c r="X49" s="73"/>
      <c r="Y49" s="73"/>
      <c r="Z49" s="73"/>
      <c r="AA49" s="72"/>
      <c r="AB49" s="73"/>
      <c r="AC49" s="73"/>
      <c r="AD49" s="73"/>
      <c r="AE49" s="73"/>
      <c r="AF49" s="72"/>
      <c r="AG49" s="73"/>
      <c r="AH49" s="73"/>
      <c r="AI49" s="73"/>
      <c r="AJ49" s="73"/>
      <c r="AK49" s="128"/>
      <c r="AL49" s="73"/>
      <c r="AM49" s="73"/>
      <c r="AN49" s="73"/>
      <c r="AO49" s="73"/>
      <c r="AP49" s="128"/>
      <c r="AQ49" s="73"/>
      <c r="AR49" s="73"/>
      <c r="AS49" s="73"/>
      <c r="AT49" s="73"/>
      <c r="AU49" s="128"/>
      <c r="AV49" s="73"/>
      <c r="AW49" s="73"/>
      <c r="AX49" s="73"/>
      <c r="AY49" s="73"/>
      <c r="AZ49" s="128"/>
      <c r="BA49" s="73"/>
      <c r="BB49" s="73"/>
      <c r="BC49" s="73"/>
      <c r="BD49" s="73"/>
      <c r="BE49" s="128"/>
      <c r="BF49" s="73"/>
      <c r="BG49" s="73"/>
      <c r="BH49" s="73"/>
      <c r="BI49" s="73"/>
      <c r="BJ49" s="128"/>
      <c r="BK49" s="73"/>
      <c r="BL49" s="73"/>
      <c r="BM49" s="73"/>
      <c r="BN49" s="73"/>
      <c r="BO49" s="128"/>
      <c r="BP49" s="73"/>
      <c r="BQ49" s="73"/>
      <c r="BR49" s="73"/>
      <c r="BS49" s="73"/>
      <c r="BT49" s="128"/>
      <c r="BU49" s="73"/>
      <c r="BV49" s="73"/>
      <c r="BW49" s="73"/>
      <c r="BX49" s="73"/>
      <c r="BY49" s="128"/>
      <c r="BZ49" s="73"/>
      <c r="CA49" s="73"/>
      <c r="CB49" s="73"/>
      <c r="CC49" s="73"/>
      <c r="CD49" s="128"/>
      <c r="CF49" s="66"/>
      <c r="CG49" s="6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I49" s="66"/>
      <c r="FJ49" s="6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L49" s="66"/>
      <c r="IM49" s="66"/>
      <c r="IN49" s="106"/>
      <c r="IO49" s="106"/>
      <c r="IP49" s="106"/>
      <c r="IQ49" s="106"/>
      <c r="IR49" s="106"/>
      <c r="IS49" s="106"/>
      <c r="IT49" s="106"/>
      <c r="IU49" s="106"/>
      <c r="IV49" s="106"/>
      <c r="IW49" s="106"/>
      <c r="IX49" s="106"/>
      <c r="IY49" s="106"/>
      <c r="IZ49" s="106"/>
      <c r="JA49" s="106"/>
      <c r="JB49" s="106"/>
      <c r="JC49" s="106"/>
      <c r="JD49" s="106"/>
      <c r="JE49" s="106"/>
      <c r="JF49" s="106"/>
      <c r="JG49" s="106"/>
      <c r="JH49" s="106"/>
      <c r="JI49" s="106"/>
      <c r="JJ49" s="106"/>
      <c r="JK49" s="106"/>
      <c r="JL49" s="106"/>
      <c r="JM49" s="106"/>
      <c r="JN49" s="106"/>
      <c r="JO49" s="106"/>
      <c r="JP49" s="106"/>
      <c r="JQ49" s="106"/>
      <c r="JR49" s="106"/>
      <c r="JS49" s="106"/>
      <c r="JT49" s="106"/>
      <c r="JU49" s="106"/>
      <c r="JV49" s="106"/>
      <c r="JW49" s="106"/>
      <c r="JX49" s="106"/>
      <c r="JY49" s="106"/>
      <c r="JZ49" s="106"/>
      <c r="KA49" s="106"/>
      <c r="KB49" s="106"/>
      <c r="KC49" s="106"/>
      <c r="KD49" s="106"/>
      <c r="KE49" s="106"/>
      <c r="KF49" s="106"/>
      <c r="KG49" s="106"/>
      <c r="KH49" s="106"/>
      <c r="KI49" s="106"/>
      <c r="KJ49" s="106"/>
      <c r="KK49" s="106"/>
      <c r="KL49" s="106"/>
      <c r="KM49" s="106"/>
      <c r="KN49" s="106"/>
      <c r="KO49" s="106"/>
      <c r="KP49" s="106"/>
      <c r="KQ49" s="106"/>
      <c r="KR49" s="106"/>
      <c r="KS49" s="106"/>
      <c r="KT49" s="106"/>
      <c r="KU49" s="106"/>
      <c r="KV49" s="106"/>
      <c r="KW49" s="106"/>
      <c r="KX49" s="106"/>
      <c r="KY49" s="106"/>
      <c r="KZ49" s="106"/>
      <c r="LA49" s="106"/>
      <c r="LB49" s="106"/>
      <c r="LC49" s="106"/>
      <c r="LD49" s="106"/>
      <c r="LE49" s="106"/>
      <c r="LF49" s="106"/>
      <c r="LG49" s="106"/>
      <c r="LH49" s="106"/>
      <c r="LI49" s="106"/>
      <c r="LJ49" s="106"/>
      <c r="LK49" s="106"/>
      <c r="LL49" s="106"/>
      <c r="LM49" s="106"/>
      <c r="LO49" s="66"/>
      <c r="LP49" s="66"/>
      <c r="LQ49" s="106"/>
      <c r="LR49" s="106"/>
      <c r="LS49" s="106"/>
      <c r="LT49" s="106"/>
      <c r="LU49" s="106"/>
      <c r="LV49" s="106"/>
      <c r="LW49" s="106"/>
      <c r="LX49" s="106"/>
      <c r="LY49" s="106"/>
      <c r="LZ49" s="106"/>
      <c r="MA49" s="106"/>
      <c r="MB49" s="106"/>
      <c r="MC49" s="106"/>
      <c r="MD49" s="106"/>
      <c r="ME49" s="106"/>
      <c r="MF49" s="106"/>
      <c r="MG49" s="106"/>
      <c r="MH49" s="106"/>
      <c r="MI49" s="106"/>
      <c r="MJ49" s="106"/>
      <c r="MK49" s="106"/>
      <c r="ML49" s="106"/>
      <c r="MM49" s="106"/>
      <c r="MN49" s="106"/>
      <c r="MO49" s="106"/>
      <c r="MP49" s="106"/>
      <c r="MQ49" s="106"/>
      <c r="MR49" s="106"/>
      <c r="MS49" s="106"/>
      <c r="MT49" s="106"/>
      <c r="MU49" s="106"/>
      <c r="MV49" s="106"/>
      <c r="MW49" s="106"/>
      <c r="MX49" s="106"/>
      <c r="MY49" s="106"/>
      <c r="MZ49" s="106"/>
      <c r="NA49" s="106"/>
      <c r="NB49" s="106"/>
      <c r="NC49" s="106"/>
      <c r="ND49" s="106"/>
      <c r="NE49" s="106"/>
      <c r="NF49" s="106"/>
      <c r="NG49" s="106"/>
      <c r="NH49" s="106"/>
      <c r="NI49" s="106"/>
      <c r="NJ49" s="106"/>
      <c r="NK49" s="106"/>
      <c r="NL49" s="106"/>
      <c r="NM49" s="106"/>
      <c r="NN49" s="106"/>
      <c r="NO49" s="106"/>
      <c r="NP49" s="106"/>
      <c r="NQ49" s="106"/>
      <c r="NR49" s="106"/>
      <c r="NS49" s="106"/>
      <c r="NT49" s="106"/>
      <c r="NU49" s="106"/>
      <c r="NV49" s="106"/>
      <c r="NW49" s="106"/>
      <c r="NX49" s="106"/>
      <c r="NY49" s="106"/>
      <c r="NZ49" s="106"/>
      <c r="OA49" s="106"/>
      <c r="OB49" s="106"/>
      <c r="OC49" s="106"/>
      <c r="OD49" s="106"/>
      <c r="OE49" s="106"/>
      <c r="OF49" s="106"/>
      <c r="OG49" s="106"/>
      <c r="OH49" s="106"/>
      <c r="OI49" s="106"/>
      <c r="OJ49" s="106"/>
      <c r="OK49" s="106"/>
      <c r="OL49" s="106"/>
      <c r="OM49" s="106"/>
      <c r="ON49" s="106"/>
      <c r="OO49" s="106"/>
      <c r="OP49" s="106"/>
    </row>
    <row r="50" spans="3:406" x14ac:dyDescent="0.2">
      <c r="C50" s="66"/>
      <c r="D50" s="66"/>
      <c r="E50" s="66"/>
      <c r="F50" s="73"/>
      <c r="G50" s="72"/>
      <c r="H50" s="73"/>
      <c r="I50" s="73"/>
      <c r="J50" s="73"/>
      <c r="K50" s="73"/>
      <c r="L50" s="72"/>
      <c r="M50" s="73"/>
      <c r="N50" s="73"/>
      <c r="O50" s="73"/>
      <c r="P50" s="73"/>
      <c r="Q50" s="72"/>
      <c r="R50" s="73"/>
      <c r="S50" s="73"/>
      <c r="T50" s="73"/>
      <c r="U50" s="73"/>
      <c r="V50" s="72"/>
      <c r="W50" s="73"/>
      <c r="X50" s="73"/>
      <c r="Y50" s="73"/>
      <c r="Z50" s="73"/>
      <c r="AA50" s="72"/>
      <c r="AB50" s="73"/>
      <c r="AC50" s="73"/>
      <c r="AD50" s="73"/>
      <c r="AE50" s="73"/>
      <c r="AF50" s="72"/>
      <c r="AG50" s="73"/>
      <c r="AH50" s="73"/>
      <c r="AI50" s="73"/>
      <c r="AJ50" s="73"/>
      <c r="AK50" s="128"/>
      <c r="AL50" s="73"/>
      <c r="AM50" s="73"/>
      <c r="AN50" s="73"/>
      <c r="AO50" s="73"/>
      <c r="AP50" s="128"/>
      <c r="AQ50" s="73"/>
      <c r="AR50" s="73"/>
      <c r="AS50" s="73"/>
      <c r="AT50" s="73"/>
      <c r="AU50" s="128"/>
      <c r="AV50" s="73"/>
      <c r="AW50" s="73"/>
      <c r="AX50" s="73"/>
      <c r="AY50" s="73"/>
      <c r="AZ50" s="128"/>
      <c r="BA50" s="73"/>
      <c r="BB50" s="73"/>
      <c r="BC50" s="73"/>
      <c r="BD50" s="73"/>
      <c r="BE50" s="128"/>
      <c r="BF50" s="73"/>
      <c r="BG50" s="73"/>
      <c r="BH50" s="73"/>
      <c r="BI50" s="73"/>
      <c r="BJ50" s="128"/>
      <c r="BK50" s="73"/>
      <c r="BL50" s="73"/>
      <c r="BM50" s="73"/>
      <c r="BN50" s="73"/>
      <c r="BO50" s="128"/>
      <c r="BP50" s="73"/>
      <c r="BQ50" s="73"/>
      <c r="BR50" s="73"/>
      <c r="BS50" s="73"/>
      <c r="BT50" s="128"/>
      <c r="BU50" s="73"/>
      <c r="BV50" s="73"/>
      <c r="BW50" s="73"/>
      <c r="BX50" s="73"/>
      <c r="BY50" s="128"/>
      <c r="BZ50" s="73"/>
      <c r="CA50" s="73"/>
      <c r="CB50" s="73"/>
      <c r="CC50" s="73"/>
      <c r="CD50" s="128"/>
      <c r="CF50" s="66"/>
      <c r="CG50" s="6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I50" s="66"/>
      <c r="FJ50" s="6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L50" s="66"/>
      <c r="IM50" s="66"/>
      <c r="IN50" s="106"/>
      <c r="IO50" s="106"/>
      <c r="IP50" s="106"/>
      <c r="IQ50" s="106"/>
      <c r="IR50" s="106"/>
      <c r="IS50" s="106"/>
      <c r="IT50" s="106"/>
      <c r="IU50" s="106"/>
      <c r="IV50" s="106"/>
      <c r="IW50" s="106"/>
      <c r="IX50" s="106"/>
      <c r="IY50" s="106"/>
      <c r="IZ50" s="106"/>
      <c r="JA50" s="106"/>
      <c r="JB50" s="106"/>
      <c r="JC50" s="106"/>
      <c r="JD50" s="106"/>
      <c r="JE50" s="106"/>
      <c r="JF50" s="106"/>
      <c r="JG50" s="106"/>
      <c r="JH50" s="106"/>
      <c r="JI50" s="106"/>
      <c r="JJ50" s="106"/>
      <c r="JK50" s="106"/>
      <c r="JL50" s="106"/>
      <c r="JM50" s="106"/>
      <c r="JN50" s="106"/>
      <c r="JO50" s="106"/>
      <c r="JP50" s="106"/>
      <c r="JQ50" s="106"/>
      <c r="JR50" s="106"/>
      <c r="JS50" s="106"/>
      <c r="JT50" s="106"/>
      <c r="JU50" s="106"/>
      <c r="JV50" s="106"/>
      <c r="JW50" s="106"/>
      <c r="JX50" s="106"/>
      <c r="JY50" s="106"/>
      <c r="JZ50" s="106"/>
      <c r="KA50" s="106"/>
      <c r="KB50" s="106"/>
      <c r="KC50" s="106"/>
      <c r="KD50" s="106"/>
      <c r="KE50" s="106"/>
      <c r="KF50" s="106"/>
      <c r="KG50" s="106"/>
      <c r="KH50" s="106"/>
      <c r="KI50" s="106"/>
      <c r="KJ50" s="106"/>
      <c r="KK50" s="106"/>
      <c r="KL50" s="106"/>
      <c r="KM50" s="106"/>
      <c r="KN50" s="106"/>
      <c r="KO50" s="106"/>
      <c r="KP50" s="106"/>
      <c r="KQ50" s="106"/>
      <c r="KR50" s="106"/>
      <c r="KS50" s="106"/>
      <c r="KT50" s="106"/>
      <c r="KU50" s="106"/>
      <c r="KV50" s="106"/>
      <c r="KW50" s="106"/>
      <c r="KX50" s="106"/>
      <c r="KY50" s="106"/>
      <c r="KZ50" s="106"/>
      <c r="LA50" s="106"/>
      <c r="LB50" s="106"/>
      <c r="LC50" s="106"/>
      <c r="LD50" s="106"/>
      <c r="LE50" s="106"/>
      <c r="LF50" s="106"/>
      <c r="LG50" s="106"/>
      <c r="LH50" s="106"/>
      <c r="LI50" s="106"/>
      <c r="LJ50" s="106"/>
      <c r="LK50" s="106"/>
      <c r="LL50" s="106"/>
      <c r="LM50" s="106"/>
      <c r="LO50" s="66"/>
      <c r="LP50" s="66"/>
      <c r="LQ50" s="106"/>
      <c r="LR50" s="106"/>
      <c r="LS50" s="106"/>
      <c r="LT50" s="106"/>
      <c r="LU50" s="106"/>
      <c r="LV50" s="106"/>
      <c r="LW50" s="106"/>
      <c r="LX50" s="106"/>
      <c r="LY50" s="106"/>
      <c r="LZ50" s="106"/>
      <c r="MA50" s="106"/>
      <c r="MB50" s="106"/>
      <c r="MC50" s="106"/>
      <c r="MD50" s="106"/>
      <c r="ME50" s="106"/>
      <c r="MF50" s="106"/>
      <c r="MG50" s="106"/>
      <c r="MH50" s="106"/>
      <c r="MI50" s="106"/>
      <c r="MJ50" s="106"/>
      <c r="MK50" s="106"/>
      <c r="ML50" s="106"/>
      <c r="MM50" s="106"/>
      <c r="MN50" s="106"/>
      <c r="MO50" s="106"/>
      <c r="MP50" s="106"/>
      <c r="MQ50" s="106"/>
      <c r="MR50" s="106"/>
      <c r="MS50" s="106"/>
      <c r="MT50" s="106"/>
      <c r="MU50" s="106"/>
      <c r="MV50" s="106"/>
      <c r="MW50" s="106"/>
      <c r="MX50" s="106"/>
      <c r="MY50" s="106"/>
      <c r="MZ50" s="106"/>
      <c r="NA50" s="106"/>
      <c r="NB50" s="106"/>
      <c r="NC50" s="106"/>
      <c r="ND50" s="106"/>
      <c r="NE50" s="106"/>
      <c r="NF50" s="106"/>
      <c r="NG50" s="106"/>
      <c r="NH50" s="106"/>
      <c r="NI50" s="106"/>
      <c r="NJ50" s="106"/>
      <c r="NK50" s="106"/>
      <c r="NL50" s="106"/>
      <c r="NM50" s="106"/>
      <c r="NN50" s="106"/>
      <c r="NO50" s="106"/>
      <c r="NP50" s="106"/>
      <c r="NQ50" s="106"/>
      <c r="NR50" s="106"/>
      <c r="NS50" s="106"/>
      <c r="NT50" s="106"/>
      <c r="NU50" s="106"/>
      <c r="NV50" s="106"/>
      <c r="NW50" s="106"/>
      <c r="NX50" s="106"/>
      <c r="NY50" s="106"/>
      <c r="NZ50" s="106"/>
      <c r="OA50" s="106"/>
      <c r="OB50" s="106"/>
      <c r="OC50" s="106"/>
      <c r="OD50" s="106"/>
      <c r="OE50" s="106"/>
      <c r="OF50" s="106"/>
      <c r="OG50" s="106"/>
      <c r="OH50" s="106"/>
      <c r="OI50" s="106"/>
      <c r="OJ50" s="106"/>
      <c r="OK50" s="106"/>
      <c r="OL50" s="106"/>
      <c r="OM50" s="106"/>
      <c r="ON50" s="106"/>
      <c r="OO50" s="106"/>
      <c r="OP50" s="106"/>
    </row>
    <row r="51" spans="3:406" x14ac:dyDescent="0.2">
      <c r="C51" s="66"/>
      <c r="D51" s="66"/>
      <c r="E51" s="66"/>
      <c r="F51" s="73"/>
      <c r="G51" s="72"/>
      <c r="H51" s="73"/>
      <c r="I51" s="73"/>
      <c r="J51" s="73"/>
      <c r="K51" s="73"/>
      <c r="L51" s="72"/>
      <c r="M51" s="73"/>
      <c r="N51" s="73"/>
      <c r="O51" s="73"/>
      <c r="P51" s="73"/>
      <c r="Q51" s="72"/>
      <c r="R51" s="73"/>
      <c r="S51" s="73"/>
      <c r="T51" s="73"/>
      <c r="U51" s="73"/>
      <c r="V51" s="72"/>
      <c r="W51" s="73"/>
      <c r="X51" s="73"/>
      <c r="Y51" s="73"/>
      <c r="Z51" s="73"/>
      <c r="AA51" s="72"/>
      <c r="AB51" s="73"/>
      <c r="AC51" s="73"/>
      <c r="AD51" s="73"/>
      <c r="AE51" s="73"/>
      <c r="AF51" s="72"/>
      <c r="AG51" s="73"/>
      <c r="AH51" s="73"/>
      <c r="AI51" s="73"/>
      <c r="AJ51" s="73"/>
      <c r="AK51" s="128"/>
      <c r="AL51" s="73"/>
      <c r="AM51" s="73"/>
      <c r="AN51" s="73"/>
      <c r="AO51" s="73"/>
      <c r="AP51" s="128"/>
      <c r="AQ51" s="73"/>
      <c r="AR51" s="73"/>
      <c r="AS51" s="73"/>
      <c r="AT51" s="73"/>
      <c r="AU51" s="128"/>
      <c r="AV51" s="73"/>
      <c r="AW51" s="73"/>
      <c r="AX51" s="73"/>
      <c r="AY51" s="73"/>
      <c r="AZ51" s="128"/>
      <c r="BA51" s="73"/>
      <c r="BB51" s="73"/>
      <c r="BC51" s="73"/>
      <c r="BD51" s="73"/>
      <c r="BE51" s="128"/>
      <c r="BF51" s="73"/>
      <c r="BG51" s="73"/>
      <c r="BH51" s="73"/>
      <c r="BI51" s="73"/>
      <c r="BJ51" s="128"/>
      <c r="BK51" s="73"/>
      <c r="BL51" s="73"/>
      <c r="BM51" s="73"/>
      <c r="BN51" s="73"/>
      <c r="BO51" s="128"/>
      <c r="BP51" s="73"/>
      <c r="BQ51" s="73"/>
      <c r="BR51" s="73"/>
      <c r="BS51" s="73"/>
      <c r="BT51" s="128"/>
      <c r="BU51" s="73"/>
      <c r="BV51" s="73"/>
      <c r="BW51" s="73"/>
      <c r="BX51" s="73"/>
      <c r="BY51" s="128"/>
      <c r="BZ51" s="73"/>
      <c r="CA51" s="73"/>
      <c r="CB51" s="73"/>
      <c r="CC51" s="73"/>
      <c r="CD51" s="128"/>
      <c r="CF51" s="66"/>
      <c r="CG51" s="6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I51" s="66"/>
      <c r="FJ51" s="6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L51" s="66"/>
      <c r="IM51" s="66"/>
      <c r="IN51" s="106"/>
      <c r="IO51" s="106"/>
      <c r="IP51" s="106"/>
      <c r="IQ51" s="106"/>
      <c r="IR51" s="106"/>
      <c r="IS51" s="106"/>
      <c r="IT51" s="106"/>
      <c r="IU51" s="106"/>
      <c r="IV51" s="106"/>
      <c r="IW51" s="106"/>
      <c r="IX51" s="106"/>
      <c r="IY51" s="106"/>
      <c r="IZ51" s="106"/>
      <c r="JA51" s="106"/>
      <c r="JB51" s="106"/>
      <c r="JC51" s="106"/>
      <c r="JD51" s="106"/>
      <c r="JE51" s="106"/>
      <c r="JF51" s="106"/>
      <c r="JG51" s="106"/>
      <c r="JH51" s="106"/>
      <c r="JI51" s="106"/>
      <c r="JJ51" s="106"/>
      <c r="JK51" s="106"/>
      <c r="JL51" s="106"/>
      <c r="JM51" s="106"/>
      <c r="JN51" s="106"/>
      <c r="JO51" s="106"/>
      <c r="JP51" s="106"/>
      <c r="JQ51" s="106"/>
      <c r="JR51" s="106"/>
      <c r="JS51" s="106"/>
      <c r="JT51" s="106"/>
      <c r="JU51" s="106"/>
      <c r="JV51" s="106"/>
      <c r="JW51" s="106"/>
      <c r="JX51" s="106"/>
      <c r="JY51" s="106"/>
      <c r="JZ51" s="106"/>
      <c r="KA51" s="106"/>
      <c r="KB51" s="106"/>
      <c r="KC51" s="106"/>
      <c r="KD51" s="106"/>
      <c r="KE51" s="106"/>
      <c r="KF51" s="106"/>
      <c r="KG51" s="106"/>
      <c r="KH51" s="106"/>
      <c r="KI51" s="106"/>
      <c r="KJ51" s="106"/>
      <c r="KK51" s="106"/>
      <c r="KL51" s="106"/>
      <c r="KM51" s="106"/>
      <c r="KN51" s="106"/>
      <c r="KO51" s="106"/>
      <c r="KP51" s="106"/>
      <c r="KQ51" s="106"/>
      <c r="KR51" s="106"/>
      <c r="KS51" s="106"/>
      <c r="KT51" s="106"/>
      <c r="KU51" s="106"/>
      <c r="KV51" s="106"/>
      <c r="KW51" s="106"/>
      <c r="KX51" s="106"/>
      <c r="KY51" s="106"/>
      <c r="KZ51" s="106"/>
      <c r="LA51" s="106"/>
      <c r="LB51" s="106"/>
      <c r="LC51" s="106"/>
      <c r="LD51" s="106"/>
      <c r="LE51" s="106"/>
      <c r="LF51" s="106"/>
      <c r="LG51" s="106"/>
      <c r="LH51" s="106"/>
      <c r="LI51" s="106"/>
      <c r="LJ51" s="106"/>
      <c r="LK51" s="106"/>
      <c r="LL51" s="106"/>
      <c r="LM51" s="106"/>
      <c r="LO51" s="66"/>
      <c r="LP51" s="66"/>
      <c r="LQ51" s="106"/>
      <c r="LR51" s="106"/>
      <c r="LS51" s="106"/>
      <c r="LT51" s="106"/>
      <c r="LU51" s="106"/>
      <c r="LV51" s="106"/>
      <c r="LW51" s="106"/>
      <c r="LX51" s="106"/>
      <c r="LY51" s="106"/>
      <c r="LZ51" s="106"/>
      <c r="MA51" s="106"/>
      <c r="MB51" s="106"/>
      <c r="MC51" s="106"/>
      <c r="MD51" s="106"/>
      <c r="ME51" s="106"/>
      <c r="MF51" s="106"/>
      <c r="MG51" s="106"/>
      <c r="MH51" s="106"/>
      <c r="MI51" s="106"/>
      <c r="MJ51" s="106"/>
      <c r="MK51" s="106"/>
      <c r="ML51" s="106"/>
      <c r="MM51" s="106"/>
      <c r="MN51" s="106"/>
      <c r="MO51" s="106"/>
      <c r="MP51" s="106"/>
      <c r="MQ51" s="106"/>
      <c r="MR51" s="106"/>
      <c r="MS51" s="106"/>
      <c r="MT51" s="106"/>
      <c r="MU51" s="106"/>
      <c r="MV51" s="106"/>
      <c r="MW51" s="106"/>
      <c r="MX51" s="106"/>
      <c r="MY51" s="106"/>
      <c r="MZ51" s="106"/>
      <c r="NA51" s="106"/>
      <c r="NB51" s="106"/>
      <c r="NC51" s="106"/>
      <c r="ND51" s="106"/>
      <c r="NE51" s="106"/>
      <c r="NF51" s="106"/>
      <c r="NG51" s="106"/>
      <c r="NH51" s="106"/>
      <c r="NI51" s="106"/>
      <c r="NJ51" s="106"/>
      <c r="NK51" s="106"/>
      <c r="NL51" s="106"/>
      <c r="NM51" s="106"/>
      <c r="NN51" s="106"/>
      <c r="NO51" s="106"/>
      <c r="NP51" s="106"/>
      <c r="NQ51" s="106"/>
      <c r="NR51" s="106"/>
      <c r="NS51" s="106"/>
      <c r="NT51" s="106"/>
      <c r="NU51" s="106"/>
      <c r="NV51" s="106"/>
      <c r="NW51" s="106"/>
      <c r="NX51" s="106"/>
      <c r="NY51" s="106"/>
      <c r="NZ51" s="106"/>
      <c r="OA51" s="106"/>
      <c r="OB51" s="106"/>
      <c r="OC51" s="106"/>
      <c r="OD51" s="106"/>
      <c r="OE51" s="106"/>
      <c r="OF51" s="106"/>
      <c r="OG51" s="106"/>
      <c r="OH51" s="106"/>
      <c r="OI51" s="106"/>
      <c r="OJ51" s="106"/>
      <c r="OK51" s="106"/>
      <c r="OL51" s="106"/>
      <c r="OM51" s="106"/>
      <c r="ON51" s="106"/>
      <c r="OO51" s="106"/>
      <c r="OP51" s="106"/>
    </row>
    <row r="52" spans="3:406" x14ac:dyDescent="0.2">
      <c r="C52" s="66"/>
      <c r="D52" s="66"/>
      <c r="E52" s="66"/>
      <c r="F52" s="73"/>
      <c r="G52" s="72"/>
      <c r="H52" s="73"/>
      <c r="I52" s="73"/>
      <c r="J52" s="73"/>
      <c r="K52" s="73"/>
      <c r="L52" s="72"/>
      <c r="M52" s="73"/>
      <c r="N52" s="73"/>
      <c r="O52" s="73"/>
      <c r="P52" s="73"/>
      <c r="Q52" s="72"/>
      <c r="R52" s="73"/>
      <c r="S52" s="73"/>
      <c r="T52" s="73"/>
      <c r="U52" s="73"/>
      <c r="V52" s="72"/>
      <c r="W52" s="73"/>
      <c r="X52" s="73"/>
      <c r="Y52" s="73"/>
      <c r="Z52" s="73"/>
      <c r="AA52" s="72"/>
      <c r="AB52" s="73"/>
      <c r="AC52" s="73"/>
      <c r="AD52" s="73"/>
      <c r="AE52" s="73"/>
      <c r="AF52" s="72"/>
      <c r="AG52" s="73"/>
      <c r="AH52" s="73"/>
      <c r="AI52" s="73"/>
      <c r="AJ52" s="73"/>
      <c r="AK52" s="128"/>
      <c r="AL52" s="73"/>
      <c r="AM52" s="73"/>
      <c r="AN52" s="73"/>
      <c r="AO52" s="73"/>
      <c r="AP52" s="128"/>
      <c r="AQ52" s="73"/>
      <c r="AR52" s="73"/>
      <c r="AS52" s="73"/>
      <c r="AT52" s="73"/>
      <c r="AU52" s="128"/>
      <c r="AV52" s="73"/>
      <c r="AW52" s="73"/>
      <c r="AX52" s="73"/>
      <c r="AY52" s="73"/>
      <c r="AZ52" s="128"/>
      <c r="BA52" s="73"/>
      <c r="BB52" s="73"/>
      <c r="BC52" s="73"/>
      <c r="BD52" s="73"/>
      <c r="BE52" s="128"/>
      <c r="BF52" s="73"/>
      <c r="BG52" s="73"/>
      <c r="BH52" s="73"/>
      <c r="BI52" s="73"/>
      <c r="BJ52" s="128"/>
      <c r="BK52" s="73"/>
      <c r="BL52" s="73"/>
      <c r="BM52" s="73"/>
      <c r="BN52" s="73"/>
      <c r="BO52" s="128"/>
      <c r="BP52" s="73"/>
      <c r="BQ52" s="73"/>
      <c r="BR52" s="73"/>
      <c r="BS52" s="73"/>
      <c r="BT52" s="128"/>
      <c r="BU52" s="73"/>
      <c r="BV52" s="73"/>
      <c r="BW52" s="73"/>
      <c r="BX52" s="73"/>
      <c r="BY52" s="128"/>
      <c r="BZ52" s="73"/>
      <c r="CA52" s="73"/>
      <c r="CB52" s="73"/>
      <c r="CC52" s="73"/>
      <c r="CD52" s="128"/>
      <c r="CF52" s="66"/>
      <c r="CG52" s="6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I52" s="66"/>
      <c r="FJ52" s="6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L52" s="66"/>
      <c r="IM52" s="66"/>
      <c r="IN52" s="106"/>
      <c r="IO52" s="106"/>
      <c r="IP52" s="106"/>
      <c r="IQ52" s="106"/>
      <c r="IR52" s="106"/>
      <c r="IS52" s="106"/>
      <c r="IT52" s="106"/>
      <c r="IU52" s="106"/>
      <c r="IV52" s="106"/>
      <c r="IW52" s="106"/>
      <c r="IX52" s="106"/>
      <c r="IY52" s="106"/>
      <c r="IZ52" s="106"/>
      <c r="JA52" s="106"/>
      <c r="JB52" s="106"/>
      <c r="JC52" s="106"/>
      <c r="JD52" s="106"/>
      <c r="JE52" s="106"/>
      <c r="JF52" s="106"/>
      <c r="JG52" s="106"/>
      <c r="JH52" s="106"/>
      <c r="JI52" s="106"/>
      <c r="JJ52" s="106"/>
      <c r="JK52" s="106"/>
      <c r="JL52" s="106"/>
      <c r="JM52" s="106"/>
      <c r="JN52" s="106"/>
      <c r="JO52" s="106"/>
      <c r="JP52" s="106"/>
      <c r="JQ52" s="106"/>
      <c r="JR52" s="106"/>
      <c r="JS52" s="106"/>
      <c r="JT52" s="106"/>
      <c r="JU52" s="106"/>
      <c r="JV52" s="106"/>
      <c r="JW52" s="106"/>
      <c r="JX52" s="106"/>
      <c r="JY52" s="106"/>
      <c r="JZ52" s="106"/>
      <c r="KA52" s="106"/>
      <c r="KB52" s="106"/>
      <c r="KC52" s="106"/>
      <c r="KD52" s="106"/>
      <c r="KE52" s="106"/>
      <c r="KF52" s="106"/>
      <c r="KG52" s="106"/>
      <c r="KH52" s="106"/>
      <c r="KI52" s="106"/>
      <c r="KJ52" s="106"/>
      <c r="KK52" s="106"/>
      <c r="KL52" s="106"/>
      <c r="KM52" s="106"/>
      <c r="KN52" s="106"/>
      <c r="KO52" s="106"/>
      <c r="KP52" s="106"/>
      <c r="KQ52" s="106"/>
      <c r="KR52" s="106"/>
      <c r="KS52" s="106"/>
      <c r="KT52" s="106"/>
      <c r="KU52" s="106"/>
      <c r="KV52" s="106"/>
      <c r="KW52" s="106"/>
      <c r="KX52" s="106"/>
      <c r="KY52" s="106"/>
      <c r="KZ52" s="106"/>
      <c r="LA52" s="106"/>
      <c r="LB52" s="106"/>
      <c r="LC52" s="106"/>
      <c r="LD52" s="106"/>
      <c r="LE52" s="106"/>
      <c r="LF52" s="106"/>
      <c r="LG52" s="106"/>
      <c r="LH52" s="106"/>
      <c r="LI52" s="106"/>
      <c r="LJ52" s="106"/>
      <c r="LK52" s="106"/>
      <c r="LL52" s="106"/>
      <c r="LM52" s="106"/>
      <c r="LO52" s="66"/>
      <c r="LP52" s="66"/>
      <c r="LQ52" s="106"/>
      <c r="LR52" s="106"/>
      <c r="LS52" s="106"/>
      <c r="LT52" s="106"/>
      <c r="LU52" s="106"/>
      <c r="LV52" s="106"/>
      <c r="LW52" s="106"/>
      <c r="LX52" s="106"/>
      <c r="LY52" s="106"/>
      <c r="LZ52" s="106"/>
      <c r="MA52" s="106"/>
      <c r="MB52" s="106"/>
      <c r="MC52" s="106"/>
      <c r="MD52" s="106"/>
      <c r="ME52" s="106"/>
      <c r="MF52" s="106"/>
      <c r="MG52" s="106"/>
      <c r="MH52" s="106"/>
      <c r="MI52" s="106"/>
      <c r="MJ52" s="106"/>
      <c r="MK52" s="106"/>
      <c r="ML52" s="106"/>
      <c r="MM52" s="106"/>
      <c r="MN52" s="106"/>
      <c r="MO52" s="106"/>
      <c r="MP52" s="106"/>
      <c r="MQ52" s="106"/>
      <c r="MR52" s="106"/>
      <c r="MS52" s="106"/>
      <c r="MT52" s="106"/>
      <c r="MU52" s="106"/>
      <c r="MV52" s="106"/>
      <c r="MW52" s="106"/>
      <c r="MX52" s="106"/>
      <c r="MY52" s="106"/>
      <c r="MZ52" s="106"/>
      <c r="NA52" s="106"/>
      <c r="NB52" s="106"/>
      <c r="NC52" s="106"/>
      <c r="ND52" s="106"/>
      <c r="NE52" s="106"/>
      <c r="NF52" s="106"/>
      <c r="NG52" s="106"/>
      <c r="NH52" s="106"/>
      <c r="NI52" s="106"/>
      <c r="NJ52" s="106"/>
      <c r="NK52" s="106"/>
      <c r="NL52" s="106"/>
      <c r="NM52" s="106"/>
      <c r="NN52" s="106"/>
      <c r="NO52" s="106"/>
      <c r="NP52" s="106"/>
      <c r="NQ52" s="106"/>
      <c r="NR52" s="106"/>
      <c r="NS52" s="106"/>
      <c r="NT52" s="106"/>
      <c r="NU52" s="106"/>
      <c r="NV52" s="106"/>
      <c r="NW52" s="106"/>
      <c r="NX52" s="106"/>
      <c r="NY52" s="106"/>
      <c r="NZ52" s="106"/>
      <c r="OA52" s="106"/>
      <c r="OB52" s="106"/>
      <c r="OC52" s="106"/>
      <c r="OD52" s="106"/>
      <c r="OE52" s="106"/>
      <c r="OF52" s="106"/>
      <c r="OG52" s="106"/>
      <c r="OH52" s="106"/>
      <c r="OI52" s="106"/>
      <c r="OJ52" s="106"/>
      <c r="OK52" s="106"/>
      <c r="OL52" s="106"/>
      <c r="OM52" s="106"/>
      <c r="ON52" s="106"/>
      <c r="OO52" s="106"/>
      <c r="OP52" s="106"/>
    </row>
    <row r="53" spans="3:406" x14ac:dyDescent="0.2">
      <c r="C53" s="66"/>
      <c r="D53" s="66"/>
      <c r="E53" s="66"/>
      <c r="F53" s="73"/>
      <c r="G53" s="72"/>
      <c r="H53" s="73"/>
      <c r="I53" s="73"/>
      <c r="J53" s="73"/>
      <c r="K53" s="73"/>
      <c r="L53" s="72"/>
      <c r="M53" s="73"/>
      <c r="N53" s="73"/>
      <c r="O53" s="73"/>
      <c r="P53" s="73"/>
      <c r="Q53" s="72"/>
      <c r="R53" s="73"/>
      <c r="S53" s="73"/>
      <c r="T53" s="73"/>
      <c r="U53" s="73"/>
      <c r="V53" s="72"/>
      <c r="W53" s="73"/>
      <c r="X53" s="73"/>
      <c r="Y53" s="73"/>
      <c r="Z53" s="73"/>
      <c r="AA53" s="72"/>
      <c r="AB53" s="73"/>
      <c r="AC53" s="73"/>
      <c r="AD53" s="73"/>
      <c r="AE53" s="73"/>
      <c r="AF53" s="72"/>
      <c r="AG53" s="73"/>
      <c r="AH53" s="73"/>
      <c r="AI53" s="73"/>
      <c r="AJ53" s="73"/>
      <c r="AK53" s="128"/>
      <c r="AL53" s="73"/>
      <c r="AM53" s="73"/>
      <c r="AN53" s="73"/>
      <c r="AO53" s="73"/>
      <c r="AP53" s="128"/>
      <c r="AQ53" s="73"/>
      <c r="AR53" s="73"/>
      <c r="AS53" s="73"/>
      <c r="AT53" s="73"/>
      <c r="AU53" s="128"/>
      <c r="AV53" s="73"/>
      <c r="AW53" s="73"/>
      <c r="AX53" s="73"/>
      <c r="AY53" s="73"/>
      <c r="AZ53" s="128"/>
      <c r="BA53" s="73"/>
      <c r="BB53" s="73"/>
      <c r="BC53" s="73"/>
      <c r="BD53" s="73"/>
      <c r="BE53" s="128"/>
      <c r="BF53" s="73"/>
      <c r="BG53" s="73"/>
      <c r="BH53" s="73"/>
      <c r="BI53" s="73"/>
      <c r="BJ53" s="128"/>
      <c r="BK53" s="73"/>
      <c r="BL53" s="73"/>
      <c r="BM53" s="73"/>
      <c r="BN53" s="73"/>
      <c r="BO53" s="128"/>
      <c r="BP53" s="73"/>
      <c r="BQ53" s="73"/>
      <c r="BR53" s="73"/>
      <c r="BS53" s="73"/>
      <c r="BT53" s="128"/>
      <c r="BU53" s="73"/>
      <c r="BV53" s="73"/>
      <c r="BW53" s="73"/>
      <c r="BX53" s="73"/>
      <c r="BY53" s="128"/>
      <c r="BZ53" s="73"/>
      <c r="CA53" s="73"/>
      <c r="CB53" s="73"/>
      <c r="CC53" s="73"/>
      <c r="CD53" s="128"/>
      <c r="CF53" s="66"/>
      <c r="CG53" s="6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I53" s="66"/>
      <c r="FJ53" s="6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L53" s="66"/>
      <c r="IM53" s="66"/>
      <c r="IN53" s="106"/>
      <c r="IO53" s="106"/>
      <c r="IP53" s="106"/>
      <c r="IQ53" s="106"/>
      <c r="IR53" s="106"/>
      <c r="IS53" s="106"/>
      <c r="IT53" s="106"/>
      <c r="IU53" s="106"/>
      <c r="IV53" s="106"/>
      <c r="IW53" s="106"/>
      <c r="IX53" s="106"/>
      <c r="IY53" s="106"/>
      <c r="IZ53" s="106"/>
      <c r="JA53" s="106"/>
      <c r="JB53" s="106"/>
      <c r="JC53" s="106"/>
      <c r="JD53" s="106"/>
      <c r="JE53" s="106"/>
      <c r="JF53" s="106"/>
      <c r="JG53" s="106"/>
      <c r="JH53" s="106"/>
      <c r="JI53" s="106"/>
      <c r="JJ53" s="106"/>
      <c r="JK53" s="106"/>
      <c r="JL53" s="106"/>
      <c r="JM53" s="106"/>
      <c r="JN53" s="106"/>
      <c r="JO53" s="106"/>
      <c r="JP53" s="106"/>
      <c r="JQ53" s="106"/>
      <c r="JR53" s="106"/>
      <c r="JS53" s="106"/>
      <c r="JT53" s="106"/>
      <c r="JU53" s="106"/>
      <c r="JV53" s="106"/>
      <c r="JW53" s="106"/>
      <c r="JX53" s="106"/>
      <c r="JY53" s="106"/>
      <c r="JZ53" s="106"/>
      <c r="KA53" s="106"/>
      <c r="KB53" s="106"/>
      <c r="KC53" s="106"/>
      <c r="KD53" s="106"/>
      <c r="KE53" s="106"/>
      <c r="KF53" s="106"/>
      <c r="KG53" s="106"/>
      <c r="KH53" s="106"/>
      <c r="KI53" s="106"/>
      <c r="KJ53" s="106"/>
      <c r="KK53" s="106"/>
      <c r="KL53" s="106"/>
      <c r="KM53" s="106"/>
      <c r="KN53" s="106"/>
      <c r="KO53" s="106"/>
      <c r="KP53" s="106"/>
      <c r="KQ53" s="106"/>
      <c r="KR53" s="106"/>
      <c r="KS53" s="106"/>
      <c r="KT53" s="106"/>
      <c r="KU53" s="106"/>
      <c r="KV53" s="106"/>
      <c r="KW53" s="106"/>
      <c r="KX53" s="106"/>
      <c r="KY53" s="106"/>
      <c r="KZ53" s="106"/>
      <c r="LA53" s="106"/>
      <c r="LB53" s="106"/>
      <c r="LC53" s="106"/>
      <c r="LD53" s="106"/>
      <c r="LE53" s="106"/>
      <c r="LF53" s="106"/>
      <c r="LG53" s="106"/>
      <c r="LH53" s="106"/>
      <c r="LI53" s="106"/>
      <c r="LJ53" s="106"/>
      <c r="LK53" s="106"/>
      <c r="LL53" s="106"/>
      <c r="LM53" s="106"/>
      <c r="LO53" s="66"/>
      <c r="LP53" s="66"/>
      <c r="LQ53" s="106"/>
      <c r="LR53" s="106"/>
      <c r="LS53" s="106"/>
      <c r="LT53" s="106"/>
      <c r="LU53" s="106"/>
      <c r="LV53" s="106"/>
      <c r="LW53" s="106"/>
      <c r="LX53" s="106"/>
      <c r="LY53" s="106"/>
      <c r="LZ53" s="106"/>
      <c r="MA53" s="106"/>
      <c r="MB53" s="106"/>
      <c r="MC53" s="106"/>
      <c r="MD53" s="106"/>
      <c r="ME53" s="106"/>
      <c r="MF53" s="106"/>
      <c r="MG53" s="106"/>
      <c r="MH53" s="106"/>
      <c r="MI53" s="106"/>
      <c r="MJ53" s="106"/>
      <c r="MK53" s="106"/>
      <c r="ML53" s="106"/>
      <c r="MM53" s="106"/>
      <c r="MN53" s="106"/>
      <c r="MO53" s="106"/>
      <c r="MP53" s="106"/>
      <c r="MQ53" s="106"/>
      <c r="MR53" s="106"/>
      <c r="MS53" s="106"/>
      <c r="MT53" s="106"/>
      <c r="MU53" s="106"/>
      <c r="MV53" s="106"/>
      <c r="MW53" s="106"/>
      <c r="MX53" s="106"/>
      <c r="MY53" s="106"/>
      <c r="MZ53" s="106"/>
      <c r="NA53" s="106"/>
      <c r="NB53" s="106"/>
      <c r="NC53" s="106"/>
      <c r="ND53" s="106"/>
      <c r="NE53" s="106"/>
      <c r="NF53" s="106"/>
      <c r="NG53" s="106"/>
      <c r="NH53" s="106"/>
      <c r="NI53" s="106"/>
      <c r="NJ53" s="106"/>
      <c r="NK53" s="106"/>
      <c r="NL53" s="106"/>
      <c r="NM53" s="106"/>
      <c r="NN53" s="106"/>
      <c r="NO53" s="106"/>
      <c r="NP53" s="106"/>
      <c r="NQ53" s="106"/>
      <c r="NR53" s="106"/>
      <c r="NS53" s="106"/>
      <c r="NT53" s="106"/>
      <c r="NU53" s="106"/>
      <c r="NV53" s="106"/>
      <c r="NW53" s="106"/>
      <c r="NX53" s="106"/>
      <c r="NY53" s="106"/>
      <c r="NZ53" s="106"/>
      <c r="OA53" s="106"/>
      <c r="OB53" s="106"/>
      <c r="OC53" s="106"/>
      <c r="OD53" s="106"/>
      <c r="OE53" s="106"/>
      <c r="OF53" s="106"/>
      <c r="OG53" s="106"/>
      <c r="OH53" s="106"/>
      <c r="OI53" s="106"/>
      <c r="OJ53" s="106"/>
      <c r="OK53" s="106"/>
      <c r="OL53" s="106"/>
      <c r="OM53" s="106"/>
      <c r="ON53" s="106"/>
      <c r="OO53" s="106"/>
      <c r="OP53" s="106"/>
    </row>
    <row r="54" spans="3:406" x14ac:dyDescent="0.2">
      <c r="C54" s="66"/>
      <c r="D54" s="66"/>
      <c r="E54" s="66"/>
      <c r="F54" s="73"/>
      <c r="G54" s="72"/>
      <c r="H54" s="73"/>
      <c r="I54" s="73"/>
      <c r="J54" s="73"/>
      <c r="K54" s="73"/>
      <c r="L54" s="72"/>
      <c r="M54" s="73"/>
      <c r="N54" s="73"/>
      <c r="O54" s="73"/>
      <c r="P54" s="73"/>
      <c r="Q54" s="72"/>
      <c r="R54" s="73"/>
      <c r="S54" s="73"/>
      <c r="T54" s="73"/>
      <c r="U54" s="73"/>
      <c r="V54" s="72"/>
      <c r="W54" s="73"/>
      <c r="X54" s="73"/>
      <c r="Y54" s="73"/>
      <c r="Z54" s="73"/>
      <c r="AA54" s="72"/>
      <c r="AB54" s="73"/>
      <c r="AC54" s="73"/>
      <c r="AD54" s="73"/>
      <c r="AE54" s="73"/>
      <c r="AF54" s="72"/>
      <c r="AG54" s="73"/>
      <c r="AH54" s="73"/>
      <c r="AI54" s="73"/>
      <c r="AJ54" s="73"/>
      <c r="AK54" s="128"/>
      <c r="AL54" s="73"/>
      <c r="AM54" s="73"/>
      <c r="AN54" s="73"/>
      <c r="AO54" s="73"/>
      <c r="AP54" s="128"/>
      <c r="AQ54" s="73"/>
      <c r="AR54" s="73"/>
      <c r="AS54" s="73"/>
      <c r="AT54" s="73"/>
      <c r="AU54" s="128"/>
      <c r="AV54" s="73"/>
      <c r="AW54" s="73"/>
      <c r="AX54" s="73"/>
      <c r="AY54" s="73"/>
      <c r="AZ54" s="128"/>
      <c r="BA54" s="73"/>
      <c r="BB54" s="73"/>
      <c r="BC54" s="73"/>
      <c r="BD54" s="73"/>
      <c r="BE54" s="128"/>
      <c r="BF54" s="73"/>
      <c r="BG54" s="73"/>
      <c r="BH54" s="73"/>
      <c r="BI54" s="73"/>
      <c r="BJ54" s="128"/>
      <c r="BK54" s="73"/>
      <c r="BL54" s="73"/>
      <c r="BM54" s="73"/>
      <c r="BN54" s="73"/>
      <c r="BO54" s="128"/>
      <c r="BP54" s="73"/>
      <c r="BQ54" s="73"/>
      <c r="BR54" s="73"/>
      <c r="BS54" s="73"/>
      <c r="BT54" s="128"/>
      <c r="BU54" s="73"/>
      <c r="BV54" s="73"/>
      <c r="BW54" s="73"/>
      <c r="BX54" s="73"/>
      <c r="BY54" s="128"/>
      <c r="BZ54" s="73"/>
      <c r="CA54" s="73"/>
      <c r="CB54" s="73"/>
      <c r="CC54" s="73"/>
      <c r="CD54" s="128"/>
      <c r="CF54" s="66"/>
      <c r="CG54" s="6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I54" s="66"/>
      <c r="FJ54" s="6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L54" s="66"/>
      <c r="IM54" s="66"/>
      <c r="IN54" s="106"/>
      <c r="IO54" s="106"/>
      <c r="IP54" s="106"/>
      <c r="IQ54" s="106"/>
      <c r="IR54" s="106"/>
      <c r="IS54" s="106"/>
      <c r="IT54" s="106"/>
      <c r="IU54" s="106"/>
      <c r="IV54" s="106"/>
      <c r="IW54" s="106"/>
      <c r="IX54" s="106"/>
      <c r="IY54" s="106"/>
      <c r="IZ54" s="106"/>
      <c r="JA54" s="106"/>
      <c r="JB54" s="106"/>
      <c r="JC54" s="106"/>
      <c r="JD54" s="106"/>
      <c r="JE54" s="106"/>
      <c r="JF54" s="106"/>
      <c r="JG54" s="106"/>
      <c r="JH54" s="106"/>
      <c r="JI54" s="106"/>
      <c r="JJ54" s="106"/>
      <c r="JK54" s="106"/>
      <c r="JL54" s="106"/>
      <c r="JM54" s="106"/>
      <c r="JN54" s="106"/>
      <c r="JO54" s="106"/>
      <c r="JP54" s="106"/>
      <c r="JQ54" s="106"/>
      <c r="JR54" s="106"/>
      <c r="JS54" s="106"/>
      <c r="JT54" s="106"/>
      <c r="JU54" s="106"/>
      <c r="JV54" s="106"/>
      <c r="JW54" s="106"/>
      <c r="JX54" s="106"/>
      <c r="JY54" s="106"/>
      <c r="JZ54" s="106"/>
      <c r="KA54" s="106"/>
      <c r="KB54" s="106"/>
      <c r="KC54" s="106"/>
      <c r="KD54" s="106"/>
      <c r="KE54" s="106"/>
      <c r="KF54" s="106"/>
      <c r="KG54" s="106"/>
      <c r="KH54" s="106"/>
      <c r="KI54" s="106"/>
      <c r="KJ54" s="106"/>
      <c r="KK54" s="106"/>
      <c r="KL54" s="106"/>
      <c r="KM54" s="106"/>
      <c r="KN54" s="106"/>
      <c r="KO54" s="106"/>
      <c r="KP54" s="106"/>
      <c r="KQ54" s="106"/>
      <c r="KR54" s="106"/>
      <c r="KS54" s="106"/>
      <c r="KT54" s="106"/>
      <c r="KU54" s="106"/>
      <c r="KV54" s="106"/>
      <c r="KW54" s="106"/>
      <c r="KX54" s="106"/>
      <c r="KY54" s="106"/>
      <c r="KZ54" s="106"/>
      <c r="LA54" s="106"/>
      <c r="LB54" s="106"/>
      <c r="LC54" s="106"/>
      <c r="LD54" s="106"/>
      <c r="LE54" s="106"/>
      <c r="LF54" s="106"/>
      <c r="LG54" s="106"/>
      <c r="LH54" s="106"/>
      <c r="LI54" s="106"/>
      <c r="LJ54" s="106"/>
      <c r="LK54" s="106"/>
      <c r="LL54" s="106"/>
      <c r="LM54" s="106"/>
      <c r="LO54" s="66"/>
      <c r="LP54" s="66"/>
      <c r="LQ54" s="106"/>
      <c r="LR54" s="106"/>
      <c r="LS54" s="106"/>
      <c r="LT54" s="106"/>
      <c r="LU54" s="106"/>
      <c r="LV54" s="106"/>
      <c r="LW54" s="106"/>
      <c r="LX54" s="106"/>
      <c r="LY54" s="106"/>
      <c r="LZ54" s="106"/>
      <c r="MA54" s="106"/>
      <c r="MB54" s="106"/>
      <c r="MC54" s="106"/>
      <c r="MD54" s="106"/>
      <c r="ME54" s="106"/>
      <c r="MF54" s="106"/>
      <c r="MG54" s="106"/>
      <c r="MH54" s="106"/>
      <c r="MI54" s="106"/>
      <c r="MJ54" s="106"/>
      <c r="MK54" s="106"/>
      <c r="ML54" s="106"/>
      <c r="MM54" s="106"/>
      <c r="MN54" s="106"/>
      <c r="MO54" s="106"/>
      <c r="MP54" s="106"/>
      <c r="MQ54" s="106"/>
      <c r="MR54" s="106"/>
      <c r="MS54" s="106"/>
      <c r="MT54" s="106"/>
      <c r="MU54" s="106"/>
      <c r="MV54" s="106"/>
      <c r="MW54" s="106"/>
      <c r="MX54" s="106"/>
      <c r="MY54" s="106"/>
      <c r="MZ54" s="106"/>
      <c r="NA54" s="106"/>
      <c r="NB54" s="106"/>
      <c r="NC54" s="106"/>
      <c r="ND54" s="106"/>
      <c r="NE54" s="106"/>
      <c r="NF54" s="106"/>
      <c r="NG54" s="106"/>
      <c r="NH54" s="106"/>
      <c r="NI54" s="106"/>
      <c r="NJ54" s="106"/>
      <c r="NK54" s="106"/>
      <c r="NL54" s="106"/>
      <c r="NM54" s="106"/>
      <c r="NN54" s="106"/>
      <c r="NO54" s="106"/>
      <c r="NP54" s="106"/>
      <c r="NQ54" s="106"/>
      <c r="NR54" s="106"/>
      <c r="NS54" s="106"/>
      <c r="NT54" s="106"/>
      <c r="NU54" s="106"/>
      <c r="NV54" s="106"/>
      <c r="NW54" s="106"/>
      <c r="NX54" s="106"/>
      <c r="NY54" s="106"/>
      <c r="NZ54" s="106"/>
      <c r="OA54" s="106"/>
      <c r="OB54" s="106"/>
      <c r="OC54" s="106"/>
      <c r="OD54" s="106"/>
      <c r="OE54" s="106"/>
      <c r="OF54" s="106"/>
      <c r="OG54" s="106"/>
      <c r="OH54" s="106"/>
      <c r="OI54" s="106"/>
      <c r="OJ54" s="106"/>
      <c r="OK54" s="106"/>
      <c r="OL54" s="106"/>
      <c r="OM54" s="106"/>
      <c r="ON54" s="106"/>
      <c r="OO54" s="106"/>
      <c r="OP54" s="106"/>
    </row>
    <row r="55" spans="3:406" x14ac:dyDescent="0.2">
      <c r="C55" s="66"/>
      <c r="D55" s="66"/>
      <c r="E55" s="66"/>
      <c r="F55" s="73"/>
      <c r="G55" s="72"/>
      <c r="H55" s="73"/>
      <c r="I55" s="73"/>
      <c r="J55" s="73"/>
      <c r="K55" s="73"/>
      <c r="L55" s="72"/>
      <c r="M55" s="73"/>
      <c r="N55" s="73"/>
      <c r="O55" s="73"/>
      <c r="P55" s="73"/>
      <c r="Q55" s="72"/>
      <c r="R55" s="73"/>
      <c r="S55" s="73"/>
      <c r="T55" s="73"/>
      <c r="U55" s="73"/>
      <c r="V55" s="72"/>
      <c r="W55" s="73"/>
      <c r="X55" s="73"/>
      <c r="Y55" s="73"/>
      <c r="Z55" s="73"/>
      <c r="AA55" s="72"/>
      <c r="AB55" s="73"/>
      <c r="AC55" s="73"/>
      <c r="AD55" s="73"/>
      <c r="AE55" s="73"/>
      <c r="AF55" s="72"/>
      <c r="AG55" s="73"/>
      <c r="AH55" s="73"/>
      <c r="AI55" s="73"/>
      <c r="AJ55" s="73"/>
      <c r="AK55" s="128"/>
      <c r="AL55" s="73"/>
      <c r="AM55" s="73"/>
      <c r="AN55" s="73"/>
      <c r="AO55" s="73"/>
      <c r="AP55" s="128"/>
      <c r="AQ55" s="73"/>
      <c r="AR55" s="73"/>
      <c r="AS55" s="73"/>
      <c r="AT55" s="73"/>
      <c r="AU55" s="128"/>
      <c r="AV55" s="73"/>
      <c r="AW55" s="73"/>
      <c r="AX55" s="73"/>
      <c r="AY55" s="73"/>
      <c r="AZ55" s="128"/>
      <c r="BA55" s="73"/>
      <c r="BB55" s="73"/>
      <c r="BC55" s="73"/>
      <c r="BD55" s="73"/>
      <c r="BE55" s="128"/>
      <c r="BF55" s="73"/>
      <c r="BG55" s="73"/>
      <c r="BH55" s="73"/>
      <c r="BI55" s="73"/>
      <c r="BJ55" s="128"/>
      <c r="BK55" s="73"/>
      <c r="BL55" s="73"/>
      <c r="BM55" s="73"/>
      <c r="BN55" s="73"/>
      <c r="BO55" s="128"/>
      <c r="BP55" s="73"/>
      <c r="BQ55" s="73"/>
      <c r="BR55" s="73"/>
      <c r="BS55" s="73"/>
      <c r="BT55" s="128"/>
      <c r="BU55" s="73"/>
      <c r="BV55" s="73"/>
      <c r="BW55" s="73"/>
      <c r="BX55" s="73"/>
      <c r="BY55" s="128"/>
      <c r="BZ55" s="73"/>
      <c r="CA55" s="73"/>
      <c r="CB55" s="73"/>
      <c r="CC55" s="73"/>
      <c r="CD55" s="128"/>
      <c r="CF55" s="66"/>
      <c r="CG55" s="6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I55" s="66"/>
      <c r="FJ55" s="66"/>
      <c r="FK55" s="106"/>
      <c r="FL55" s="106"/>
      <c r="FM55" s="106"/>
      <c r="FN55" s="106"/>
      <c r="FO55" s="106"/>
      <c r="FP55" s="106"/>
      <c r="FQ55" s="106"/>
      <c r="FR55" s="106"/>
      <c r="FS55" s="106"/>
      <c r="FT55" s="106"/>
      <c r="FU55" s="106"/>
      <c r="FV55" s="106"/>
      <c r="FW55" s="106"/>
      <c r="FX55" s="106"/>
      <c r="FY55" s="106"/>
      <c r="FZ55" s="106"/>
      <c r="GA55" s="106"/>
      <c r="GB55" s="106"/>
      <c r="GC55" s="106"/>
      <c r="GD55" s="106"/>
      <c r="GE55" s="106"/>
      <c r="GF55" s="106"/>
      <c r="GG55" s="106"/>
      <c r="GH55" s="106"/>
      <c r="GI55" s="106"/>
      <c r="GJ55" s="106"/>
      <c r="GK55" s="106"/>
      <c r="GL55" s="106"/>
      <c r="GM55" s="106"/>
      <c r="GN55" s="106"/>
      <c r="GO55" s="106"/>
      <c r="GP55" s="106"/>
      <c r="GQ55" s="106"/>
      <c r="GR55" s="106"/>
      <c r="GS55" s="106"/>
      <c r="GT55" s="106"/>
      <c r="GU55" s="106"/>
      <c r="GV55" s="106"/>
      <c r="GW55" s="106"/>
      <c r="GX55" s="106"/>
      <c r="GY55" s="106"/>
      <c r="GZ55" s="106"/>
      <c r="HA55" s="106"/>
      <c r="HB55" s="106"/>
      <c r="HC55" s="106"/>
      <c r="HD55" s="106"/>
      <c r="HE55" s="106"/>
      <c r="HF55" s="106"/>
      <c r="HG55" s="106"/>
      <c r="HH55" s="106"/>
      <c r="HI55" s="106"/>
      <c r="HJ55" s="106"/>
      <c r="HK55" s="106"/>
      <c r="HL55" s="106"/>
      <c r="HM55" s="106"/>
      <c r="HN55" s="106"/>
      <c r="HO55" s="106"/>
      <c r="HP55" s="106"/>
      <c r="HQ55" s="106"/>
      <c r="HR55" s="106"/>
      <c r="HS55" s="106"/>
      <c r="HT55" s="106"/>
      <c r="HU55" s="106"/>
      <c r="HV55" s="106"/>
      <c r="HW55" s="106"/>
      <c r="HX55" s="106"/>
      <c r="HY55" s="106"/>
      <c r="HZ55" s="106"/>
      <c r="IA55" s="106"/>
      <c r="IB55" s="106"/>
      <c r="IC55" s="106"/>
      <c r="ID55" s="106"/>
      <c r="IE55" s="106"/>
      <c r="IF55" s="106"/>
      <c r="IG55" s="106"/>
      <c r="IH55" s="106"/>
      <c r="II55" s="106"/>
      <c r="IJ55" s="106"/>
      <c r="IL55" s="66"/>
      <c r="IM55" s="66"/>
      <c r="IN55" s="106"/>
      <c r="IO55" s="106"/>
      <c r="IP55" s="106"/>
      <c r="IQ55" s="106"/>
      <c r="IR55" s="106"/>
      <c r="IS55" s="106"/>
      <c r="IT55" s="106"/>
      <c r="IU55" s="106"/>
      <c r="IV55" s="106"/>
      <c r="IW55" s="106"/>
      <c r="IX55" s="106"/>
      <c r="IY55" s="106"/>
      <c r="IZ55" s="106"/>
      <c r="JA55" s="106"/>
      <c r="JB55" s="106"/>
      <c r="JC55" s="106"/>
      <c r="JD55" s="106"/>
      <c r="JE55" s="106"/>
      <c r="JF55" s="106"/>
      <c r="JG55" s="106"/>
      <c r="JH55" s="106"/>
      <c r="JI55" s="106"/>
      <c r="JJ55" s="106"/>
      <c r="JK55" s="106"/>
      <c r="JL55" s="106"/>
      <c r="JM55" s="106"/>
      <c r="JN55" s="106"/>
      <c r="JO55" s="106"/>
      <c r="JP55" s="106"/>
      <c r="JQ55" s="106"/>
      <c r="JR55" s="106"/>
      <c r="JS55" s="106"/>
      <c r="JT55" s="106"/>
      <c r="JU55" s="106"/>
      <c r="JV55" s="106"/>
      <c r="JW55" s="106"/>
      <c r="JX55" s="106"/>
      <c r="JY55" s="106"/>
      <c r="JZ55" s="106"/>
      <c r="KA55" s="106"/>
      <c r="KB55" s="106"/>
      <c r="KC55" s="106"/>
      <c r="KD55" s="106"/>
      <c r="KE55" s="106"/>
      <c r="KF55" s="106"/>
      <c r="KG55" s="106"/>
      <c r="KH55" s="106"/>
      <c r="KI55" s="106"/>
      <c r="KJ55" s="106"/>
      <c r="KK55" s="106"/>
      <c r="KL55" s="106"/>
      <c r="KM55" s="106"/>
      <c r="KN55" s="106"/>
      <c r="KO55" s="106"/>
      <c r="KP55" s="106"/>
      <c r="KQ55" s="106"/>
      <c r="KR55" s="106"/>
      <c r="KS55" s="106"/>
      <c r="KT55" s="106"/>
      <c r="KU55" s="106"/>
      <c r="KV55" s="106"/>
      <c r="KW55" s="106"/>
      <c r="KX55" s="106"/>
      <c r="KY55" s="106"/>
      <c r="KZ55" s="106"/>
      <c r="LA55" s="106"/>
      <c r="LB55" s="106"/>
      <c r="LC55" s="106"/>
      <c r="LD55" s="106"/>
      <c r="LE55" s="106"/>
      <c r="LF55" s="106"/>
      <c r="LG55" s="106"/>
      <c r="LH55" s="106"/>
      <c r="LI55" s="106"/>
      <c r="LJ55" s="106"/>
      <c r="LK55" s="106"/>
      <c r="LL55" s="106"/>
      <c r="LM55" s="106"/>
      <c r="LO55" s="66"/>
      <c r="LP55" s="66"/>
      <c r="LQ55" s="106"/>
      <c r="LR55" s="106"/>
      <c r="LS55" s="106"/>
      <c r="LT55" s="106"/>
      <c r="LU55" s="106"/>
      <c r="LV55" s="106"/>
      <c r="LW55" s="106"/>
      <c r="LX55" s="106"/>
      <c r="LY55" s="106"/>
      <c r="LZ55" s="106"/>
      <c r="MA55" s="106"/>
      <c r="MB55" s="106"/>
      <c r="MC55" s="106"/>
      <c r="MD55" s="106"/>
      <c r="ME55" s="106"/>
      <c r="MF55" s="106"/>
      <c r="MG55" s="106"/>
      <c r="MH55" s="106"/>
      <c r="MI55" s="106"/>
      <c r="MJ55" s="106"/>
      <c r="MK55" s="106"/>
      <c r="ML55" s="106"/>
      <c r="MM55" s="106"/>
      <c r="MN55" s="106"/>
      <c r="MO55" s="106"/>
      <c r="MP55" s="106"/>
      <c r="MQ55" s="106"/>
      <c r="MR55" s="106"/>
      <c r="MS55" s="106"/>
      <c r="MT55" s="106"/>
      <c r="MU55" s="106"/>
      <c r="MV55" s="106"/>
      <c r="MW55" s="106"/>
      <c r="MX55" s="106"/>
      <c r="MY55" s="106"/>
      <c r="MZ55" s="106"/>
      <c r="NA55" s="106"/>
      <c r="NB55" s="106"/>
      <c r="NC55" s="106"/>
      <c r="ND55" s="106"/>
      <c r="NE55" s="106"/>
      <c r="NF55" s="106"/>
      <c r="NG55" s="106"/>
      <c r="NH55" s="106"/>
      <c r="NI55" s="106"/>
      <c r="NJ55" s="106"/>
      <c r="NK55" s="106"/>
      <c r="NL55" s="106"/>
      <c r="NM55" s="106"/>
      <c r="NN55" s="106"/>
      <c r="NO55" s="106"/>
      <c r="NP55" s="106"/>
      <c r="NQ55" s="106"/>
      <c r="NR55" s="106"/>
      <c r="NS55" s="106"/>
      <c r="NT55" s="106"/>
      <c r="NU55" s="106"/>
      <c r="NV55" s="106"/>
      <c r="NW55" s="106"/>
      <c r="NX55" s="106"/>
      <c r="NY55" s="106"/>
      <c r="NZ55" s="106"/>
      <c r="OA55" s="106"/>
      <c r="OB55" s="106"/>
      <c r="OC55" s="106"/>
      <c r="OD55" s="106"/>
      <c r="OE55" s="106"/>
      <c r="OF55" s="106"/>
      <c r="OG55" s="106"/>
      <c r="OH55" s="106"/>
      <c r="OI55" s="106"/>
      <c r="OJ55" s="106"/>
      <c r="OK55" s="106"/>
      <c r="OL55" s="106"/>
      <c r="OM55" s="106"/>
      <c r="ON55" s="106"/>
      <c r="OO55" s="106"/>
      <c r="OP55" s="106"/>
    </row>
    <row r="56" spans="3:406" x14ac:dyDescent="0.2">
      <c r="C56" s="66"/>
      <c r="D56" s="66"/>
      <c r="E56" s="66"/>
      <c r="F56" s="73"/>
      <c r="G56" s="72"/>
      <c r="H56" s="73"/>
      <c r="I56" s="73"/>
      <c r="J56" s="73"/>
      <c r="K56" s="73"/>
      <c r="L56" s="72"/>
      <c r="M56" s="73"/>
      <c r="N56" s="73"/>
      <c r="O56" s="73"/>
      <c r="P56" s="73"/>
      <c r="Q56" s="72"/>
      <c r="R56" s="73"/>
      <c r="S56" s="73"/>
      <c r="T56" s="73"/>
      <c r="U56" s="73"/>
      <c r="V56" s="72"/>
      <c r="W56" s="73"/>
      <c r="X56" s="73"/>
      <c r="Y56" s="73"/>
      <c r="Z56" s="73"/>
      <c r="AA56" s="72"/>
      <c r="AB56" s="73"/>
      <c r="AC56" s="73"/>
      <c r="AD56" s="73"/>
      <c r="AE56" s="73"/>
      <c r="AF56" s="72"/>
      <c r="AG56" s="73"/>
      <c r="AH56" s="73"/>
      <c r="AI56" s="73"/>
      <c r="AJ56" s="73"/>
      <c r="AK56" s="128"/>
      <c r="AL56" s="73"/>
      <c r="AM56" s="73"/>
      <c r="AN56" s="73"/>
      <c r="AO56" s="73"/>
      <c r="AP56" s="128"/>
      <c r="AQ56" s="73"/>
      <c r="AR56" s="73"/>
      <c r="AS56" s="73"/>
      <c r="AT56" s="73"/>
      <c r="AU56" s="128"/>
      <c r="AV56" s="73"/>
      <c r="AW56" s="73"/>
      <c r="AX56" s="73"/>
      <c r="AY56" s="73"/>
      <c r="AZ56" s="128"/>
      <c r="BA56" s="73"/>
      <c r="BB56" s="73"/>
      <c r="BC56" s="73"/>
      <c r="BD56" s="73"/>
      <c r="BE56" s="128"/>
      <c r="BF56" s="73"/>
      <c r="BG56" s="73"/>
      <c r="BH56" s="73"/>
      <c r="BI56" s="73"/>
      <c r="BJ56" s="128"/>
      <c r="BK56" s="73"/>
      <c r="BL56" s="73"/>
      <c r="BM56" s="73"/>
      <c r="BN56" s="73"/>
      <c r="BO56" s="128"/>
      <c r="BP56" s="73"/>
      <c r="BQ56" s="73"/>
      <c r="BR56" s="73"/>
      <c r="BS56" s="73"/>
      <c r="BT56" s="128"/>
      <c r="BU56" s="73"/>
      <c r="BV56" s="73"/>
      <c r="BW56" s="73"/>
      <c r="BX56" s="73"/>
      <c r="BY56" s="128"/>
      <c r="BZ56" s="73"/>
      <c r="CA56" s="73"/>
      <c r="CB56" s="73"/>
      <c r="CC56" s="73"/>
      <c r="CD56" s="128"/>
      <c r="CF56" s="66"/>
      <c r="CG56" s="6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I56" s="66"/>
      <c r="FJ56" s="66"/>
      <c r="FK56" s="106"/>
      <c r="FL56" s="106"/>
      <c r="FM56" s="106"/>
      <c r="FN56" s="106"/>
      <c r="FO56" s="106"/>
      <c r="FP56" s="106"/>
      <c r="FQ56" s="106"/>
      <c r="FR56" s="106"/>
      <c r="FS56" s="106"/>
      <c r="FT56" s="106"/>
      <c r="FU56" s="106"/>
      <c r="FV56" s="106"/>
      <c r="FW56" s="106"/>
      <c r="FX56" s="106"/>
      <c r="FY56" s="106"/>
      <c r="FZ56" s="106"/>
      <c r="GA56" s="106"/>
      <c r="GB56" s="106"/>
      <c r="GC56" s="106"/>
      <c r="GD56" s="106"/>
      <c r="GE56" s="106"/>
      <c r="GF56" s="106"/>
      <c r="GG56" s="106"/>
      <c r="GH56" s="106"/>
      <c r="GI56" s="106"/>
      <c r="GJ56" s="106"/>
      <c r="GK56" s="106"/>
      <c r="GL56" s="106"/>
      <c r="GM56" s="106"/>
      <c r="GN56" s="106"/>
      <c r="GO56" s="106"/>
      <c r="GP56" s="106"/>
      <c r="GQ56" s="106"/>
      <c r="GR56" s="106"/>
      <c r="GS56" s="106"/>
      <c r="GT56" s="106"/>
      <c r="GU56" s="106"/>
      <c r="GV56" s="106"/>
      <c r="GW56" s="106"/>
      <c r="GX56" s="106"/>
      <c r="GY56" s="106"/>
      <c r="GZ56" s="106"/>
      <c r="HA56" s="106"/>
      <c r="HB56" s="106"/>
      <c r="HC56" s="106"/>
      <c r="HD56" s="106"/>
      <c r="HE56" s="106"/>
      <c r="HF56" s="106"/>
      <c r="HG56" s="106"/>
      <c r="HH56" s="106"/>
      <c r="HI56" s="106"/>
      <c r="HJ56" s="106"/>
      <c r="HK56" s="106"/>
      <c r="HL56" s="106"/>
      <c r="HM56" s="106"/>
      <c r="HN56" s="106"/>
      <c r="HO56" s="106"/>
      <c r="HP56" s="106"/>
      <c r="HQ56" s="106"/>
      <c r="HR56" s="106"/>
      <c r="HS56" s="106"/>
      <c r="HT56" s="106"/>
      <c r="HU56" s="106"/>
      <c r="HV56" s="106"/>
      <c r="HW56" s="106"/>
      <c r="HX56" s="106"/>
      <c r="HY56" s="106"/>
      <c r="HZ56" s="106"/>
      <c r="IA56" s="106"/>
      <c r="IB56" s="106"/>
      <c r="IC56" s="106"/>
      <c r="ID56" s="106"/>
      <c r="IE56" s="106"/>
      <c r="IF56" s="106"/>
      <c r="IG56" s="106"/>
      <c r="IH56" s="106"/>
      <c r="II56" s="106"/>
      <c r="IJ56" s="106"/>
      <c r="IL56" s="66"/>
      <c r="IM56" s="66"/>
      <c r="IN56" s="106"/>
      <c r="IO56" s="106"/>
      <c r="IP56" s="106"/>
      <c r="IQ56" s="106"/>
      <c r="IR56" s="106"/>
      <c r="IS56" s="106"/>
      <c r="IT56" s="106"/>
      <c r="IU56" s="106"/>
      <c r="IV56" s="106"/>
      <c r="IW56" s="106"/>
      <c r="IX56" s="106"/>
      <c r="IY56" s="106"/>
      <c r="IZ56" s="106"/>
      <c r="JA56" s="106"/>
      <c r="JB56" s="106"/>
      <c r="JC56" s="106"/>
      <c r="JD56" s="106"/>
      <c r="JE56" s="106"/>
      <c r="JF56" s="106"/>
      <c r="JG56" s="106"/>
      <c r="JH56" s="106"/>
      <c r="JI56" s="106"/>
      <c r="JJ56" s="106"/>
      <c r="JK56" s="106"/>
      <c r="JL56" s="106"/>
      <c r="JM56" s="106"/>
      <c r="JN56" s="106"/>
      <c r="JO56" s="106"/>
      <c r="JP56" s="106"/>
      <c r="JQ56" s="106"/>
      <c r="JR56" s="106"/>
      <c r="JS56" s="106"/>
      <c r="JT56" s="106"/>
      <c r="JU56" s="106"/>
      <c r="JV56" s="106"/>
      <c r="JW56" s="106"/>
      <c r="JX56" s="106"/>
      <c r="JY56" s="106"/>
      <c r="JZ56" s="106"/>
      <c r="KA56" s="106"/>
      <c r="KB56" s="106"/>
      <c r="KC56" s="106"/>
      <c r="KD56" s="106"/>
      <c r="KE56" s="106"/>
      <c r="KF56" s="106"/>
      <c r="KG56" s="106"/>
      <c r="KH56" s="106"/>
      <c r="KI56" s="106"/>
      <c r="KJ56" s="106"/>
      <c r="KK56" s="106"/>
      <c r="KL56" s="106"/>
      <c r="KM56" s="106"/>
      <c r="KN56" s="106"/>
      <c r="KO56" s="106"/>
      <c r="KP56" s="106"/>
      <c r="KQ56" s="106"/>
      <c r="KR56" s="106"/>
      <c r="KS56" s="106"/>
      <c r="KT56" s="106"/>
      <c r="KU56" s="106"/>
      <c r="KV56" s="106"/>
      <c r="KW56" s="106"/>
      <c r="KX56" s="106"/>
      <c r="KY56" s="106"/>
      <c r="KZ56" s="106"/>
      <c r="LA56" s="106"/>
      <c r="LB56" s="106"/>
      <c r="LC56" s="106"/>
      <c r="LD56" s="106"/>
      <c r="LE56" s="106"/>
      <c r="LF56" s="106"/>
      <c r="LG56" s="106"/>
      <c r="LH56" s="106"/>
      <c r="LI56" s="106"/>
      <c r="LJ56" s="106"/>
      <c r="LK56" s="106"/>
      <c r="LL56" s="106"/>
      <c r="LM56" s="106"/>
      <c r="LO56" s="66"/>
      <c r="LP56" s="66"/>
      <c r="LQ56" s="106"/>
      <c r="LR56" s="106"/>
      <c r="LS56" s="106"/>
      <c r="LT56" s="106"/>
      <c r="LU56" s="106"/>
      <c r="LV56" s="106"/>
      <c r="LW56" s="106"/>
      <c r="LX56" s="106"/>
      <c r="LY56" s="106"/>
      <c r="LZ56" s="106"/>
      <c r="MA56" s="106"/>
      <c r="MB56" s="106"/>
      <c r="MC56" s="106"/>
      <c r="MD56" s="106"/>
      <c r="ME56" s="106"/>
      <c r="MF56" s="106"/>
      <c r="MG56" s="106"/>
      <c r="MH56" s="106"/>
      <c r="MI56" s="106"/>
      <c r="MJ56" s="106"/>
      <c r="MK56" s="106"/>
      <c r="ML56" s="106"/>
      <c r="MM56" s="106"/>
      <c r="MN56" s="106"/>
      <c r="MO56" s="106"/>
      <c r="MP56" s="106"/>
      <c r="MQ56" s="106"/>
      <c r="MR56" s="106"/>
      <c r="MS56" s="106"/>
      <c r="MT56" s="106"/>
      <c r="MU56" s="106"/>
      <c r="MV56" s="106"/>
      <c r="MW56" s="106"/>
      <c r="MX56" s="106"/>
      <c r="MY56" s="106"/>
      <c r="MZ56" s="106"/>
      <c r="NA56" s="106"/>
      <c r="NB56" s="106"/>
      <c r="NC56" s="106"/>
      <c r="ND56" s="106"/>
      <c r="NE56" s="106"/>
      <c r="NF56" s="106"/>
      <c r="NG56" s="106"/>
      <c r="NH56" s="106"/>
      <c r="NI56" s="106"/>
      <c r="NJ56" s="106"/>
      <c r="NK56" s="106"/>
      <c r="NL56" s="106"/>
      <c r="NM56" s="106"/>
      <c r="NN56" s="106"/>
      <c r="NO56" s="106"/>
      <c r="NP56" s="106"/>
      <c r="NQ56" s="106"/>
      <c r="NR56" s="106"/>
      <c r="NS56" s="106"/>
      <c r="NT56" s="106"/>
      <c r="NU56" s="106"/>
      <c r="NV56" s="106"/>
      <c r="NW56" s="106"/>
      <c r="NX56" s="106"/>
      <c r="NY56" s="106"/>
      <c r="NZ56" s="106"/>
      <c r="OA56" s="106"/>
      <c r="OB56" s="106"/>
      <c r="OC56" s="106"/>
      <c r="OD56" s="106"/>
      <c r="OE56" s="106"/>
      <c r="OF56" s="106"/>
      <c r="OG56" s="106"/>
      <c r="OH56" s="106"/>
      <c r="OI56" s="106"/>
      <c r="OJ56" s="106"/>
      <c r="OK56" s="106"/>
      <c r="OL56" s="106"/>
      <c r="OM56" s="106"/>
      <c r="ON56" s="106"/>
      <c r="OO56" s="106"/>
      <c r="OP56" s="106"/>
    </row>
    <row r="57" spans="3:406" x14ac:dyDescent="0.2">
      <c r="C57" s="66"/>
      <c r="D57" s="66"/>
      <c r="E57" s="66"/>
      <c r="F57" s="73"/>
      <c r="G57" s="72"/>
      <c r="H57" s="73"/>
      <c r="I57" s="73"/>
      <c r="J57" s="73"/>
      <c r="K57" s="73"/>
      <c r="L57" s="72"/>
      <c r="M57" s="73"/>
      <c r="N57" s="73"/>
      <c r="O57" s="73"/>
      <c r="P57" s="73"/>
      <c r="Q57" s="72"/>
      <c r="R57" s="73"/>
      <c r="S57" s="73"/>
      <c r="T57" s="73"/>
      <c r="U57" s="73"/>
      <c r="V57" s="72"/>
      <c r="W57" s="73"/>
      <c r="X57" s="73"/>
      <c r="Y57" s="73"/>
      <c r="Z57" s="73"/>
      <c r="AA57" s="72"/>
      <c r="AB57" s="73"/>
      <c r="AC57" s="73"/>
      <c r="AD57" s="73"/>
      <c r="AE57" s="73"/>
      <c r="AF57" s="72"/>
      <c r="AG57" s="73"/>
      <c r="AH57" s="73"/>
      <c r="AI57" s="73"/>
      <c r="AJ57" s="73"/>
      <c r="AK57" s="128"/>
      <c r="AL57" s="73"/>
      <c r="AM57" s="73"/>
      <c r="AN57" s="73"/>
      <c r="AO57" s="73"/>
      <c r="AP57" s="128"/>
      <c r="AQ57" s="73"/>
      <c r="AR57" s="73"/>
      <c r="AS57" s="73"/>
      <c r="AT57" s="73"/>
      <c r="AU57" s="128"/>
      <c r="AV57" s="73"/>
      <c r="AW57" s="73"/>
      <c r="AX57" s="73"/>
      <c r="AY57" s="73"/>
      <c r="AZ57" s="128"/>
      <c r="BA57" s="73"/>
      <c r="BB57" s="73"/>
      <c r="BC57" s="73"/>
      <c r="BD57" s="73"/>
      <c r="BE57" s="128"/>
      <c r="BF57" s="73"/>
      <c r="BG57" s="73"/>
      <c r="BH57" s="73"/>
      <c r="BI57" s="73"/>
      <c r="BJ57" s="128"/>
      <c r="BK57" s="73"/>
      <c r="BL57" s="73"/>
      <c r="BM57" s="73"/>
      <c r="BN57" s="73"/>
      <c r="BO57" s="128"/>
      <c r="BP57" s="73"/>
      <c r="BQ57" s="73"/>
      <c r="BR57" s="73"/>
      <c r="BS57" s="73"/>
      <c r="BT57" s="128"/>
      <c r="BU57" s="73"/>
      <c r="BV57" s="73"/>
      <c r="BW57" s="73"/>
      <c r="BX57" s="73"/>
      <c r="BY57" s="128"/>
      <c r="BZ57" s="73"/>
      <c r="CA57" s="73"/>
      <c r="CB57" s="73"/>
      <c r="CC57" s="73"/>
      <c r="CD57" s="128"/>
      <c r="CF57" s="66"/>
      <c r="CG57" s="6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I57" s="66"/>
      <c r="FJ57" s="6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L57" s="66"/>
      <c r="IM57" s="66"/>
      <c r="IN57" s="106"/>
      <c r="IO57" s="106"/>
      <c r="IP57" s="106"/>
      <c r="IQ57" s="106"/>
      <c r="IR57" s="106"/>
      <c r="IS57" s="106"/>
      <c r="IT57" s="106"/>
      <c r="IU57" s="106"/>
      <c r="IV57" s="106"/>
      <c r="IW57" s="106"/>
      <c r="IX57" s="106"/>
      <c r="IY57" s="106"/>
      <c r="IZ57" s="106"/>
      <c r="JA57" s="106"/>
      <c r="JB57" s="106"/>
      <c r="JC57" s="106"/>
      <c r="JD57" s="106"/>
      <c r="JE57" s="106"/>
      <c r="JF57" s="106"/>
      <c r="JG57" s="106"/>
      <c r="JH57" s="106"/>
      <c r="JI57" s="106"/>
      <c r="JJ57" s="106"/>
      <c r="JK57" s="106"/>
      <c r="JL57" s="106"/>
      <c r="JM57" s="106"/>
      <c r="JN57" s="106"/>
      <c r="JO57" s="106"/>
      <c r="JP57" s="106"/>
      <c r="JQ57" s="106"/>
      <c r="JR57" s="106"/>
      <c r="JS57" s="106"/>
      <c r="JT57" s="106"/>
      <c r="JU57" s="106"/>
      <c r="JV57" s="106"/>
      <c r="JW57" s="106"/>
      <c r="JX57" s="106"/>
      <c r="JY57" s="106"/>
      <c r="JZ57" s="106"/>
      <c r="KA57" s="106"/>
      <c r="KB57" s="106"/>
      <c r="KC57" s="106"/>
      <c r="KD57" s="106"/>
      <c r="KE57" s="106"/>
      <c r="KF57" s="106"/>
      <c r="KG57" s="106"/>
      <c r="KH57" s="106"/>
      <c r="KI57" s="106"/>
      <c r="KJ57" s="106"/>
      <c r="KK57" s="106"/>
      <c r="KL57" s="106"/>
      <c r="KM57" s="106"/>
      <c r="KN57" s="106"/>
      <c r="KO57" s="106"/>
      <c r="KP57" s="106"/>
      <c r="KQ57" s="106"/>
      <c r="KR57" s="106"/>
      <c r="KS57" s="106"/>
      <c r="KT57" s="106"/>
      <c r="KU57" s="106"/>
      <c r="KV57" s="106"/>
      <c r="KW57" s="106"/>
      <c r="KX57" s="106"/>
      <c r="KY57" s="106"/>
      <c r="KZ57" s="106"/>
      <c r="LA57" s="106"/>
      <c r="LB57" s="106"/>
      <c r="LC57" s="106"/>
      <c r="LD57" s="106"/>
      <c r="LE57" s="106"/>
      <c r="LF57" s="106"/>
      <c r="LG57" s="106"/>
      <c r="LH57" s="106"/>
      <c r="LI57" s="106"/>
      <c r="LJ57" s="106"/>
      <c r="LK57" s="106"/>
      <c r="LL57" s="106"/>
      <c r="LM57" s="106"/>
      <c r="LO57" s="66"/>
      <c r="LP57" s="66"/>
      <c r="LQ57" s="106"/>
      <c r="LR57" s="106"/>
      <c r="LS57" s="106"/>
      <c r="LT57" s="106"/>
      <c r="LU57" s="106"/>
      <c r="LV57" s="106"/>
      <c r="LW57" s="106"/>
      <c r="LX57" s="106"/>
      <c r="LY57" s="106"/>
      <c r="LZ57" s="106"/>
      <c r="MA57" s="106"/>
      <c r="MB57" s="106"/>
      <c r="MC57" s="106"/>
      <c r="MD57" s="106"/>
      <c r="ME57" s="106"/>
      <c r="MF57" s="106"/>
      <c r="MG57" s="106"/>
      <c r="MH57" s="106"/>
      <c r="MI57" s="106"/>
      <c r="MJ57" s="106"/>
      <c r="MK57" s="106"/>
      <c r="ML57" s="106"/>
      <c r="MM57" s="106"/>
      <c r="MN57" s="106"/>
      <c r="MO57" s="106"/>
      <c r="MP57" s="106"/>
      <c r="MQ57" s="106"/>
      <c r="MR57" s="106"/>
      <c r="MS57" s="106"/>
      <c r="MT57" s="106"/>
      <c r="MU57" s="106"/>
      <c r="MV57" s="106"/>
      <c r="MW57" s="106"/>
      <c r="MX57" s="106"/>
      <c r="MY57" s="106"/>
      <c r="MZ57" s="106"/>
      <c r="NA57" s="106"/>
      <c r="NB57" s="106"/>
      <c r="NC57" s="106"/>
      <c r="ND57" s="106"/>
      <c r="NE57" s="106"/>
      <c r="NF57" s="106"/>
      <c r="NG57" s="106"/>
      <c r="NH57" s="106"/>
      <c r="NI57" s="106"/>
      <c r="NJ57" s="106"/>
      <c r="NK57" s="106"/>
      <c r="NL57" s="106"/>
      <c r="NM57" s="106"/>
      <c r="NN57" s="106"/>
      <c r="NO57" s="106"/>
      <c r="NP57" s="106"/>
      <c r="NQ57" s="106"/>
      <c r="NR57" s="106"/>
      <c r="NS57" s="106"/>
      <c r="NT57" s="106"/>
      <c r="NU57" s="106"/>
      <c r="NV57" s="106"/>
      <c r="NW57" s="106"/>
      <c r="NX57" s="106"/>
      <c r="NY57" s="106"/>
      <c r="NZ57" s="106"/>
      <c r="OA57" s="106"/>
      <c r="OB57" s="106"/>
      <c r="OC57" s="106"/>
      <c r="OD57" s="106"/>
      <c r="OE57" s="106"/>
      <c r="OF57" s="106"/>
      <c r="OG57" s="106"/>
      <c r="OH57" s="106"/>
      <c r="OI57" s="106"/>
      <c r="OJ57" s="106"/>
      <c r="OK57" s="106"/>
      <c r="OL57" s="106"/>
      <c r="OM57" s="106"/>
      <c r="ON57" s="106"/>
      <c r="OO57" s="106"/>
      <c r="OP57" s="106"/>
    </row>
    <row r="58" spans="3:406" x14ac:dyDescent="0.2">
      <c r="C58" s="66"/>
      <c r="D58" s="66"/>
      <c r="E58" s="66"/>
      <c r="F58" s="73"/>
      <c r="G58" s="72"/>
      <c r="H58" s="73"/>
      <c r="I58" s="73"/>
      <c r="J58" s="73"/>
      <c r="K58" s="73"/>
      <c r="L58" s="72"/>
      <c r="M58" s="73"/>
      <c r="N58" s="73"/>
      <c r="O58" s="73"/>
      <c r="P58" s="73"/>
      <c r="Q58" s="72"/>
      <c r="R58" s="73"/>
      <c r="S58" s="73"/>
      <c r="T58" s="73"/>
      <c r="U58" s="73"/>
      <c r="V58" s="72"/>
      <c r="W58" s="73"/>
      <c r="X58" s="73"/>
      <c r="Y58" s="73"/>
      <c r="Z58" s="73"/>
      <c r="AA58" s="72"/>
      <c r="AB58" s="73"/>
      <c r="AC58" s="73"/>
      <c r="AD58" s="73"/>
      <c r="AE58" s="73"/>
      <c r="AF58" s="72"/>
      <c r="AG58" s="73"/>
      <c r="AH58" s="73"/>
      <c r="AI58" s="73"/>
      <c r="AJ58" s="73"/>
      <c r="AK58" s="128"/>
      <c r="AL58" s="73"/>
      <c r="AM58" s="73"/>
      <c r="AN58" s="73"/>
      <c r="AO58" s="73"/>
      <c r="AP58" s="128"/>
      <c r="AQ58" s="73"/>
      <c r="AR58" s="73"/>
      <c r="AS58" s="73"/>
      <c r="AT58" s="73"/>
      <c r="AU58" s="128"/>
      <c r="AV58" s="73"/>
      <c r="AW58" s="73"/>
      <c r="AX58" s="73"/>
      <c r="AY58" s="73"/>
      <c r="AZ58" s="128"/>
      <c r="BA58" s="73"/>
      <c r="BB58" s="73"/>
      <c r="BC58" s="73"/>
      <c r="BD58" s="73"/>
      <c r="BE58" s="128"/>
      <c r="BF58" s="73"/>
      <c r="BG58" s="73"/>
      <c r="BH58" s="73"/>
      <c r="BI58" s="73"/>
      <c r="BJ58" s="128"/>
      <c r="BK58" s="73"/>
      <c r="BL58" s="73"/>
      <c r="BM58" s="73"/>
      <c r="BN58" s="73"/>
      <c r="BO58" s="128"/>
      <c r="BP58" s="73"/>
      <c r="BQ58" s="73"/>
      <c r="BR58" s="73"/>
      <c r="BS58" s="73"/>
      <c r="BT58" s="128"/>
      <c r="BU58" s="73"/>
      <c r="BV58" s="73"/>
      <c r="BW58" s="73"/>
      <c r="BX58" s="73"/>
      <c r="BY58" s="128"/>
      <c r="BZ58" s="73"/>
      <c r="CA58" s="73"/>
      <c r="CB58" s="73"/>
      <c r="CC58" s="73"/>
      <c r="CD58" s="128"/>
      <c r="CF58" s="66"/>
      <c r="CG58" s="6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I58" s="66"/>
      <c r="FJ58" s="6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L58" s="66"/>
      <c r="IM58" s="66"/>
      <c r="IN58" s="106"/>
      <c r="IO58" s="106"/>
      <c r="IP58" s="106"/>
      <c r="IQ58" s="106"/>
      <c r="IR58" s="106"/>
      <c r="IS58" s="106"/>
      <c r="IT58" s="106"/>
      <c r="IU58" s="106"/>
      <c r="IV58" s="106"/>
      <c r="IW58" s="106"/>
      <c r="IX58" s="106"/>
      <c r="IY58" s="106"/>
      <c r="IZ58" s="106"/>
      <c r="JA58" s="106"/>
      <c r="JB58" s="106"/>
      <c r="JC58" s="106"/>
      <c r="JD58" s="106"/>
      <c r="JE58" s="106"/>
      <c r="JF58" s="106"/>
      <c r="JG58" s="106"/>
      <c r="JH58" s="106"/>
      <c r="JI58" s="106"/>
      <c r="JJ58" s="106"/>
      <c r="JK58" s="106"/>
      <c r="JL58" s="106"/>
      <c r="JM58" s="106"/>
      <c r="JN58" s="106"/>
      <c r="JO58" s="106"/>
      <c r="JP58" s="106"/>
      <c r="JQ58" s="106"/>
      <c r="JR58" s="106"/>
      <c r="JS58" s="106"/>
      <c r="JT58" s="106"/>
      <c r="JU58" s="106"/>
      <c r="JV58" s="106"/>
      <c r="JW58" s="106"/>
      <c r="JX58" s="106"/>
      <c r="JY58" s="106"/>
      <c r="JZ58" s="106"/>
      <c r="KA58" s="106"/>
      <c r="KB58" s="106"/>
      <c r="KC58" s="106"/>
      <c r="KD58" s="106"/>
      <c r="KE58" s="106"/>
      <c r="KF58" s="106"/>
      <c r="KG58" s="106"/>
      <c r="KH58" s="106"/>
      <c r="KI58" s="106"/>
      <c r="KJ58" s="106"/>
      <c r="KK58" s="106"/>
      <c r="KL58" s="106"/>
      <c r="KM58" s="106"/>
      <c r="KN58" s="106"/>
      <c r="KO58" s="106"/>
      <c r="KP58" s="106"/>
      <c r="KQ58" s="106"/>
      <c r="KR58" s="106"/>
      <c r="KS58" s="106"/>
      <c r="KT58" s="106"/>
      <c r="KU58" s="106"/>
      <c r="KV58" s="106"/>
      <c r="KW58" s="106"/>
      <c r="KX58" s="106"/>
      <c r="KY58" s="106"/>
      <c r="KZ58" s="106"/>
      <c r="LA58" s="106"/>
      <c r="LB58" s="106"/>
      <c r="LC58" s="106"/>
      <c r="LD58" s="106"/>
      <c r="LE58" s="106"/>
      <c r="LF58" s="106"/>
      <c r="LG58" s="106"/>
      <c r="LH58" s="106"/>
      <c r="LI58" s="106"/>
      <c r="LJ58" s="106"/>
      <c r="LK58" s="106"/>
      <c r="LL58" s="106"/>
      <c r="LM58" s="106"/>
      <c r="LO58" s="66"/>
      <c r="LP58" s="66"/>
      <c r="LQ58" s="106"/>
      <c r="LR58" s="106"/>
      <c r="LS58" s="106"/>
      <c r="LT58" s="106"/>
      <c r="LU58" s="106"/>
      <c r="LV58" s="106"/>
      <c r="LW58" s="106"/>
      <c r="LX58" s="106"/>
      <c r="LY58" s="106"/>
      <c r="LZ58" s="106"/>
      <c r="MA58" s="106"/>
      <c r="MB58" s="106"/>
      <c r="MC58" s="106"/>
      <c r="MD58" s="106"/>
      <c r="ME58" s="106"/>
      <c r="MF58" s="106"/>
      <c r="MG58" s="106"/>
      <c r="MH58" s="106"/>
      <c r="MI58" s="106"/>
      <c r="MJ58" s="106"/>
      <c r="MK58" s="106"/>
      <c r="ML58" s="106"/>
      <c r="MM58" s="106"/>
      <c r="MN58" s="106"/>
      <c r="MO58" s="106"/>
      <c r="MP58" s="106"/>
      <c r="MQ58" s="106"/>
      <c r="MR58" s="106"/>
      <c r="MS58" s="106"/>
      <c r="MT58" s="106"/>
      <c r="MU58" s="106"/>
      <c r="MV58" s="106"/>
      <c r="MW58" s="106"/>
      <c r="MX58" s="106"/>
      <c r="MY58" s="106"/>
      <c r="MZ58" s="106"/>
      <c r="NA58" s="106"/>
      <c r="NB58" s="106"/>
      <c r="NC58" s="106"/>
      <c r="ND58" s="106"/>
      <c r="NE58" s="106"/>
      <c r="NF58" s="106"/>
      <c r="NG58" s="106"/>
      <c r="NH58" s="106"/>
      <c r="NI58" s="106"/>
      <c r="NJ58" s="106"/>
      <c r="NK58" s="106"/>
      <c r="NL58" s="106"/>
      <c r="NM58" s="106"/>
      <c r="NN58" s="106"/>
      <c r="NO58" s="106"/>
      <c r="NP58" s="106"/>
      <c r="NQ58" s="106"/>
      <c r="NR58" s="106"/>
      <c r="NS58" s="106"/>
      <c r="NT58" s="106"/>
      <c r="NU58" s="106"/>
      <c r="NV58" s="106"/>
      <c r="NW58" s="106"/>
      <c r="NX58" s="106"/>
      <c r="NY58" s="106"/>
      <c r="NZ58" s="106"/>
      <c r="OA58" s="106"/>
      <c r="OB58" s="106"/>
      <c r="OC58" s="106"/>
      <c r="OD58" s="106"/>
      <c r="OE58" s="106"/>
      <c r="OF58" s="106"/>
      <c r="OG58" s="106"/>
      <c r="OH58" s="106"/>
      <c r="OI58" s="106"/>
      <c r="OJ58" s="106"/>
      <c r="OK58" s="106"/>
      <c r="OL58" s="106"/>
      <c r="OM58" s="106"/>
      <c r="ON58" s="106"/>
      <c r="OO58" s="106"/>
      <c r="OP58" s="106"/>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6D41-BE5E-47C4-BA41-32CF56030C09}">
  <sheetPr>
    <tabColor theme="0" tint="-0.249977111117893"/>
  </sheetPr>
  <dimension ref="C4:CE58"/>
  <sheetViews>
    <sheetView workbookViewId="0"/>
  </sheetViews>
  <sheetFormatPr defaultRowHeight="11.25" x14ac:dyDescent="0.2"/>
  <cols>
    <col min="3" max="3" width="31.83203125" customWidth="1"/>
    <col min="4" max="4" width="10.6640625" bestFit="1" customWidth="1"/>
    <col min="5" max="5" width="6.5" bestFit="1" customWidth="1"/>
    <col min="6" max="7" width="9.83203125" customWidth="1"/>
    <col min="8" max="11" width="9.83203125" bestFit="1" customWidth="1"/>
    <col min="12" max="12" width="10.83203125" bestFit="1" customWidth="1"/>
    <col min="13" max="17" width="13" bestFit="1" customWidth="1"/>
    <col min="18" max="18" width="10.83203125" bestFit="1" customWidth="1"/>
    <col min="19" max="27" width="13" bestFit="1" customWidth="1"/>
    <col min="28" max="28" width="12" bestFit="1" customWidth="1"/>
    <col min="29" max="40" width="13" bestFit="1" customWidth="1"/>
    <col min="41" max="42" width="12" bestFit="1" customWidth="1"/>
    <col min="43" max="70" width="13" bestFit="1" customWidth="1"/>
    <col min="71" max="71" width="12" bestFit="1" customWidth="1"/>
    <col min="72" max="83" width="13" bestFit="1" customWidth="1"/>
  </cols>
  <sheetData>
    <row r="4" spans="3:83" x14ac:dyDescent="0.2">
      <c r="C4" s="52"/>
    </row>
    <row r="6" spans="3:83" x14ac:dyDescent="0.2">
      <c r="C6" s="63" t="s">
        <v>152</v>
      </c>
      <c r="J6" s="71"/>
    </row>
    <row r="7" spans="3:83" ht="23.25" thickBot="1" x14ac:dyDescent="0.25">
      <c r="C7" s="16" t="s">
        <v>11</v>
      </c>
      <c r="D7" s="16" t="s">
        <v>85</v>
      </c>
      <c r="E7" s="15" t="s">
        <v>20</v>
      </c>
      <c r="F7" s="15">
        <v>2023</v>
      </c>
      <c r="G7" s="15">
        <v>2024</v>
      </c>
      <c r="H7" s="15">
        <v>2025</v>
      </c>
      <c r="I7" s="15">
        <v>2026</v>
      </c>
      <c r="J7" s="15">
        <v>2027</v>
      </c>
      <c r="K7" s="15">
        <v>2028</v>
      </c>
      <c r="L7" s="15">
        <v>2029</v>
      </c>
      <c r="M7" s="15">
        <v>2030</v>
      </c>
      <c r="N7" s="15">
        <v>2031</v>
      </c>
      <c r="O7" s="15">
        <v>2032</v>
      </c>
      <c r="P7" s="15">
        <v>2033</v>
      </c>
      <c r="Q7" s="15">
        <v>2034</v>
      </c>
      <c r="R7" s="15">
        <v>2035</v>
      </c>
      <c r="S7" s="15">
        <v>2036</v>
      </c>
      <c r="T7" s="15">
        <v>2037</v>
      </c>
      <c r="U7" s="15">
        <v>2038</v>
      </c>
      <c r="V7" s="15">
        <v>2039</v>
      </c>
      <c r="W7" s="15">
        <v>2040</v>
      </c>
      <c r="X7" s="15">
        <v>2041</v>
      </c>
      <c r="Y7" s="15">
        <v>2042</v>
      </c>
      <c r="Z7" s="15">
        <v>2043</v>
      </c>
      <c r="AA7" s="15">
        <v>2044</v>
      </c>
      <c r="AB7" s="15">
        <v>2045</v>
      </c>
      <c r="AC7" s="15">
        <v>2046</v>
      </c>
      <c r="AD7" s="15">
        <v>2047</v>
      </c>
      <c r="AE7" s="15">
        <v>2048</v>
      </c>
      <c r="AF7" s="15">
        <v>2049</v>
      </c>
      <c r="AG7" s="15">
        <v>2050</v>
      </c>
      <c r="AH7" s="15">
        <v>2051</v>
      </c>
      <c r="AI7" s="15">
        <v>2052</v>
      </c>
      <c r="AJ7" s="15">
        <v>2053</v>
      </c>
      <c r="AK7" s="15">
        <v>2054</v>
      </c>
      <c r="AL7" s="15">
        <v>2055</v>
      </c>
      <c r="AM7" s="15">
        <v>2056</v>
      </c>
      <c r="AN7" s="15">
        <v>2057</v>
      </c>
      <c r="AO7" s="15">
        <v>2058</v>
      </c>
      <c r="AP7" s="15">
        <v>2059</v>
      </c>
      <c r="AQ7" s="15">
        <v>2060</v>
      </c>
      <c r="AR7" s="15">
        <v>2061</v>
      </c>
      <c r="AS7" s="15">
        <v>2062</v>
      </c>
      <c r="AT7" s="15">
        <v>2063</v>
      </c>
      <c r="AU7" s="15">
        <v>2064</v>
      </c>
      <c r="AV7" s="15">
        <v>2065</v>
      </c>
      <c r="AW7" s="15">
        <v>2066</v>
      </c>
      <c r="AX7" s="15">
        <v>2067</v>
      </c>
      <c r="AY7" s="15">
        <v>2068</v>
      </c>
      <c r="AZ7" s="15">
        <v>2069</v>
      </c>
      <c r="BA7" s="15">
        <v>2070</v>
      </c>
      <c r="BB7" s="15">
        <v>2071</v>
      </c>
      <c r="BC7" s="15">
        <v>2072</v>
      </c>
      <c r="BD7" s="15">
        <v>2073</v>
      </c>
      <c r="BE7" s="15">
        <v>2074</v>
      </c>
      <c r="BF7" s="15">
        <v>2075</v>
      </c>
      <c r="BG7" s="15">
        <v>2076</v>
      </c>
      <c r="BH7" s="15">
        <v>2077</v>
      </c>
      <c r="BI7" s="15">
        <v>2078</v>
      </c>
      <c r="BJ7" s="15">
        <v>2079</v>
      </c>
      <c r="BK7" s="15">
        <v>2080</v>
      </c>
      <c r="BL7" s="15">
        <v>2081</v>
      </c>
      <c r="BM7" s="15">
        <v>2082</v>
      </c>
      <c r="BN7" s="15">
        <v>2083</v>
      </c>
      <c r="BO7" s="15">
        <v>2084</v>
      </c>
      <c r="BP7" s="15">
        <v>2085</v>
      </c>
      <c r="BQ7" s="15">
        <v>2086</v>
      </c>
      <c r="BR7" s="15">
        <v>2087</v>
      </c>
      <c r="BS7" s="15">
        <v>2088</v>
      </c>
      <c r="BT7" s="15">
        <v>2089</v>
      </c>
      <c r="BU7" s="15">
        <v>2090</v>
      </c>
      <c r="BV7" s="15">
        <v>2091</v>
      </c>
      <c r="BW7" s="15">
        <v>2092</v>
      </c>
      <c r="BX7" s="15">
        <v>2093</v>
      </c>
      <c r="BY7" s="15">
        <v>2094</v>
      </c>
      <c r="BZ7" s="15">
        <v>2095</v>
      </c>
      <c r="CA7" s="15">
        <v>2096</v>
      </c>
      <c r="CB7" s="15">
        <v>2097</v>
      </c>
      <c r="CC7" s="15">
        <v>2098</v>
      </c>
      <c r="CD7" s="15">
        <v>2099</v>
      </c>
      <c r="CE7" s="15">
        <v>2100</v>
      </c>
    </row>
    <row r="8" spans="3:83" x14ac:dyDescent="0.2">
      <c r="C8" s="66" t="str" cm="1">
        <f t="array" ref="C8:C12">_xlfn.ANCHORARRAY('Int BCA Ann Fail Prob'!C8)</f>
        <v>Pole</v>
      </c>
      <c r="D8" s="66" t="str" cm="1">
        <f t="array" ref="D8:D12">_xlfn.ANCHORARRAY('Int BCA Ann Fail Prob'!D8)</f>
        <v>Class 5</v>
      </c>
      <c r="E8" s="66" t="str" cm="1">
        <f t="array" ref="E8:E12">_xlfn.ANCHORARRAY('7. Project Characteristics'!G48)</f>
        <v>pole</v>
      </c>
      <c r="F8" s="74" cm="1">
        <f t="array" ref="F8:F12">(generic_bca_inputs[Replace Cost]*generic_bca_inputs[Replace %])+
(generic_bca_inputs[Repair Cost]*(1-generic_bca_inputs[Replace %]))*
(1+'7. Project Characteristics'!$G$17)^(F$7-generic_bca_inputs[Cost Data Year])</f>
        <v>2240.2921953094965</v>
      </c>
      <c r="G8" s="74" cm="1">
        <f t="array" ref="G8:G12">(generic_bca_inputs[Replace Cost]*generic_bca_inputs[Replace %])+
(generic_bca_inputs[Repair Cost]*(1-generic_bca_inputs[Replace %]))*
(1+'7. Project Characteristics'!$G$17)^(G$7-generic_bca_inputs[Cost Data Year])</f>
        <v>2245.0980392156862</v>
      </c>
      <c r="H8" s="74" cm="1">
        <f t="array" ref="H8:H12">(generic_bca_inputs[Replace Cost]*generic_bca_inputs[Replace %])+
(generic_bca_inputs[Repair Cost]*(1-generic_bca_inputs[Replace %]))*
(1+'7. Project Characteristics'!$G$17)^(H$7-generic_bca_inputs[Cost Data Year])</f>
        <v>2250</v>
      </c>
      <c r="I8" s="74" cm="1">
        <f t="array" ref="I8:I12">(generic_bca_inputs[Replace Cost]*generic_bca_inputs[Replace %])+
(generic_bca_inputs[Repair Cost]*(1-generic_bca_inputs[Replace %]))*
(1+'7. Project Characteristics'!$G$17)^(I$7-generic_bca_inputs[Cost Data Year])</f>
        <v>2255</v>
      </c>
      <c r="J8" s="74" cm="1">
        <f t="array" ref="J8:J12">(generic_bca_inputs[Replace Cost]*generic_bca_inputs[Replace %])+
(generic_bca_inputs[Repair Cost]*(1-generic_bca_inputs[Replace %]))*
(1+'7. Project Characteristics'!$G$17)^(J$7-generic_bca_inputs[Cost Data Year])</f>
        <v>2260.1</v>
      </c>
      <c r="K8" s="74" cm="1">
        <f t="array" ref="K8:K12">(generic_bca_inputs[Replace Cost]*generic_bca_inputs[Replace %])+
(generic_bca_inputs[Repair Cost]*(1-generic_bca_inputs[Replace %]))*
(1+'7. Project Characteristics'!$G$17)^(K$7-generic_bca_inputs[Cost Data Year])</f>
        <v>2265.3020000000001</v>
      </c>
      <c r="L8" s="74" cm="1">
        <f t="array" ref="L8:L12">(generic_bca_inputs[Replace Cost]*generic_bca_inputs[Replace %])+
(generic_bca_inputs[Repair Cost]*(1-generic_bca_inputs[Replace %]))*
(1+'7. Project Characteristics'!$G$17)^(L$7-generic_bca_inputs[Cost Data Year])</f>
        <v>2270.6080400000001</v>
      </c>
      <c r="M8" s="74" cm="1">
        <f t="array" ref="M8:M12">(generic_bca_inputs[Replace Cost]*generic_bca_inputs[Replace %])+
(generic_bca_inputs[Repair Cost]*(1-generic_bca_inputs[Replace %]))*
(1+'7. Project Characteristics'!$G$17)^(M$7-generic_bca_inputs[Cost Data Year])</f>
        <v>2276.0202008000001</v>
      </c>
      <c r="N8" s="74" cm="1">
        <f t="array" ref="N8:N12">(generic_bca_inputs[Replace Cost]*generic_bca_inputs[Replace %])+
(generic_bca_inputs[Repair Cost]*(1-generic_bca_inputs[Replace %]))*
(1+'7. Project Characteristics'!$G$17)^(N$7-generic_bca_inputs[Cost Data Year])</f>
        <v>2281.5406048160003</v>
      </c>
      <c r="O8" s="74" cm="1">
        <f t="array" ref="O8:O12">(generic_bca_inputs[Replace Cost]*generic_bca_inputs[Replace %])+
(generic_bca_inputs[Repair Cost]*(1-generic_bca_inputs[Replace %]))*
(1+'7. Project Characteristics'!$G$17)^(O$7-generic_bca_inputs[Cost Data Year])</f>
        <v>2287.1714169123197</v>
      </c>
      <c r="P8" s="74" cm="1">
        <f t="array" ref="P8:P12">(generic_bca_inputs[Replace Cost]*generic_bca_inputs[Replace %])+
(generic_bca_inputs[Repair Cost]*(1-generic_bca_inputs[Replace %]))*
(1+'7. Project Characteristics'!$G$17)^(P$7-generic_bca_inputs[Cost Data Year])</f>
        <v>2292.9148452505665</v>
      </c>
      <c r="Q8" s="74" cm="1">
        <f t="array" ref="Q8:Q12">(generic_bca_inputs[Replace Cost]*generic_bca_inputs[Replace %])+
(generic_bca_inputs[Repair Cost]*(1-generic_bca_inputs[Replace %]))*
(1+'7. Project Characteristics'!$G$17)^(Q$7-generic_bca_inputs[Cost Data Year])</f>
        <v>2298.7731421555777</v>
      </c>
      <c r="R8" s="74" cm="1">
        <f t="array" ref="R8:R12">(generic_bca_inputs[Replace Cost]*generic_bca_inputs[Replace %])+
(generic_bca_inputs[Repair Cost]*(1-generic_bca_inputs[Replace %]))*
(1+'7. Project Characteristics'!$G$17)^(R$7-generic_bca_inputs[Cost Data Year])</f>
        <v>2304.7486049986892</v>
      </c>
      <c r="S8" s="74" cm="1">
        <f t="array" ref="S8:S12">(generic_bca_inputs[Replace Cost]*generic_bca_inputs[Replace %])+
(generic_bca_inputs[Repair Cost]*(1-generic_bca_inputs[Replace %]))*
(1+'7. Project Characteristics'!$G$17)^(S$7-generic_bca_inputs[Cost Data Year])</f>
        <v>2310.843577098663</v>
      </c>
      <c r="T8" s="74" cm="1">
        <f t="array" ref="T8:T12">(generic_bca_inputs[Replace Cost]*generic_bca_inputs[Replace %])+
(generic_bca_inputs[Repair Cost]*(1-generic_bca_inputs[Replace %]))*
(1+'7. Project Characteristics'!$G$17)^(T$7-generic_bca_inputs[Cost Data Year])</f>
        <v>2317.0604486406364</v>
      </c>
      <c r="U8" s="74" cm="1">
        <f t="array" ref="U8:U12">(generic_bca_inputs[Replace Cost]*generic_bca_inputs[Replace %])+
(generic_bca_inputs[Repair Cost]*(1-generic_bca_inputs[Replace %]))*
(1+'7. Project Characteristics'!$G$17)^(U$7-generic_bca_inputs[Cost Data Year])</f>
        <v>2323.4016576134491</v>
      </c>
      <c r="V8" s="74" cm="1">
        <f t="array" ref="V8:V12">(generic_bca_inputs[Replace Cost]*generic_bca_inputs[Replace %])+
(generic_bca_inputs[Repair Cost]*(1-generic_bca_inputs[Replace %]))*
(1+'7. Project Characteristics'!$G$17)^(V$7-generic_bca_inputs[Cost Data Year])</f>
        <v>2329.8696907657181</v>
      </c>
      <c r="W8" s="74" cm="1">
        <f t="array" ref="W8:W12">(generic_bca_inputs[Replace Cost]*generic_bca_inputs[Replace %])+
(generic_bca_inputs[Repair Cost]*(1-generic_bca_inputs[Replace %]))*
(1+'7. Project Characteristics'!$G$17)^(W$7-generic_bca_inputs[Cost Data Year])</f>
        <v>2336.4670845810324</v>
      </c>
      <c r="X8" s="74" cm="1">
        <f t="array" ref="X8:X12">(generic_bca_inputs[Replace Cost]*generic_bca_inputs[Replace %])+
(generic_bca_inputs[Repair Cost]*(1-generic_bca_inputs[Replace %]))*
(1+'7. Project Characteristics'!$G$17)^(X$7-generic_bca_inputs[Cost Data Year])</f>
        <v>2343.1964262726528</v>
      </c>
      <c r="Y8" s="74" cm="1">
        <f t="array" ref="Y8:Y12">(generic_bca_inputs[Replace Cost]*generic_bca_inputs[Replace %])+
(generic_bca_inputs[Repair Cost]*(1-generic_bca_inputs[Replace %]))*
(1+'7. Project Characteristics'!$G$17)^(Y$7-generic_bca_inputs[Cost Data Year])</f>
        <v>2350.0603547981063</v>
      </c>
      <c r="Z8" s="74" cm="1">
        <f t="array" ref="Z8:Z12">(generic_bca_inputs[Replace Cost]*generic_bca_inputs[Replace %])+
(generic_bca_inputs[Repair Cost]*(1-generic_bca_inputs[Replace %]))*
(1+'7. Project Characteristics'!$G$17)^(Z$7-generic_bca_inputs[Cost Data Year])</f>
        <v>2357.0615618940683</v>
      </c>
      <c r="AA8" s="74" cm="1">
        <f t="array" ref="AA8:AA12">(generic_bca_inputs[Replace Cost]*generic_bca_inputs[Replace %])+
(generic_bca_inputs[Repair Cost]*(1-generic_bca_inputs[Replace %]))*
(1+'7. Project Characteristics'!$G$17)^(AA$7-generic_bca_inputs[Cost Data Year])</f>
        <v>2364.2027931319494</v>
      </c>
      <c r="AB8" s="74" cm="1">
        <f t="array" ref="AB8:AB12">(generic_bca_inputs[Replace Cost]*generic_bca_inputs[Replace %])+
(generic_bca_inputs[Repair Cost]*(1-generic_bca_inputs[Replace %]))*
(1+'7. Project Characteristics'!$G$17)^(AB$7-generic_bca_inputs[Cost Data Year])</f>
        <v>2371.4868489945884</v>
      </c>
      <c r="AC8" s="74" cm="1">
        <f t="array" ref="AC8:AC12">(generic_bca_inputs[Replace Cost]*generic_bca_inputs[Replace %])+
(generic_bca_inputs[Repair Cost]*(1-generic_bca_inputs[Replace %]))*
(1+'7. Project Characteristics'!$G$17)^(AC$7-generic_bca_inputs[Cost Data Year])</f>
        <v>2378.9165859744803</v>
      </c>
      <c r="AD8" s="74" cm="1">
        <f t="array" ref="AD8:AD12">(generic_bca_inputs[Replace Cost]*generic_bca_inputs[Replace %])+
(generic_bca_inputs[Repair Cost]*(1-generic_bca_inputs[Replace %]))*
(1+'7. Project Characteristics'!$G$17)^(AD$7-generic_bca_inputs[Cost Data Year])</f>
        <v>2386.4949176939699</v>
      </c>
      <c r="AE8" s="74" cm="1">
        <f t="array" ref="AE8:AE12">(generic_bca_inputs[Replace Cost]*generic_bca_inputs[Replace %])+
(generic_bca_inputs[Repair Cost]*(1-generic_bca_inputs[Replace %]))*
(1+'7. Project Characteristics'!$G$17)^(AE$7-generic_bca_inputs[Cost Data Year])</f>
        <v>2394.2248160478493</v>
      </c>
      <c r="AF8" s="74" cm="1">
        <f t="array" ref="AF8:AF12">(generic_bca_inputs[Replace Cost]*generic_bca_inputs[Replace %])+
(generic_bca_inputs[Repair Cost]*(1-generic_bca_inputs[Replace %]))*
(1+'7. Project Characteristics'!$G$17)^(AF$7-generic_bca_inputs[Cost Data Year])</f>
        <v>2402.1093123688061</v>
      </c>
      <c r="AG8" s="74" cm="1">
        <f t="array" ref="AG8:AG12">(generic_bca_inputs[Replace Cost]*generic_bca_inputs[Replace %])+
(generic_bca_inputs[Repair Cost]*(1-generic_bca_inputs[Replace %]))*
(1+'7. Project Characteristics'!$G$17)^(AG$7-generic_bca_inputs[Cost Data Year])</f>
        <v>2410.1514986161824</v>
      </c>
      <c r="AH8" s="74" cm="1">
        <f t="array" ref="AH8:AH12">(generic_bca_inputs[Replace Cost]*generic_bca_inputs[Replace %])+
(generic_bca_inputs[Repair Cost]*(1-generic_bca_inputs[Replace %]))*
(1+'7. Project Characteristics'!$G$17)^(AH$7-generic_bca_inputs[Cost Data Year])</f>
        <v>2418.3545285885061</v>
      </c>
      <c r="AI8" s="74" cm="1">
        <f t="array" ref="AI8:AI12">(generic_bca_inputs[Replace Cost]*generic_bca_inputs[Replace %])+
(generic_bca_inputs[Repair Cost]*(1-generic_bca_inputs[Replace %]))*
(1+'7. Project Characteristics'!$G$17)^(AI$7-generic_bca_inputs[Cost Data Year])</f>
        <v>2426.7216191602761</v>
      </c>
      <c r="AJ8" s="74" cm="1">
        <f t="array" ref="AJ8:AJ12">(generic_bca_inputs[Replace Cost]*generic_bca_inputs[Replace %])+
(generic_bca_inputs[Repair Cost]*(1-generic_bca_inputs[Replace %]))*
(1+'7. Project Characteristics'!$G$17)^(AJ$7-generic_bca_inputs[Cost Data Year])</f>
        <v>2435.2560515434816</v>
      </c>
      <c r="AK8" s="74" cm="1">
        <f t="array" ref="AK8:AK12">(generic_bca_inputs[Replace Cost]*generic_bca_inputs[Replace %])+
(generic_bca_inputs[Repair Cost]*(1-generic_bca_inputs[Replace %]))*
(1+'7. Project Characteristics'!$G$17)^(AK$7-generic_bca_inputs[Cost Data Year])</f>
        <v>2443.9611725743512</v>
      </c>
      <c r="AL8" s="74" cm="1">
        <f t="array" ref="AL8:AL12">(generic_bca_inputs[Replace Cost]*generic_bca_inputs[Replace %])+
(generic_bca_inputs[Repair Cost]*(1-generic_bca_inputs[Replace %]))*
(1+'7. Project Characteristics'!$G$17)^(AL$7-generic_bca_inputs[Cost Data Year])</f>
        <v>2452.8403960258383</v>
      </c>
      <c r="AM8" s="74" cm="1">
        <f t="array" ref="AM8:AM12">(generic_bca_inputs[Replace Cost]*generic_bca_inputs[Replace %])+
(generic_bca_inputs[Repair Cost]*(1-generic_bca_inputs[Replace %]))*
(1+'7. Project Characteristics'!$G$17)^(AM$7-generic_bca_inputs[Cost Data Year])</f>
        <v>2461.8972039463551</v>
      </c>
      <c r="AN8" s="74" cm="1">
        <f t="array" ref="AN8:AN12">(generic_bca_inputs[Replace Cost]*generic_bca_inputs[Replace %])+
(generic_bca_inputs[Repair Cost]*(1-generic_bca_inputs[Replace %]))*
(1+'7. Project Characteristics'!$G$17)^(AN$7-generic_bca_inputs[Cost Data Year])</f>
        <v>2471.1351480252824</v>
      </c>
      <c r="AO8" s="74" cm="1">
        <f t="array" ref="AO8:AO12">(generic_bca_inputs[Replace Cost]*generic_bca_inputs[Replace %])+
(generic_bca_inputs[Repair Cost]*(1-generic_bca_inputs[Replace %]))*
(1+'7. Project Characteristics'!$G$17)^(AO$7-generic_bca_inputs[Cost Data Year])</f>
        <v>2480.5578509857878</v>
      </c>
      <c r="AP8" s="74" cm="1">
        <f t="array" ref="AP8:AP12">(generic_bca_inputs[Replace Cost]*generic_bca_inputs[Replace %])+
(generic_bca_inputs[Repair Cost]*(1-generic_bca_inputs[Replace %]))*
(1+'7. Project Characteristics'!$G$17)^(AP$7-generic_bca_inputs[Cost Data Year])</f>
        <v>2490.1690080055037</v>
      </c>
      <c r="AQ8" s="74" cm="1">
        <f t="array" ref="AQ8:AQ12">(generic_bca_inputs[Replace Cost]*generic_bca_inputs[Replace %])+
(generic_bca_inputs[Repair Cost]*(1-generic_bca_inputs[Replace %]))*
(1+'7. Project Characteristics'!$G$17)^(AQ$7-generic_bca_inputs[Cost Data Year])</f>
        <v>2499.9723881656137</v>
      </c>
      <c r="AR8" s="74" cm="1">
        <f t="array" ref="AR8:AR12">(generic_bca_inputs[Replace Cost]*generic_bca_inputs[Replace %])+
(generic_bca_inputs[Repair Cost]*(1-generic_bca_inputs[Replace %]))*
(1+'7. Project Characteristics'!$G$17)^(AR$7-generic_bca_inputs[Cost Data Year])</f>
        <v>2509.9718359289259</v>
      </c>
      <c r="AS8" s="74" cm="1">
        <f t="array" ref="AS8:AS12">(generic_bca_inputs[Replace Cost]*generic_bca_inputs[Replace %])+
(generic_bca_inputs[Repair Cost]*(1-generic_bca_inputs[Replace %]))*
(1+'7. Project Characteristics'!$G$17)^(AS$7-generic_bca_inputs[Cost Data Year])</f>
        <v>2520.1712726475043</v>
      </c>
      <c r="AT8" s="74" cm="1">
        <f t="array" ref="AT8:AT12">(generic_bca_inputs[Replace Cost]*generic_bca_inputs[Replace %])+
(generic_bca_inputs[Repair Cost]*(1-generic_bca_inputs[Replace %]))*
(1+'7. Project Characteristics'!$G$17)^(AT$7-generic_bca_inputs[Cost Data Year])</f>
        <v>2530.5746981004545</v>
      </c>
      <c r="AU8" s="74" cm="1">
        <f t="array" ref="AU8:AU12">(generic_bca_inputs[Replace Cost]*generic_bca_inputs[Replace %])+
(generic_bca_inputs[Repair Cost]*(1-generic_bca_inputs[Replace %]))*
(1+'7. Project Characteristics'!$G$17)^(AU$7-generic_bca_inputs[Cost Data Year])</f>
        <v>2541.1861920624633</v>
      </c>
      <c r="AV8" s="74" cm="1">
        <f t="array" ref="AV8:AV12">(generic_bca_inputs[Replace Cost]*generic_bca_inputs[Replace %])+
(generic_bca_inputs[Repair Cost]*(1-generic_bca_inputs[Replace %]))*
(1+'7. Project Characteristics'!$G$17)^(AV$7-generic_bca_inputs[Cost Data Year])</f>
        <v>2552.0099159037127</v>
      </c>
      <c r="AW8" s="74" cm="1">
        <f t="array" ref="AW8:AW12">(generic_bca_inputs[Replace Cost]*generic_bca_inputs[Replace %])+
(generic_bca_inputs[Repair Cost]*(1-generic_bca_inputs[Replace %]))*
(1+'7. Project Characteristics'!$G$17)^(AW$7-generic_bca_inputs[Cost Data Year])</f>
        <v>2563.0501142217872</v>
      </c>
      <c r="AX8" s="74" cm="1">
        <f t="array" ref="AX8:AX12">(generic_bca_inputs[Replace Cost]*generic_bca_inputs[Replace %])+
(generic_bca_inputs[Repair Cost]*(1-generic_bca_inputs[Replace %]))*
(1+'7. Project Characteristics'!$G$17)^(AX$7-generic_bca_inputs[Cost Data Year])</f>
        <v>2574.3111165062228</v>
      </c>
      <c r="AY8" s="74" cm="1">
        <f t="array" ref="AY8:AY12">(generic_bca_inputs[Replace Cost]*generic_bca_inputs[Replace %])+
(generic_bca_inputs[Repair Cost]*(1-generic_bca_inputs[Replace %]))*
(1+'7. Project Characteristics'!$G$17)^(AY$7-generic_bca_inputs[Cost Data Year])</f>
        <v>2585.7973388363471</v>
      </c>
      <c r="AZ8" s="74" cm="1">
        <f t="array" ref="AZ8:AZ12">(generic_bca_inputs[Replace Cost]*generic_bca_inputs[Replace %])+
(generic_bca_inputs[Repair Cost]*(1-generic_bca_inputs[Replace %]))*
(1+'7. Project Characteristics'!$G$17)^(AZ$7-generic_bca_inputs[Cost Data Year])</f>
        <v>2597.5132856130745</v>
      </c>
      <c r="BA8" s="74" cm="1">
        <f t="array" ref="BA8:BA12">(generic_bca_inputs[Replace Cost]*generic_bca_inputs[Replace %])+
(generic_bca_inputs[Repair Cost]*(1-generic_bca_inputs[Replace %]))*
(1+'7. Project Characteristics'!$G$17)^(BA$7-generic_bca_inputs[Cost Data Year])</f>
        <v>2609.4635513253361</v>
      </c>
      <c r="BB8" s="74" cm="1">
        <f t="array" ref="BB8:BB12">(generic_bca_inputs[Replace Cost]*generic_bca_inputs[Replace %])+
(generic_bca_inputs[Repair Cost]*(1-generic_bca_inputs[Replace %]))*
(1+'7. Project Characteristics'!$G$17)^(BB$7-generic_bca_inputs[Cost Data Year])</f>
        <v>2621.6528223518426</v>
      </c>
      <c r="BC8" s="74" cm="1">
        <f t="array" ref="BC8:BC12">(generic_bca_inputs[Replace Cost]*generic_bca_inputs[Replace %])+
(generic_bca_inputs[Repair Cost]*(1-generic_bca_inputs[Replace %]))*
(1+'7. Project Characteristics'!$G$17)^(BC$7-generic_bca_inputs[Cost Data Year])</f>
        <v>2634.0858787988791</v>
      </c>
      <c r="BD8" s="74" cm="1">
        <f t="array" ref="BD8:BD12">(generic_bca_inputs[Replace Cost]*generic_bca_inputs[Replace %])+
(generic_bca_inputs[Repair Cost]*(1-generic_bca_inputs[Replace %]))*
(1+'7. Project Characteristics'!$G$17)^(BD$7-generic_bca_inputs[Cost Data Year])</f>
        <v>2646.767596374857</v>
      </c>
      <c r="BE8" s="74" cm="1">
        <f t="array" ref="BE8:BE12">(generic_bca_inputs[Replace Cost]*generic_bca_inputs[Replace %])+
(generic_bca_inputs[Repair Cost]*(1-generic_bca_inputs[Replace %]))*
(1+'7. Project Characteristics'!$G$17)^(BE$7-generic_bca_inputs[Cost Data Year])</f>
        <v>2659.7029483023543</v>
      </c>
      <c r="BF8" s="74" cm="1">
        <f t="array" ref="BF8:BF12">(generic_bca_inputs[Replace Cost]*generic_bca_inputs[Replace %])+
(generic_bca_inputs[Repair Cost]*(1-generic_bca_inputs[Replace %]))*
(1+'7. Project Characteristics'!$G$17)^(BF$7-generic_bca_inputs[Cost Data Year])</f>
        <v>2672.897007268401</v>
      </c>
      <c r="BG8" s="74" cm="1">
        <f t="array" ref="BG8:BG12">(generic_bca_inputs[Replace Cost]*generic_bca_inputs[Replace %])+
(generic_bca_inputs[Repair Cost]*(1-generic_bca_inputs[Replace %]))*
(1+'7. Project Characteristics'!$G$17)^(BG$7-generic_bca_inputs[Cost Data Year])</f>
        <v>2686.354947413769</v>
      </c>
      <c r="BH8" s="74" cm="1">
        <f t="array" ref="BH8:BH12">(generic_bca_inputs[Replace Cost]*generic_bca_inputs[Replace %])+
(generic_bca_inputs[Repair Cost]*(1-generic_bca_inputs[Replace %]))*
(1+'7. Project Characteristics'!$G$17)^(BH$7-generic_bca_inputs[Cost Data Year])</f>
        <v>2700.0820463620448</v>
      </c>
      <c r="BI8" s="74" cm="1">
        <f t="array" ref="BI8:BI12">(generic_bca_inputs[Replace Cost]*generic_bca_inputs[Replace %])+
(generic_bca_inputs[Repair Cost]*(1-generic_bca_inputs[Replace %]))*
(1+'7. Project Characteristics'!$G$17)^(BI$7-generic_bca_inputs[Cost Data Year])</f>
        <v>2714.0836872892855</v>
      </c>
      <c r="BJ8" s="74" cm="1">
        <f t="array" ref="BJ8:BJ12">(generic_bca_inputs[Replace Cost]*generic_bca_inputs[Replace %])+
(generic_bca_inputs[Repair Cost]*(1-generic_bca_inputs[Replace %]))*
(1+'7. Project Characteristics'!$G$17)^(BJ$7-generic_bca_inputs[Cost Data Year])</f>
        <v>2728.3653610350711</v>
      </c>
      <c r="BK8" s="74" cm="1">
        <f t="array" ref="BK8:BK12">(generic_bca_inputs[Replace Cost]*generic_bca_inputs[Replace %])+
(generic_bca_inputs[Repair Cost]*(1-generic_bca_inputs[Replace %]))*
(1+'7. Project Characteristics'!$G$17)^(BK$7-generic_bca_inputs[Cost Data Year])</f>
        <v>2742.9326682557726</v>
      </c>
      <c r="BL8" s="74" cm="1">
        <f t="array" ref="BL8:BL12">(generic_bca_inputs[Replace Cost]*generic_bca_inputs[Replace %])+
(generic_bca_inputs[Repair Cost]*(1-generic_bca_inputs[Replace %]))*
(1+'7. Project Characteristics'!$G$17)^(BL$7-generic_bca_inputs[Cost Data Year])</f>
        <v>2757.7913216208881</v>
      </c>
      <c r="BM8" s="74" cm="1">
        <f t="array" ref="BM8:BM12">(generic_bca_inputs[Replace Cost]*generic_bca_inputs[Replace %])+
(generic_bca_inputs[Repair Cost]*(1-generic_bca_inputs[Replace %]))*
(1+'7. Project Characteristics'!$G$17)^(BM$7-generic_bca_inputs[Cost Data Year])</f>
        <v>2772.9471480533057</v>
      </c>
      <c r="BN8" s="74" cm="1">
        <f t="array" ref="BN8:BN12">(generic_bca_inputs[Replace Cost]*generic_bca_inputs[Replace %])+
(generic_bca_inputs[Repair Cost]*(1-generic_bca_inputs[Replace %]))*
(1+'7. Project Characteristics'!$G$17)^(BN$7-generic_bca_inputs[Cost Data Year])</f>
        <v>2788.4060910143717</v>
      </c>
      <c r="BO8" s="74" cm="1">
        <f t="array" ref="BO8:BO12">(generic_bca_inputs[Replace Cost]*generic_bca_inputs[Replace %])+
(generic_bca_inputs[Repair Cost]*(1-generic_bca_inputs[Replace %]))*
(1+'7. Project Characteristics'!$G$17)^(BO$7-generic_bca_inputs[Cost Data Year])</f>
        <v>2804.1742128346591</v>
      </c>
      <c r="BP8" s="74" cm="1">
        <f t="array" ref="BP8:BP12">(generic_bca_inputs[Replace Cost]*generic_bca_inputs[Replace %])+
(generic_bca_inputs[Repair Cost]*(1-generic_bca_inputs[Replace %]))*
(1+'7. Project Characteristics'!$G$17)^(BP$7-generic_bca_inputs[Cost Data Year])</f>
        <v>2820.2576970913524</v>
      </c>
      <c r="BQ8" s="74" cm="1">
        <f t="array" ref="BQ8:BQ12">(generic_bca_inputs[Replace Cost]*generic_bca_inputs[Replace %])+
(generic_bca_inputs[Repair Cost]*(1-generic_bca_inputs[Replace %]))*
(1+'7. Project Characteristics'!$G$17)^(BQ$7-generic_bca_inputs[Cost Data Year])</f>
        <v>2836.6628510331793</v>
      </c>
      <c r="BR8" s="74" cm="1">
        <f t="array" ref="BR8:BR12">(generic_bca_inputs[Replace Cost]*generic_bca_inputs[Replace %])+
(generic_bca_inputs[Repair Cost]*(1-generic_bca_inputs[Replace %]))*
(1+'7. Project Characteristics'!$G$17)^(BR$7-generic_bca_inputs[Cost Data Year])</f>
        <v>2853.3961080538429</v>
      </c>
      <c r="BS8" s="74" cm="1">
        <f t="array" ref="BS8:BS12">(generic_bca_inputs[Replace Cost]*generic_bca_inputs[Replace %])+
(generic_bca_inputs[Repair Cost]*(1-generic_bca_inputs[Replace %]))*
(1+'7. Project Characteristics'!$G$17)^(BS$7-generic_bca_inputs[Cost Data Year])</f>
        <v>2870.4640302149201</v>
      </c>
      <c r="BT8" s="74" cm="1">
        <f t="array" ref="BT8:BT12">(generic_bca_inputs[Replace Cost]*generic_bca_inputs[Replace %])+
(generic_bca_inputs[Repair Cost]*(1-generic_bca_inputs[Replace %]))*
(1+'7. Project Characteristics'!$G$17)^(BT$7-generic_bca_inputs[Cost Data Year])</f>
        <v>2887.8733108192182</v>
      </c>
      <c r="BU8" s="74" cm="1">
        <f t="array" ref="BU8:BU12">(generic_bca_inputs[Replace Cost]*generic_bca_inputs[Replace %])+
(generic_bca_inputs[Repair Cost]*(1-generic_bca_inputs[Replace %]))*
(1+'7. Project Characteristics'!$G$17)^(BU$7-generic_bca_inputs[Cost Data Year])</f>
        <v>2905.6307770356029</v>
      </c>
      <c r="BV8" s="74" cm="1">
        <f t="array" ref="BV8:BV12">(generic_bca_inputs[Replace Cost]*generic_bca_inputs[Replace %])+
(generic_bca_inputs[Repair Cost]*(1-generic_bca_inputs[Replace %]))*
(1+'7. Project Characteristics'!$G$17)^(BV$7-generic_bca_inputs[Cost Data Year])</f>
        <v>2923.7433925763148</v>
      </c>
      <c r="BW8" s="74" cm="1">
        <f t="array" ref="BW8:BW12">(generic_bca_inputs[Replace Cost]*generic_bca_inputs[Replace %])+
(generic_bca_inputs[Repair Cost]*(1-generic_bca_inputs[Replace %]))*
(1+'7. Project Characteristics'!$G$17)^(BW$7-generic_bca_inputs[Cost Data Year])</f>
        <v>2942.218260427841</v>
      </c>
      <c r="BX8" s="74" cm="1">
        <f t="array" ref="BX8:BX12">(generic_bca_inputs[Replace Cost]*generic_bca_inputs[Replace %])+
(generic_bca_inputs[Repair Cost]*(1-generic_bca_inputs[Replace %]))*
(1+'7. Project Characteristics'!$G$17)^(BX$7-generic_bca_inputs[Cost Data Year])</f>
        <v>2961.062625636398</v>
      </c>
      <c r="BY8" s="74" cm="1">
        <f t="array" ref="BY8:BY12">(generic_bca_inputs[Replace Cost]*generic_bca_inputs[Replace %])+
(generic_bca_inputs[Repair Cost]*(1-generic_bca_inputs[Replace %]))*
(1+'7. Project Characteristics'!$G$17)^(BY$7-generic_bca_inputs[Cost Data Year])</f>
        <v>2980.2838781491259</v>
      </c>
      <c r="BZ8" s="74" cm="1">
        <f t="array" ref="BZ8:BZ12">(generic_bca_inputs[Replace Cost]*generic_bca_inputs[Replace %])+
(generic_bca_inputs[Repair Cost]*(1-generic_bca_inputs[Replace %]))*
(1+'7. Project Characteristics'!$G$17)^(BZ$7-generic_bca_inputs[Cost Data Year])</f>
        <v>2999.8895557121086</v>
      </c>
      <c r="CA8" s="74" cm="1">
        <f t="array" ref="CA8:CA12">(generic_bca_inputs[Replace Cost]*generic_bca_inputs[Replace %])+
(generic_bca_inputs[Repair Cost]*(1-generic_bca_inputs[Replace %]))*
(1+'7. Project Characteristics'!$G$17)^(CA$7-generic_bca_inputs[Cost Data Year])</f>
        <v>3019.8873468263505</v>
      </c>
      <c r="CB8" s="74" cm="1">
        <f t="array" ref="CB8:CB12">(generic_bca_inputs[Replace Cost]*generic_bca_inputs[Replace %])+
(generic_bca_inputs[Repair Cost]*(1-generic_bca_inputs[Replace %]))*
(1+'7. Project Characteristics'!$G$17)^(CB$7-generic_bca_inputs[Cost Data Year])</f>
        <v>3040.2850937628773</v>
      </c>
      <c r="CC8" s="74" cm="1">
        <f t="array" ref="CC8:CC12">(generic_bca_inputs[Replace Cost]*generic_bca_inputs[Replace %])+
(generic_bca_inputs[Repair Cost]*(1-generic_bca_inputs[Replace %]))*
(1+'7. Project Characteristics'!$G$17)^(CC$7-generic_bca_inputs[Cost Data Year])</f>
        <v>3061.0907956381352</v>
      </c>
      <c r="CD8" s="74" cm="1">
        <f t="array" ref="CD8:CD12">(generic_bca_inputs[Replace Cost]*generic_bca_inputs[Replace %])+
(generic_bca_inputs[Repair Cost]*(1-generic_bca_inputs[Replace %]))*
(1+'7. Project Characteristics'!$G$17)^(CD$7-generic_bca_inputs[Cost Data Year])</f>
        <v>3082.3126115508976</v>
      </c>
      <c r="CE8" s="74" cm="1">
        <f t="array" ref="CE8:CE12">(generic_bca_inputs[Replace Cost]*generic_bca_inputs[Replace %])+
(generic_bca_inputs[Repair Cost]*(1-generic_bca_inputs[Replace %]))*
(1+'7. Project Characteristics'!$G$17)^(CE$7-generic_bca_inputs[Cost Data Year])</f>
        <v>3103.9588637819156</v>
      </c>
    </row>
    <row r="9" spans="3:83" x14ac:dyDescent="0.2">
      <c r="C9" s="66" t="str">
        <v>Pole</v>
      </c>
      <c r="D9" s="66" t="str">
        <v>Class 4</v>
      </c>
      <c r="E9" s="66" t="str">
        <v>pole</v>
      </c>
      <c r="F9" s="74">
        <v>2440.2921953094965</v>
      </c>
      <c r="G9" s="74">
        <v>2445.0980392156862</v>
      </c>
      <c r="H9" s="74">
        <v>2450</v>
      </c>
      <c r="I9" s="74">
        <v>2455</v>
      </c>
      <c r="J9" s="74">
        <v>2460.1</v>
      </c>
      <c r="K9" s="74">
        <v>2465.3020000000001</v>
      </c>
      <c r="L9" s="74">
        <v>2470.6080400000001</v>
      </c>
      <c r="M9" s="74">
        <v>2476.0202008000001</v>
      </c>
      <c r="N9" s="74">
        <v>2481.5406048160003</v>
      </c>
      <c r="O9" s="74">
        <v>2487.1714169123197</v>
      </c>
      <c r="P9" s="74">
        <v>2492.9148452505665</v>
      </c>
      <c r="Q9" s="74">
        <v>2498.7731421555777</v>
      </c>
      <c r="R9" s="74">
        <v>2504.7486049986892</v>
      </c>
      <c r="S9" s="74">
        <v>2510.843577098663</v>
      </c>
      <c r="T9" s="74">
        <v>2517.0604486406364</v>
      </c>
      <c r="U9" s="74">
        <v>2523.4016576134491</v>
      </c>
      <c r="V9" s="74">
        <v>2529.8696907657181</v>
      </c>
      <c r="W9" s="74">
        <v>2536.4670845810324</v>
      </c>
      <c r="X9" s="74">
        <v>2543.1964262726528</v>
      </c>
      <c r="Y9" s="74">
        <v>2550.0603547981063</v>
      </c>
      <c r="Z9" s="74">
        <v>2557.0615618940683</v>
      </c>
      <c r="AA9" s="74">
        <v>2564.2027931319494</v>
      </c>
      <c r="AB9" s="74">
        <v>2571.4868489945884</v>
      </c>
      <c r="AC9" s="74">
        <v>2578.9165859744803</v>
      </c>
      <c r="AD9" s="74">
        <v>2586.4949176939699</v>
      </c>
      <c r="AE9" s="74">
        <v>2594.2248160478493</v>
      </c>
      <c r="AF9" s="74">
        <v>2602.1093123688061</v>
      </c>
      <c r="AG9" s="74">
        <v>2610.1514986161824</v>
      </c>
      <c r="AH9" s="74">
        <v>2618.3545285885061</v>
      </c>
      <c r="AI9" s="74">
        <v>2626.7216191602761</v>
      </c>
      <c r="AJ9" s="74">
        <v>2635.2560515434816</v>
      </c>
      <c r="AK9" s="74">
        <v>2643.9611725743512</v>
      </c>
      <c r="AL9" s="74">
        <v>2652.8403960258383</v>
      </c>
      <c r="AM9" s="74">
        <v>2661.8972039463551</v>
      </c>
      <c r="AN9" s="74">
        <v>2671.1351480252824</v>
      </c>
      <c r="AO9" s="74">
        <v>2680.5578509857878</v>
      </c>
      <c r="AP9" s="74">
        <v>2690.1690080055037</v>
      </c>
      <c r="AQ9" s="74">
        <v>2699.9723881656137</v>
      </c>
      <c r="AR9" s="74">
        <v>2709.9718359289259</v>
      </c>
      <c r="AS9" s="74">
        <v>2720.1712726475043</v>
      </c>
      <c r="AT9" s="74">
        <v>2730.5746981004545</v>
      </c>
      <c r="AU9" s="74">
        <v>2741.1861920624633</v>
      </c>
      <c r="AV9" s="74">
        <v>2752.0099159037127</v>
      </c>
      <c r="AW9" s="74">
        <v>2763.0501142217872</v>
      </c>
      <c r="AX9" s="74">
        <v>2774.3111165062228</v>
      </c>
      <c r="AY9" s="74">
        <v>2785.7973388363471</v>
      </c>
      <c r="AZ9" s="74">
        <v>2797.5132856130745</v>
      </c>
      <c r="BA9" s="74">
        <v>2809.4635513253361</v>
      </c>
      <c r="BB9" s="74">
        <v>2821.6528223518426</v>
      </c>
      <c r="BC9" s="74">
        <v>2834.0858787988791</v>
      </c>
      <c r="BD9" s="74">
        <v>2846.767596374857</v>
      </c>
      <c r="BE9" s="74">
        <v>2859.7029483023543</v>
      </c>
      <c r="BF9" s="74">
        <v>2872.897007268401</v>
      </c>
      <c r="BG9" s="74">
        <v>2886.354947413769</v>
      </c>
      <c r="BH9" s="74">
        <v>2900.0820463620448</v>
      </c>
      <c r="BI9" s="74">
        <v>2914.0836872892855</v>
      </c>
      <c r="BJ9" s="74">
        <v>2928.3653610350711</v>
      </c>
      <c r="BK9" s="74">
        <v>2942.9326682557726</v>
      </c>
      <c r="BL9" s="74">
        <v>2957.7913216208881</v>
      </c>
      <c r="BM9" s="74">
        <v>2972.9471480533057</v>
      </c>
      <c r="BN9" s="74">
        <v>2988.4060910143717</v>
      </c>
      <c r="BO9" s="74">
        <v>3004.1742128346591</v>
      </c>
      <c r="BP9" s="74">
        <v>3020.2576970913524</v>
      </c>
      <c r="BQ9" s="74">
        <v>3036.6628510331793</v>
      </c>
      <c r="BR9" s="74">
        <v>3053.3961080538429</v>
      </c>
      <c r="BS9" s="74">
        <v>3070.4640302149201</v>
      </c>
      <c r="BT9" s="74">
        <v>3087.8733108192182</v>
      </c>
      <c r="BU9" s="74">
        <v>3105.6307770356029</v>
      </c>
      <c r="BV9" s="74">
        <v>3123.7433925763148</v>
      </c>
      <c r="BW9" s="74">
        <v>3142.218260427841</v>
      </c>
      <c r="BX9" s="74">
        <v>3161.062625636398</v>
      </c>
      <c r="BY9" s="74">
        <v>3180.2838781491259</v>
      </c>
      <c r="BZ9" s="74">
        <v>3199.8895557121086</v>
      </c>
      <c r="CA9" s="74">
        <v>3219.8873468263505</v>
      </c>
      <c r="CB9" s="74">
        <v>3240.2850937628773</v>
      </c>
      <c r="CC9" s="74">
        <v>3261.0907956381352</v>
      </c>
      <c r="CD9" s="74">
        <v>3282.3126115508976</v>
      </c>
      <c r="CE9" s="74">
        <v>3303.9588637819156</v>
      </c>
    </row>
    <row r="10" spans="3:83" x14ac:dyDescent="0.2">
      <c r="C10" s="66" t="str">
        <v>Pole</v>
      </c>
      <c r="D10" s="66" t="str">
        <v>Class 3</v>
      </c>
      <c r="E10" s="66" t="str">
        <v>pole</v>
      </c>
      <c r="F10" s="74">
        <v>2660.2921953094965</v>
      </c>
      <c r="G10" s="74">
        <v>2665.0980392156862</v>
      </c>
      <c r="H10" s="74">
        <v>2670</v>
      </c>
      <c r="I10" s="74">
        <v>2675</v>
      </c>
      <c r="J10" s="74">
        <v>2680.1</v>
      </c>
      <c r="K10" s="74">
        <v>2685.3020000000001</v>
      </c>
      <c r="L10" s="74">
        <v>2690.6080400000001</v>
      </c>
      <c r="M10" s="74">
        <v>2696.0202008000001</v>
      </c>
      <c r="N10" s="74">
        <v>2701.5406048160003</v>
      </c>
      <c r="O10" s="74">
        <v>2707.1714169123197</v>
      </c>
      <c r="P10" s="74">
        <v>2712.9148452505665</v>
      </c>
      <c r="Q10" s="74">
        <v>2718.7731421555777</v>
      </c>
      <c r="R10" s="74">
        <v>2724.7486049986892</v>
      </c>
      <c r="S10" s="74">
        <v>2730.843577098663</v>
      </c>
      <c r="T10" s="74">
        <v>2737.0604486406364</v>
      </c>
      <c r="U10" s="74">
        <v>2743.4016576134491</v>
      </c>
      <c r="V10" s="74">
        <v>2749.8696907657181</v>
      </c>
      <c r="W10" s="74">
        <v>2756.4670845810324</v>
      </c>
      <c r="X10" s="74">
        <v>2763.1964262726528</v>
      </c>
      <c r="Y10" s="74">
        <v>2770.0603547981063</v>
      </c>
      <c r="Z10" s="74">
        <v>2777.0615618940683</v>
      </c>
      <c r="AA10" s="74">
        <v>2784.2027931319494</v>
      </c>
      <c r="AB10" s="74">
        <v>2791.4868489945884</v>
      </c>
      <c r="AC10" s="74">
        <v>2798.9165859744803</v>
      </c>
      <c r="AD10" s="74">
        <v>2806.4949176939699</v>
      </c>
      <c r="AE10" s="74">
        <v>2814.2248160478493</v>
      </c>
      <c r="AF10" s="74">
        <v>2822.1093123688061</v>
      </c>
      <c r="AG10" s="74">
        <v>2830.1514986161824</v>
      </c>
      <c r="AH10" s="74">
        <v>2838.3545285885061</v>
      </c>
      <c r="AI10" s="74">
        <v>2846.7216191602761</v>
      </c>
      <c r="AJ10" s="74">
        <v>2855.2560515434816</v>
      </c>
      <c r="AK10" s="74">
        <v>2863.9611725743512</v>
      </c>
      <c r="AL10" s="74">
        <v>2872.8403960258383</v>
      </c>
      <c r="AM10" s="74">
        <v>2881.8972039463551</v>
      </c>
      <c r="AN10" s="74">
        <v>2891.1351480252824</v>
      </c>
      <c r="AO10" s="74">
        <v>2900.5578509857878</v>
      </c>
      <c r="AP10" s="74">
        <v>2910.1690080055037</v>
      </c>
      <c r="AQ10" s="74">
        <v>2919.9723881656137</v>
      </c>
      <c r="AR10" s="74">
        <v>2929.9718359289259</v>
      </c>
      <c r="AS10" s="74">
        <v>2940.1712726475043</v>
      </c>
      <c r="AT10" s="74">
        <v>2950.5746981004545</v>
      </c>
      <c r="AU10" s="74">
        <v>2961.1861920624633</v>
      </c>
      <c r="AV10" s="74">
        <v>2972.0099159037127</v>
      </c>
      <c r="AW10" s="74">
        <v>2983.0501142217872</v>
      </c>
      <c r="AX10" s="74">
        <v>2994.3111165062228</v>
      </c>
      <c r="AY10" s="74">
        <v>3005.7973388363471</v>
      </c>
      <c r="AZ10" s="74">
        <v>3017.5132856130745</v>
      </c>
      <c r="BA10" s="74">
        <v>3029.4635513253361</v>
      </c>
      <c r="BB10" s="74">
        <v>3041.6528223518426</v>
      </c>
      <c r="BC10" s="74">
        <v>3054.0858787988791</v>
      </c>
      <c r="BD10" s="74">
        <v>3066.767596374857</v>
      </c>
      <c r="BE10" s="74">
        <v>3079.7029483023543</v>
      </c>
      <c r="BF10" s="74">
        <v>3092.897007268401</v>
      </c>
      <c r="BG10" s="74">
        <v>3106.354947413769</v>
      </c>
      <c r="BH10" s="74">
        <v>3120.0820463620448</v>
      </c>
      <c r="BI10" s="74">
        <v>3134.0836872892855</v>
      </c>
      <c r="BJ10" s="74">
        <v>3148.3653610350711</v>
      </c>
      <c r="BK10" s="74">
        <v>3162.9326682557726</v>
      </c>
      <c r="BL10" s="74">
        <v>3177.7913216208881</v>
      </c>
      <c r="BM10" s="74">
        <v>3192.9471480533057</v>
      </c>
      <c r="BN10" s="74">
        <v>3208.4060910143717</v>
      </c>
      <c r="BO10" s="74">
        <v>3224.1742128346591</v>
      </c>
      <c r="BP10" s="74">
        <v>3240.2576970913524</v>
      </c>
      <c r="BQ10" s="74">
        <v>3256.6628510331793</v>
      </c>
      <c r="BR10" s="74">
        <v>3273.3961080538429</v>
      </c>
      <c r="BS10" s="74">
        <v>3290.4640302149201</v>
      </c>
      <c r="BT10" s="74">
        <v>3307.8733108192182</v>
      </c>
      <c r="BU10" s="74">
        <v>3325.6307770356029</v>
      </c>
      <c r="BV10" s="74">
        <v>3343.7433925763148</v>
      </c>
      <c r="BW10" s="74">
        <v>3362.218260427841</v>
      </c>
      <c r="BX10" s="74">
        <v>3381.062625636398</v>
      </c>
      <c r="BY10" s="74">
        <v>3400.2838781491259</v>
      </c>
      <c r="BZ10" s="74">
        <v>3419.8895557121086</v>
      </c>
      <c r="CA10" s="74">
        <v>3439.8873468263505</v>
      </c>
      <c r="CB10" s="74">
        <v>3460.2850937628773</v>
      </c>
      <c r="CC10" s="74">
        <v>3481.0907956381352</v>
      </c>
      <c r="CD10" s="74">
        <v>3502.3126115508976</v>
      </c>
      <c r="CE10" s="74">
        <v>3523.9588637819156</v>
      </c>
    </row>
    <row r="11" spans="3:83" x14ac:dyDescent="0.2">
      <c r="C11" s="66" t="str">
        <v>Pole</v>
      </c>
      <c r="D11" s="66" t="str">
        <v>Class 2</v>
      </c>
      <c r="E11" s="66" t="str">
        <v>pole</v>
      </c>
      <c r="F11" s="74">
        <v>2902.2921953094965</v>
      </c>
      <c r="G11" s="74">
        <v>2907.0980392156862</v>
      </c>
      <c r="H11" s="74">
        <v>2912</v>
      </c>
      <c r="I11" s="74">
        <v>2917</v>
      </c>
      <c r="J11" s="74">
        <v>2922.1</v>
      </c>
      <c r="K11" s="74">
        <v>2927.3020000000001</v>
      </c>
      <c r="L11" s="74">
        <v>2932.6080400000001</v>
      </c>
      <c r="M11" s="74">
        <v>2938.0202008000001</v>
      </c>
      <c r="N11" s="74">
        <v>2943.5406048160003</v>
      </c>
      <c r="O11" s="74">
        <v>2949.1714169123197</v>
      </c>
      <c r="P11" s="74">
        <v>2954.9148452505665</v>
      </c>
      <c r="Q11" s="74">
        <v>2960.7731421555777</v>
      </c>
      <c r="R11" s="74">
        <v>2966.7486049986892</v>
      </c>
      <c r="S11" s="74">
        <v>2972.843577098663</v>
      </c>
      <c r="T11" s="74">
        <v>2979.0604486406364</v>
      </c>
      <c r="U11" s="74">
        <v>2985.4016576134491</v>
      </c>
      <c r="V11" s="74">
        <v>2991.8696907657181</v>
      </c>
      <c r="W11" s="74">
        <v>2998.4670845810324</v>
      </c>
      <c r="X11" s="74">
        <v>3005.1964262726528</v>
      </c>
      <c r="Y11" s="74">
        <v>3012.0603547981063</v>
      </c>
      <c r="Z11" s="74">
        <v>3019.0615618940683</v>
      </c>
      <c r="AA11" s="74">
        <v>3026.2027931319494</v>
      </c>
      <c r="AB11" s="74">
        <v>3033.4868489945884</v>
      </c>
      <c r="AC11" s="74">
        <v>3040.9165859744803</v>
      </c>
      <c r="AD11" s="74">
        <v>3048.4949176939699</v>
      </c>
      <c r="AE11" s="74">
        <v>3056.2248160478493</v>
      </c>
      <c r="AF11" s="74">
        <v>3064.1093123688061</v>
      </c>
      <c r="AG11" s="74">
        <v>3072.1514986161824</v>
      </c>
      <c r="AH11" s="74">
        <v>3080.3545285885061</v>
      </c>
      <c r="AI11" s="74">
        <v>3088.7216191602761</v>
      </c>
      <c r="AJ11" s="74">
        <v>3097.2560515434816</v>
      </c>
      <c r="AK11" s="74">
        <v>3105.9611725743512</v>
      </c>
      <c r="AL11" s="74">
        <v>3114.8403960258383</v>
      </c>
      <c r="AM11" s="74">
        <v>3123.8972039463551</v>
      </c>
      <c r="AN11" s="74">
        <v>3133.1351480252824</v>
      </c>
      <c r="AO11" s="74">
        <v>3142.5578509857878</v>
      </c>
      <c r="AP11" s="74">
        <v>3152.1690080055037</v>
      </c>
      <c r="AQ11" s="74">
        <v>3161.9723881656137</v>
      </c>
      <c r="AR11" s="74">
        <v>3171.9718359289259</v>
      </c>
      <c r="AS11" s="74">
        <v>3182.1712726475043</v>
      </c>
      <c r="AT11" s="74">
        <v>3192.5746981004545</v>
      </c>
      <c r="AU11" s="74">
        <v>3203.1861920624633</v>
      </c>
      <c r="AV11" s="74">
        <v>3214.0099159037127</v>
      </c>
      <c r="AW11" s="74">
        <v>3225.0501142217872</v>
      </c>
      <c r="AX11" s="74">
        <v>3236.3111165062228</v>
      </c>
      <c r="AY11" s="74">
        <v>3247.7973388363471</v>
      </c>
      <c r="AZ11" s="74">
        <v>3259.5132856130745</v>
      </c>
      <c r="BA11" s="74">
        <v>3271.4635513253361</v>
      </c>
      <c r="BB11" s="74">
        <v>3283.6528223518426</v>
      </c>
      <c r="BC11" s="74">
        <v>3296.0858787988791</v>
      </c>
      <c r="BD11" s="74">
        <v>3308.767596374857</v>
      </c>
      <c r="BE11" s="74">
        <v>3321.7029483023543</v>
      </c>
      <c r="BF11" s="74">
        <v>3334.897007268401</v>
      </c>
      <c r="BG11" s="74">
        <v>3348.354947413769</v>
      </c>
      <c r="BH11" s="74">
        <v>3362.0820463620448</v>
      </c>
      <c r="BI11" s="74">
        <v>3376.0836872892855</v>
      </c>
      <c r="BJ11" s="74">
        <v>3390.3653610350711</v>
      </c>
      <c r="BK11" s="74">
        <v>3404.9326682557726</v>
      </c>
      <c r="BL11" s="74">
        <v>3419.7913216208881</v>
      </c>
      <c r="BM11" s="74">
        <v>3434.9471480533057</v>
      </c>
      <c r="BN11" s="74">
        <v>3450.4060910143717</v>
      </c>
      <c r="BO11" s="74">
        <v>3466.1742128346591</v>
      </c>
      <c r="BP11" s="74">
        <v>3482.2576970913524</v>
      </c>
      <c r="BQ11" s="74">
        <v>3498.6628510331793</v>
      </c>
      <c r="BR11" s="74">
        <v>3515.3961080538429</v>
      </c>
      <c r="BS11" s="74">
        <v>3532.4640302149201</v>
      </c>
      <c r="BT11" s="74">
        <v>3549.8733108192182</v>
      </c>
      <c r="BU11" s="74">
        <v>3567.6307770356029</v>
      </c>
      <c r="BV11" s="74">
        <v>3585.7433925763148</v>
      </c>
      <c r="BW11" s="74">
        <v>3604.218260427841</v>
      </c>
      <c r="BX11" s="74">
        <v>3623.062625636398</v>
      </c>
      <c r="BY11" s="74">
        <v>3642.2838781491259</v>
      </c>
      <c r="BZ11" s="74">
        <v>3661.8895557121086</v>
      </c>
      <c r="CA11" s="74">
        <v>3681.8873468263505</v>
      </c>
      <c r="CB11" s="74">
        <v>3702.2850937628773</v>
      </c>
      <c r="CC11" s="74">
        <v>3723.0907956381352</v>
      </c>
      <c r="CD11" s="74">
        <v>3744.3126115508976</v>
      </c>
      <c r="CE11" s="74">
        <v>3765.9588637819156</v>
      </c>
    </row>
    <row r="12" spans="3:83" x14ac:dyDescent="0.2">
      <c r="C12" s="66" t="str">
        <v>Underground Cable</v>
      </c>
      <c r="D12" s="66" t="str">
        <v>Aluminum: XLPE</v>
      </c>
      <c r="E12" s="66" t="str">
        <v>km</v>
      </c>
      <c r="F12" s="74">
        <v>19223.375624759708</v>
      </c>
      <c r="G12" s="74">
        <v>19607.843137254902</v>
      </c>
      <c r="H12" s="74">
        <v>20000</v>
      </c>
      <c r="I12" s="74">
        <v>20400</v>
      </c>
      <c r="J12" s="74">
        <v>20808</v>
      </c>
      <c r="K12" s="74">
        <v>21224.16</v>
      </c>
      <c r="L12" s="74">
        <v>21648.643199999999</v>
      </c>
      <c r="M12" s="74">
        <v>22081.616064000002</v>
      </c>
      <c r="N12" s="74">
        <v>22523.24838528</v>
      </c>
      <c r="O12" s="74">
        <v>22973.713352985596</v>
      </c>
      <c r="P12" s="74">
        <v>23433.187620045312</v>
      </c>
      <c r="Q12" s="74">
        <v>23901.851372446217</v>
      </c>
      <c r="R12" s="74">
        <v>24379.888399895142</v>
      </c>
      <c r="S12" s="74">
        <v>24867.486167893039</v>
      </c>
      <c r="T12" s="74">
        <v>25364.835891250907</v>
      </c>
      <c r="U12" s="74">
        <v>25872.132609075921</v>
      </c>
      <c r="V12" s="74">
        <v>26389.575261257443</v>
      </c>
      <c r="W12" s="74">
        <v>26917.366766482584</v>
      </c>
      <c r="X12" s="74">
        <v>27455.714101812242</v>
      </c>
      <c r="Y12" s="74">
        <v>28004.828383848489</v>
      </c>
      <c r="Z12" s="74">
        <v>28564.924951525456</v>
      </c>
      <c r="AA12" s="74">
        <v>29136.223450555961</v>
      </c>
      <c r="AB12" s="74">
        <v>29718.947919567087</v>
      </c>
      <c r="AC12" s="74">
        <v>30313.326877958425</v>
      </c>
      <c r="AD12" s="74">
        <v>30919.593415517593</v>
      </c>
      <c r="AE12" s="74">
        <v>31537.98528382794</v>
      </c>
      <c r="AF12" s="74">
        <v>32168.744989504499</v>
      </c>
      <c r="AG12" s="74">
        <v>32812.11988929459</v>
      </c>
      <c r="AH12" s="74">
        <v>33468.362287080483</v>
      </c>
      <c r="AI12" s="74">
        <v>34137.729532822086</v>
      </c>
      <c r="AJ12" s="74">
        <v>34820.484123478542</v>
      </c>
      <c r="AK12" s="74">
        <v>35516.893805948108</v>
      </c>
      <c r="AL12" s="74">
        <v>36227.231682067068</v>
      </c>
      <c r="AM12" s="74">
        <v>36951.776315708405</v>
      </c>
      <c r="AN12" s="74">
        <v>37690.81184202258</v>
      </c>
      <c r="AO12" s="74">
        <v>38444.628078863032</v>
      </c>
      <c r="AP12" s="74">
        <v>39213.520640440292</v>
      </c>
      <c r="AQ12" s="74">
        <v>39997.791053249093</v>
      </c>
      <c r="AR12" s="74">
        <v>40797.746874314071</v>
      </c>
      <c r="AS12" s="74">
        <v>41613.701811800362</v>
      </c>
      <c r="AT12" s="74">
        <v>42445.975848036374</v>
      </c>
      <c r="AU12" s="74">
        <v>43294.895364997086</v>
      </c>
      <c r="AV12" s="74">
        <v>44160.793272297036</v>
      </c>
      <c r="AW12" s="74">
        <v>45044.009137742978</v>
      </c>
      <c r="AX12" s="74">
        <v>45944.88932049783</v>
      </c>
      <c r="AY12" s="74">
        <v>46863.787106907788</v>
      </c>
      <c r="AZ12" s="74">
        <v>47801.062849045949</v>
      </c>
      <c r="BA12" s="74">
        <v>48757.084106026865</v>
      </c>
      <c r="BB12" s="74">
        <v>49732.225788147407</v>
      </c>
      <c r="BC12" s="74">
        <v>50726.870303910342</v>
      </c>
      <c r="BD12" s="74">
        <v>51741.407709988554</v>
      </c>
      <c r="BE12" s="74">
        <v>52776.235864188326</v>
      </c>
      <c r="BF12" s="74">
        <v>53831.760581472096</v>
      </c>
      <c r="BG12" s="74">
        <v>54908.395793101532</v>
      </c>
      <c r="BH12" s="74">
        <v>56006.563708963571</v>
      </c>
      <c r="BI12" s="74">
        <v>57126.694983142828</v>
      </c>
      <c r="BJ12" s="74">
        <v>58269.228882805699</v>
      </c>
      <c r="BK12" s="74">
        <v>59434.613460461791</v>
      </c>
      <c r="BL12" s="74">
        <v>60623.305729671032</v>
      </c>
      <c r="BM12" s="74">
        <v>61835.771844264455</v>
      </c>
      <c r="BN12" s="74">
        <v>63072.487281149748</v>
      </c>
      <c r="BO12" s="74">
        <v>64333.937026772735</v>
      </c>
      <c r="BP12" s="74">
        <v>65620.615767308205</v>
      </c>
      <c r="BQ12" s="74">
        <v>66933.02808265436</v>
      </c>
      <c r="BR12" s="74">
        <v>68271.688644307447</v>
      </c>
      <c r="BS12" s="74">
        <v>69637.12241719359</v>
      </c>
      <c r="BT12" s="74">
        <v>71029.864865537471</v>
      </c>
      <c r="BU12" s="74">
        <v>72450.462162848227</v>
      </c>
      <c r="BV12" s="74">
        <v>73899.471406105178</v>
      </c>
      <c r="BW12" s="74">
        <v>75377.460834227284</v>
      </c>
      <c r="BX12" s="74">
        <v>76885.010050911835</v>
      </c>
      <c r="BY12" s="74">
        <v>78422.710251930068</v>
      </c>
      <c r="BZ12" s="74">
        <v>79991.164456968676</v>
      </c>
      <c r="CA12" s="74">
        <v>81590.987746108047</v>
      </c>
      <c r="CB12" s="74">
        <v>83222.807501030213</v>
      </c>
      <c r="CC12" s="74">
        <v>84887.263651050802</v>
      </c>
      <c r="CD12" s="74">
        <v>86585.008924071823</v>
      </c>
      <c r="CE12" s="74">
        <v>88316.709102553243</v>
      </c>
    </row>
    <row r="13" spans="3:83" x14ac:dyDescent="0.2">
      <c r="C13" s="66"/>
      <c r="D13" s="66"/>
      <c r="E13" s="66"/>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row>
    <row r="14" spans="3:83" x14ac:dyDescent="0.2">
      <c r="C14" s="66"/>
      <c r="D14" s="66"/>
      <c r="E14" s="66"/>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row>
    <row r="15" spans="3:83" x14ac:dyDescent="0.2">
      <c r="C15" s="66"/>
      <c r="D15" s="66"/>
      <c r="E15" s="66"/>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row>
    <row r="16" spans="3:83" x14ac:dyDescent="0.2">
      <c r="C16" s="66"/>
      <c r="D16" s="66"/>
      <c r="E16" s="66"/>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row>
    <row r="17" spans="3:83" x14ac:dyDescent="0.2">
      <c r="C17" s="66"/>
      <c r="D17" s="66"/>
      <c r="E17" s="66"/>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row>
    <row r="18" spans="3:83" x14ac:dyDescent="0.2">
      <c r="C18" s="66"/>
      <c r="D18" s="66"/>
      <c r="E18" s="66"/>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row>
    <row r="19" spans="3:83" x14ac:dyDescent="0.2">
      <c r="C19" s="66"/>
      <c r="D19" s="66"/>
      <c r="E19" s="66"/>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row>
    <row r="20" spans="3:83" x14ac:dyDescent="0.2">
      <c r="C20" s="66"/>
      <c r="D20" s="66"/>
      <c r="E20" s="66"/>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row>
    <row r="21" spans="3:83" x14ac:dyDescent="0.2">
      <c r="C21" s="66"/>
      <c r="D21" s="66"/>
      <c r="E21" s="66"/>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row>
    <row r="22" spans="3:83" x14ac:dyDescent="0.2">
      <c r="C22" s="66"/>
      <c r="D22" s="66"/>
      <c r="E22" s="66"/>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row>
    <row r="23" spans="3:83" x14ac:dyDescent="0.2">
      <c r="C23" s="66"/>
      <c r="D23" s="66"/>
      <c r="E23" s="66"/>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row>
    <row r="24" spans="3:83" x14ac:dyDescent="0.2">
      <c r="C24" s="66"/>
      <c r="D24" s="66"/>
      <c r="E24" s="66"/>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row>
    <row r="25" spans="3:83" x14ac:dyDescent="0.2">
      <c r="C25" s="66"/>
      <c r="D25" s="66"/>
      <c r="E25" s="66"/>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row>
    <row r="26" spans="3:83" x14ac:dyDescent="0.2">
      <c r="C26" s="66"/>
      <c r="D26" s="66"/>
      <c r="E26" s="66"/>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row>
    <row r="27" spans="3:83" x14ac:dyDescent="0.2">
      <c r="C27" s="66"/>
      <c r="D27" s="66"/>
      <c r="E27" s="66"/>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row>
    <row r="28" spans="3:83" x14ac:dyDescent="0.2">
      <c r="C28" s="66"/>
      <c r="D28" s="66"/>
      <c r="E28" s="66"/>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row>
    <row r="29" spans="3:83" x14ac:dyDescent="0.2">
      <c r="C29" s="66"/>
      <c r="D29" s="66"/>
      <c r="E29" s="66"/>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row>
    <row r="30" spans="3:83" x14ac:dyDescent="0.2">
      <c r="C30" s="66"/>
      <c r="D30" s="66"/>
      <c r="E30" s="66"/>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c r="CD30" s="74"/>
      <c r="CE30" s="74"/>
    </row>
    <row r="31" spans="3:83" x14ac:dyDescent="0.2">
      <c r="C31" s="66"/>
      <c r="D31" s="66"/>
      <c r="E31" s="66"/>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c r="CD31" s="74"/>
      <c r="CE31" s="74"/>
    </row>
    <row r="32" spans="3:83" x14ac:dyDescent="0.2">
      <c r="C32" s="66"/>
      <c r="D32" s="66"/>
      <c r="E32" s="66"/>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row>
    <row r="33" spans="3:83" x14ac:dyDescent="0.2">
      <c r="C33" s="66"/>
      <c r="D33" s="66"/>
      <c r="E33" s="66"/>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c r="CD33" s="74"/>
      <c r="CE33" s="74"/>
    </row>
    <row r="34" spans="3:83" x14ac:dyDescent="0.2">
      <c r="C34" s="66"/>
      <c r="D34" s="66"/>
      <c r="E34" s="66"/>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row>
    <row r="35" spans="3:83" x14ac:dyDescent="0.2">
      <c r="C35" s="66"/>
      <c r="D35" s="66"/>
      <c r="E35" s="66"/>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c r="CD35" s="74"/>
      <c r="CE35" s="74"/>
    </row>
    <row r="36" spans="3:83" x14ac:dyDescent="0.2">
      <c r="C36" s="66"/>
      <c r="D36" s="66"/>
      <c r="E36" s="66"/>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row>
    <row r="37" spans="3:83" x14ac:dyDescent="0.2">
      <c r="C37" s="66"/>
      <c r="D37" s="66"/>
      <c r="E37" s="66"/>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c r="CD37" s="74"/>
      <c r="CE37" s="74"/>
    </row>
    <row r="38" spans="3:83" x14ac:dyDescent="0.2">
      <c r="C38" s="66"/>
      <c r="D38" s="66"/>
      <c r="E38" s="66"/>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c r="CD38" s="74"/>
      <c r="CE38" s="74"/>
    </row>
    <row r="39" spans="3:83" x14ac:dyDescent="0.2">
      <c r="C39" s="66"/>
      <c r="D39" s="66"/>
      <c r="E39" s="66"/>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row>
    <row r="40" spans="3:83" x14ac:dyDescent="0.2">
      <c r="C40" s="66"/>
      <c r="D40" s="66"/>
      <c r="E40" s="66"/>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c r="CD40" s="74"/>
      <c r="CE40" s="74"/>
    </row>
    <row r="41" spans="3:83" x14ac:dyDescent="0.2">
      <c r="C41" s="66"/>
      <c r="D41" s="66"/>
      <c r="E41" s="66"/>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row>
    <row r="42" spans="3:83" x14ac:dyDescent="0.2">
      <c r="C42" s="66"/>
      <c r="D42" s="66"/>
      <c r="E42" s="66"/>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row>
    <row r="43" spans="3:83" x14ac:dyDescent="0.2">
      <c r="C43" s="66"/>
      <c r="D43" s="66"/>
      <c r="E43" s="66"/>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row>
    <row r="44" spans="3:83" x14ac:dyDescent="0.2">
      <c r="C44" s="66"/>
      <c r="D44" s="66"/>
      <c r="E44" s="66"/>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row>
    <row r="45" spans="3:83" x14ac:dyDescent="0.2">
      <c r="C45" s="66"/>
      <c r="D45" s="66"/>
      <c r="E45" s="66"/>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row>
    <row r="46" spans="3:83" x14ac:dyDescent="0.2">
      <c r="C46" s="66"/>
      <c r="D46" s="66"/>
      <c r="E46" s="66"/>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row>
    <row r="47" spans="3:83" x14ac:dyDescent="0.2">
      <c r="C47" s="66"/>
      <c r="D47" s="66"/>
      <c r="E47" s="66"/>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row>
    <row r="48" spans="3:83" x14ac:dyDescent="0.2">
      <c r="C48" s="66"/>
      <c r="D48" s="66"/>
      <c r="E48" s="66"/>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row>
    <row r="49" spans="3:83" x14ac:dyDescent="0.2">
      <c r="C49" s="66"/>
      <c r="D49" s="66"/>
      <c r="E49" s="66"/>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row>
    <row r="50" spans="3:83" x14ac:dyDescent="0.2">
      <c r="C50" s="66"/>
      <c r="D50" s="66"/>
      <c r="E50" s="66"/>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row>
    <row r="51" spans="3:83" x14ac:dyDescent="0.2">
      <c r="C51" s="66"/>
      <c r="D51" s="66"/>
      <c r="E51" s="66"/>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row>
    <row r="52" spans="3:83" x14ac:dyDescent="0.2">
      <c r="C52" s="66"/>
      <c r="D52" s="66"/>
      <c r="E52" s="66"/>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row>
    <row r="53" spans="3:83" x14ac:dyDescent="0.2">
      <c r="C53" s="66"/>
      <c r="D53" s="66"/>
      <c r="E53" s="66"/>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row>
    <row r="54" spans="3:83" x14ac:dyDescent="0.2">
      <c r="C54" s="66"/>
      <c r="D54" s="66"/>
      <c r="E54" s="66"/>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row>
    <row r="55" spans="3:83" x14ac:dyDescent="0.2">
      <c r="C55" s="66"/>
      <c r="D55" s="66"/>
      <c r="E55" s="66"/>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row>
    <row r="56" spans="3:83" x14ac:dyDescent="0.2">
      <c r="C56" s="66"/>
      <c r="D56" s="66"/>
      <c r="E56" s="66"/>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row>
    <row r="57" spans="3:83" x14ac:dyDescent="0.2">
      <c r="C57" s="66"/>
      <c r="D57" s="66"/>
      <c r="E57" s="66"/>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row>
    <row r="58" spans="3:83" x14ac:dyDescent="0.2">
      <c r="C58" s="66"/>
      <c r="D58" s="66"/>
      <c r="E58" s="66"/>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97805-F6A2-4783-A8CB-D38254592192}">
  <sheetPr>
    <tabColor theme="2" tint="-9.9978637043366805E-2"/>
  </sheetPr>
  <dimension ref="C3:IG75"/>
  <sheetViews>
    <sheetView workbookViewId="0"/>
  </sheetViews>
  <sheetFormatPr defaultRowHeight="11.25" x14ac:dyDescent="0.2"/>
  <cols>
    <col min="3" max="3" width="21.5" customWidth="1"/>
    <col min="4" max="4" width="16.83203125" customWidth="1"/>
    <col min="5" max="5" width="20.1640625" bestFit="1" customWidth="1"/>
    <col min="9" max="9" width="9.5" bestFit="1" customWidth="1"/>
    <col min="83" max="83" width="24.33203125" customWidth="1"/>
    <col min="84" max="84" width="16.6640625" customWidth="1"/>
    <col min="85" max="85" width="13.33203125" customWidth="1"/>
    <col min="86" max="161" width="10.83203125" customWidth="1"/>
    <col min="163" max="163" width="24.1640625" customWidth="1"/>
    <col min="164" max="164" width="17.5" customWidth="1"/>
    <col min="165" max="165" width="12.1640625" customWidth="1"/>
    <col min="166" max="241" width="10.83203125" customWidth="1"/>
  </cols>
  <sheetData>
    <row r="3" spans="3:241" x14ac:dyDescent="0.2">
      <c r="C3" s="52"/>
      <c r="T3" s="52"/>
    </row>
    <row r="6" spans="3:241" x14ac:dyDescent="0.2">
      <c r="C6" s="63" t="s">
        <v>153</v>
      </c>
      <c r="F6" s="52"/>
      <c r="CE6" s="63" t="s">
        <v>214</v>
      </c>
      <c r="CH6" s="52"/>
      <c r="FG6" s="63" t="s">
        <v>279</v>
      </c>
      <c r="FJ6" s="52"/>
    </row>
    <row r="7" spans="3:241" ht="12"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2">_xlfn.ANCHORARRAY('Int BCA Ann Fail Costs'!C8)</f>
        <v>Pole</v>
      </c>
      <c r="D8" s="66" t="str" cm="1">
        <f t="array" ref="D8:D12">_xlfn.ANCHORARRAY('Int BCA Ann Fail Costs'!D8)</f>
        <v>Class 5</v>
      </c>
      <c r="E8" s="121" cm="1">
        <f t="array" ref="E8:E12">_xlfn.ANCHORARRAY(F8)+_xlfn.BYROW(_xlfn.ANCHORARRAY(G8):_xlfn.ANCHORARRAY(CC8),_xlfn.LAMBDA(_xlpm.array,NPV('7. Project Characteristics'!$G$18,_xlpm.array)))</f>
        <v>3944.9056915866131</v>
      </c>
      <c r="F8" s="75" cm="1">
        <f t="array" ref="F8:F12">IF(F$7&gt;(SUM($F$7,'7. Project Characteristics'!$G$28)-1),ROW(_xlfn.ANCHORARRAY($C8))*0,
_xlfn.XLOOKUP(F$7,'Int BCA Ann Fail Costs'!$F$7:$CE$7,_xlfn.ANCHORARRAY('Int BCA Ann Fail Costs'!$F$8):_xlfn.ANCHORARRAY('Int BCA Ann Fail Costs'!$CE$8))*
_xlfn.XLOOKUP(F$7,'Int BCA Ann Fail Prob'!$E$7:$CD$7,_xlfn.ANCHORARRAY('Int BCA Ann Fail Prob'!$E$8):_xlfn.ANCHORARRAY('Int BCA Ann Fail Prob'!$CD$8))
)</f>
        <v>266.71021634170631</v>
      </c>
      <c r="G8" s="75" cm="1">
        <f t="array" ref="G8:G12">IF(G$7&gt;(SUM($F$7,'7. Project Characteristics'!$G$28)-1),ROW(_xlfn.ANCHORARRAY($C8))*0,
_xlfn.XLOOKUP(G$7,'Int BCA Ann Fail Costs'!$F$7:$CE$7,_xlfn.ANCHORARRAY('Int BCA Ann Fail Costs'!$F$8):_xlfn.ANCHORARRAY('Int BCA Ann Fail Costs'!$CE$8))*
_xlfn.XLOOKUP(G$7,'Int BCA Ann Fail Prob'!$E$7:$CD$7,_xlfn.ANCHORARRAY('Int BCA Ann Fail Prob'!$E$8):_xlfn.ANCHORARRAY('Int BCA Ann Fail Prob'!$CD$8))
)</f>
        <v>267.4337087751278</v>
      </c>
      <c r="H8" s="75" cm="1">
        <f t="array" ref="H8:H12">IF(H$7&gt;(SUM($F$7,'7. Project Characteristics'!$G$28)-1),ROW(_xlfn.ANCHORARRAY($C8))*0,
_xlfn.XLOOKUP(H$7,'Int BCA Ann Fail Costs'!$F$7:$CE$7,_xlfn.ANCHORARRAY('Int BCA Ann Fail Costs'!$F$8):_xlfn.ANCHORARRAY('Int BCA Ann Fail Costs'!$CE$8))*
_xlfn.XLOOKUP(H$7,'Int BCA Ann Fail Prob'!$E$7:$CD$7,_xlfn.ANCHORARRAY('Int BCA Ann Fail Prob'!$E$8):_xlfn.ANCHORARRAY('Int BCA Ann Fail Prob'!$CD$8))
)</f>
        <v>268.1698189967272</v>
      </c>
      <c r="I8" s="75" cm="1">
        <f t="array" ref="I8:I12">IF(I$7&gt;(SUM($F$7,'7. Project Characteristics'!$G$28)-1),ROW(_xlfn.ANCHORARRAY($C8))*0,
_xlfn.XLOOKUP(I$7,'Int BCA Ann Fail Costs'!$F$7:$CE$7,_xlfn.ANCHORARRAY('Int BCA Ann Fail Costs'!$F$8):_xlfn.ANCHORARRAY('Int BCA Ann Fail Costs'!$CE$8))*
_xlfn.XLOOKUP(I$7,'Int BCA Ann Fail Prob'!$E$7:$CD$7,_xlfn.ANCHORARRAY('Int BCA Ann Fail Prob'!$E$8):_xlfn.ANCHORARRAY('Int BCA Ann Fail Prob'!$CD$8))
)</f>
        <v>268.91880489960857</v>
      </c>
      <c r="J8" s="75" cm="1">
        <f t="array" ref="J8:J12">IF(J$7&gt;(SUM($F$7,'7. Project Characteristics'!$G$28)-1),ROW(_xlfn.ANCHORARRAY($C8))*0,
_xlfn.XLOOKUP(J$7,'Int BCA Ann Fail Costs'!$F$7:$CE$7,_xlfn.ANCHORARRAY('Int BCA Ann Fail Costs'!$F$8):_xlfn.ANCHORARRAY('Int BCA Ann Fail Costs'!$CE$8))*
_xlfn.XLOOKUP(J$7,'Int BCA Ann Fail Prob'!$E$7:$CD$7,_xlfn.ANCHORARRAY('Int BCA Ann Fail Prob'!$E$8):_xlfn.ANCHORARRAY('Int BCA Ann Fail Prob'!$CD$8))
)</f>
        <v>269.68092964548487</v>
      </c>
      <c r="K8" s="75" cm="1">
        <f t="array" ref="K8:K12">IF(K$7&gt;(SUM($F$7,'7. Project Characteristics'!$G$28)-1),ROW(_xlfn.ANCHORARRAY($C8))*0,
_xlfn.XLOOKUP(K$7,'Int BCA Ann Fail Costs'!$F$7:$CE$7,_xlfn.ANCHORARRAY('Int BCA Ann Fail Costs'!$F$8):_xlfn.ANCHORARRAY('Int BCA Ann Fail Costs'!$CE$8))*
_xlfn.XLOOKUP(K$7,'Int BCA Ann Fail Prob'!$E$7:$CD$7,_xlfn.ANCHORARRAY('Int BCA Ann Fail Prob'!$E$8):_xlfn.ANCHORARRAY('Int BCA Ann Fail Prob'!$CD$8))
)</f>
        <v>270.45647877344834</v>
      </c>
      <c r="L8" s="75" cm="1">
        <f t="array" ref="L8:L12">IF(L$7&gt;(SUM($F$7,'7. Project Characteristics'!$G$28)-1),ROW(_xlfn.ANCHORARRAY($C8))*0,
_xlfn.XLOOKUP(L$7,'Int BCA Ann Fail Costs'!$F$7:$CE$7,_xlfn.ANCHORARRAY('Int BCA Ann Fail Costs'!$F$8):_xlfn.ANCHORARRAY('Int BCA Ann Fail Costs'!$CE$8))*
_xlfn.XLOOKUP(L$7,'Int BCA Ann Fail Prob'!$E$7:$CD$7,_xlfn.ANCHORARRAY('Int BCA Ann Fail Prob'!$E$8):_xlfn.ANCHORARRAY('Int BCA Ann Fail Prob'!$CD$8))
)</f>
        <v>271.24570939012096</v>
      </c>
      <c r="M8" s="75" cm="1">
        <f t="array" ref="M8:M12">IF(M$7&gt;(SUM($F$7,'7. Project Characteristics'!$G$28)-1),ROW(_xlfn.ANCHORARRAY($C8))*0,
_xlfn.XLOOKUP(M$7,'Int BCA Ann Fail Costs'!$F$7:$CE$7,_xlfn.ANCHORARRAY('Int BCA Ann Fail Costs'!$F$8):_xlfn.ANCHORARRAY('Int BCA Ann Fail Costs'!$CE$8))*
_xlfn.XLOOKUP(M$7,'Int BCA Ann Fail Prob'!$E$7:$CD$7,_xlfn.ANCHORARRAY('Int BCA Ann Fail Prob'!$E$8):_xlfn.ANCHORARRAY('Int BCA Ann Fail Prob'!$CD$8))
)</f>
        <v>272.0489011199117</v>
      </c>
      <c r="N8" s="75" cm="1">
        <f t="array" ref="N8:N12">IF(N$7&gt;(SUM($F$7,'7. Project Characteristics'!$G$28)-1),ROW(_xlfn.ANCHORARRAY($C8))*0,
_xlfn.XLOOKUP(N$7,'Int BCA Ann Fail Costs'!$F$7:$CE$7,_xlfn.ANCHORARRAY('Int BCA Ann Fail Costs'!$F$8):_xlfn.ANCHORARRAY('Int BCA Ann Fail Costs'!$CE$8))*
_xlfn.XLOOKUP(N$7,'Int BCA Ann Fail Prob'!$E$7:$CD$7,_xlfn.ANCHORARRAY('Int BCA Ann Fail Prob'!$E$8):_xlfn.ANCHORARRAY('Int BCA Ann Fail Prob'!$CD$8))
)</f>
        <v>272.8663392996101</v>
      </c>
      <c r="O8" s="75" cm="1">
        <f t="array" ref="O8:O12">IF(O$7&gt;(SUM($F$7,'7. Project Characteristics'!$G$28)-1),ROW(_xlfn.ANCHORARRAY($C8))*0,
_xlfn.XLOOKUP(O$7,'Int BCA Ann Fail Costs'!$F$7:$CE$7,_xlfn.ANCHORARRAY('Int BCA Ann Fail Costs'!$F$8):_xlfn.ANCHORARRAY('Int BCA Ann Fail Costs'!$CE$8))*
_xlfn.XLOOKUP(O$7,'Int BCA Ann Fail Prob'!$E$7:$CD$7,_xlfn.ANCHORARRAY('Int BCA Ann Fail Prob'!$E$8):_xlfn.ANCHORARRAY('Int BCA Ann Fail Prob'!$CD$8))
)</f>
        <v>273.69831509503194</v>
      </c>
      <c r="P8" s="75" cm="1">
        <f t="array" ref="P8:P12">IF(P$7&gt;(SUM($F$7,'7. Project Characteristics'!$G$28)-1),ROW(_xlfn.ANCHORARRAY($C8))*0,
_xlfn.XLOOKUP(P$7,'Int BCA Ann Fail Costs'!$F$7:$CE$7,_xlfn.ANCHORARRAY('Int BCA Ann Fail Costs'!$F$8):_xlfn.ANCHORARRAY('Int BCA Ann Fail Costs'!$CE$8))*
_xlfn.XLOOKUP(P$7,'Int BCA Ann Fail Prob'!$E$7:$CD$7,_xlfn.ANCHORARRAY('Int BCA Ann Fail Prob'!$E$8):_xlfn.ANCHORARRAY('Int BCA Ann Fail Prob'!$CD$8))
)</f>
        <v>274.54514253350595</v>
      </c>
      <c r="Q8" s="75" cm="1">
        <f t="array" ref="Q8:Q12">IF(Q$7&gt;(SUM($F$7,'7. Project Characteristics'!$G$28)-1),ROW(_xlfn.ANCHORARRAY($C8))*0,
_xlfn.XLOOKUP(Q$7,'Int BCA Ann Fail Costs'!$F$7:$CE$7,_xlfn.ANCHORARRAY('Int BCA Ann Fail Costs'!$F$8):_xlfn.ANCHORARRAY('Int BCA Ann Fail Costs'!$CE$8))*
_xlfn.XLOOKUP(Q$7,'Int BCA Ann Fail Prob'!$E$7:$CD$7,_xlfn.ANCHORARRAY('Int BCA Ann Fail Prob'!$E$8):_xlfn.ANCHORARRAY('Int BCA Ann Fail Prob'!$CD$8))
)</f>
        <v>275.40710797595398</v>
      </c>
      <c r="R8" s="75" cm="1">
        <f t="array" ref="R8:R12">IF(R$7&gt;(SUM($F$7,'7. Project Characteristics'!$G$28)-1),ROW(_xlfn.ANCHORARRAY($C8))*0,
_xlfn.XLOOKUP(R$7,'Int BCA Ann Fail Costs'!$F$7:$CE$7,_xlfn.ANCHORARRAY('Int BCA Ann Fail Costs'!$F$8):_xlfn.ANCHORARRAY('Int BCA Ann Fail Costs'!$CE$8))*
_xlfn.XLOOKUP(R$7,'Int BCA Ann Fail Prob'!$E$7:$CD$7,_xlfn.ANCHORARRAY('Int BCA Ann Fail Prob'!$E$8):_xlfn.ANCHORARRAY('Int BCA Ann Fail Prob'!$CD$8))
)</f>
        <v>276.28452080192648</v>
      </c>
      <c r="S8" s="75" cm="1">
        <f t="array" ref="S8:S12">IF(S$7&gt;(SUM($F$7,'7. Project Characteristics'!$G$28)-1),ROW(_xlfn.ANCHORARRAY($C8))*0,
_xlfn.XLOOKUP(S$7,'Int BCA Ann Fail Costs'!$F$7:$CE$7,_xlfn.ANCHORARRAY('Int BCA Ann Fail Costs'!$F$8):_xlfn.ANCHORARRAY('Int BCA Ann Fail Costs'!$CE$8))*
_xlfn.XLOOKUP(S$7,'Int BCA Ann Fail Prob'!$E$7:$CD$7,_xlfn.ANCHORARRAY('Int BCA Ann Fail Prob'!$E$8):_xlfn.ANCHORARRAY('Int BCA Ann Fail Prob'!$CD$8))
)</f>
        <v>277.17769671095436</v>
      </c>
      <c r="T8" s="75" cm="1">
        <f t="array" ref="T8:T12">IF(T$7&gt;(SUM($F$7,'7. Project Characteristics'!$G$28)-1),ROW(_xlfn.ANCHORARRAY($C8))*0,
_xlfn.XLOOKUP(T$7,'Int BCA Ann Fail Costs'!$F$7:$CE$7,_xlfn.ANCHORARRAY('Int BCA Ann Fail Costs'!$F$8):_xlfn.ANCHORARRAY('Int BCA Ann Fail Costs'!$CE$8))*
_xlfn.XLOOKUP(T$7,'Int BCA Ann Fail Prob'!$E$7:$CD$7,_xlfn.ANCHORARRAY('Int BCA Ann Fail Prob'!$E$8):_xlfn.ANCHORARRAY('Int BCA Ann Fail Prob'!$CD$8))
)</f>
        <v>278.08695785159648</v>
      </c>
      <c r="U8" s="75" cm="1">
        <f t="array" ref="U8:U12">IF(U$7&gt;(SUM($F$7,'7. Project Characteristics'!$G$28)-1),ROW(_xlfn.ANCHORARRAY($C8))*0,
_xlfn.XLOOKUP(U$7,'Int BCA Ann Fail Costs'!$F$7:$CE$7,_xlfn.ANCHORARRAY('Int BCA Ann Fail Costs'!$F$8):_xlfn.ANCHORARRAY('Int BCA Ann Fail Costs'!$CE$8))*
_xlfn.XLOOKUP(U$7,'Int BCA Ann Fail Prob'!$E$7:$CD$7,_xlfn.ANCHORARRAY('Int BCA Ann Fail Prob'!$E$8):_xlfn.ANCHORARRAY('Int BCA Ann Fail Prob'!$CD$8))
)</f>
        <v>279.01264979415981</v>
      </c>
      <c r="V8" s="75" cm="1">
        <f t="array" ref="V8:V12">IF(V$7&gt;(SUM($F$7,'7. Project Characteristics'!$G$28)-1),ROW(_xlfn.ANCHORARRAY($C8))*0,
_xlfn.XLOOKUP(V$7,'Int BCA Ann Fail Costs'!$F$7:$CE$7,_xlfn.ANCHORARRAY('Int BCA Ann Fail Costs'!$F$8):_xlfn.ANCHORARRAY('Int BCA Ann Fail Costs'!$CE$8))*
_xlfn.XLOOKUP(V$7,'Int BCA Ann Fail Prob'!$E$7:$CD$7,_xlfn.ANCHORARRAY('Int BCA Ann Fail Prob'!$E$8):_xlfn.ANCHORARRAY('Int BCA Ann Fail Prob'!$CD$8))
)</f>
        <v>279.95509124061618</v>
      </c>
      <c r="W8" s="75" cm="1">
        <f t="array" ref="W8:W12">IF(W$7&gt;(SUM($F$7,'7. Project Characteristics'!$G$28)-1),ROW(_xlfn.ANCHORARRAY($C8))*0,
_xlfn.XLOOKUP(W$7,'Int BCA Ann Fail Costs'!$F$7:$CE$7,_xlfn.ANCHORARRAY('Int BCA Ann Fail Costs'!$F$8):_xlfn.ANCHORARRAY('Int BCA Ann Fail Costs'!$CE$8))*
_xlfn.XLOOKUP(W$7,'Int BCA Ann Fail Prob'!$E$7:$CD$7,_xlfn.ANCHORARRAY('Int BCA Ann Fail Prob'!$E$8):_xlfn.ANCHORARRAY('Int BCA Ann Fail Prob'!$CD$8))
)</f>
        <v>280.91462449046071</v>
      </c>
      <c r="X8" s="75" cm="1">
        <f t="array" ref="X8:X12">IF(X$7&gt;(SUM($F$7,'7. Project Characteristics'!$G$28)-1),ROW(_xlfn.ANCHORARRAY($C8))*0,
_xlfn.XLOOKUP(X$7,'Int BCA Ann Fail Costs'!$F$7:$CE$7,_xlfn.ANCHORARRAY('Int BCA Ann Fail Costs'!$F$8):_xlfn.ANCHORARRAY('Int BCA Ann Fail Costs'!$CE$8))*
_xlfn.XLOOKUP(X$7,'Int BCA Ann Fail Prob'!$E$7:$CD$7,_xlfn.ANCHORARRAY('Int BCA Ann Fail Prob'!$E$8):_xlfn.ANCHORARRAY('Int BCA Ann Fail Prob'!$CD$8))
)</f>
        <v>281.89159883536712</v>
      </c>
      <c r="Y8" s="75" cm="1">
        <f t="array" ref="Y8:Y12">IF(Y$7&gt;(SUM($F$7,'7. Project Characteristics'!$G$28)-1),ROW(_xlfn.ANCHORARRAY($C8))*0,
_xlfn.XLOOKUP(Y$7,'Int BCA Ann Fail Costs'!$F$7:$CE$7,_xlfn.ANCHORARRAY('Int BCA Ann Fail Costs'!$F$8):_xlfn.ANCHORARRAY('Int BCA Ann Fail Costs'!$CE$8))*
_xlfn.XLOOKUP(Y$7,'Int BCA Ann Fail Prob'!$E$7:$CD$7,_xlfn.ANCHORARRAY('Int BCA Ann Fail Prob'!$E$8):_xlfn.ANCHORARRAY('Int BCA Ann Fail Prob'!$CD$8))
)</f>
        <v>282.8863707019546</v>
      </c>
      <c r="Z8" s="75" cm="1">
        <f t="array" ref="Z8:Z12">IF(Z$7&gt;(SUM($F$7,'7. Project Characteristics'!$G$28)-1),ROW(_xlfn.ANCHORARRAY($C8))*0,
_xlfn.XLOOKUP(Z$7,'Int BCA Ann Fail Costs'!$F$7:$CE$7,_xlfn.ANCHORARRAY('Int BCA Ann Fail Costs'!$F$8):_xlfn.ANCHORARRAY('Int BCA Ann Fail Costs'!$CE$8))*
_xlfn.XLOOKUP(Z$7,'Int BCA Ann Fail Prob'!$E$7:$CD$7,_xlfn.ANCHORARRAY('Int BCA Ann Fail Prob'!$E$8):_xlfn.ANCHORARRAY('Int BCA Ann Fail Prob'!$CD$8))
)</f>
        <v>283.94683080080239</v>
      </c>
      <c r="AA8" s="75" cm="1">
        <f t="array" ref="AA8:AA12">IF(AA$7&gt;(SUM($F$7,'7. Project Characteristics'!$G$28)-1),ROW(_xlfn.ANCHORARRAY($C8))*0,
_xlfn.XLOOKUP(AA$7,'Int BCA Ann Fail Costs'!$F$7:$CE$7,_xlfn.ANCHORARRAY('Int BCA Ann Fail Costs'!$F$8):_xlfn.ANCHORARRAY('Int BCA Ann Fail Costs'!$CE$8))*
_xlfn.XLOOKUP(AA$7,'Int BCA Ann Fail Prob'!$E$7:$CD$7,_xlfn.ANCHORARRAY('Int BCA Ann Fail Prob'!$E$8):_xlfn.ANCHORARRAY('Int BCA Ann Fail Prob'!$CD$8))
)</f>
        <v>285.02612607134728</v>
      </c>
      <c r="AB8" s="75" cm="1">
        <f t="array" ref="AB8:AB12">IF(AB$7&gt;(SUM($F$7,'7. Project Characteristics'!$G$28)-1),ROW(_xlfn.ANCHORARRAY($C8))*0,
_xlfn.XLOOKUP(AB$7,'Int BCA Ann Fail Costs'!$F$7:$CE$7,_xlfn.ANCHORARRAY('Int BCA Ann Fail Costs'!$F$8):_xlfn.ANCHORARRAY('Int BCA Ann Fail Costs'!$CE$8))*
_xlfn.XLOOKUP(AB$7,'Int BCA Ann Fail Prob'!$E$7:$CD$7,_xlfn.ANCHORARRAY('Int BCA Ann Fail Prob'!$E$8):_xlfn.ANCHORARRAY('Int BCA Ann Fail Prob'!$CD$8))
)</f>
        <v>286.12464431527331</v>
      </c>
      <c r="AC8" s="75" cm="1">
        <f t="array" ref="AC8:AC12">IF(AC$7&gt;(SUM($F$7,'7. Project Characteristics'!$G$28)-1),ROW(_xlfn.ANCHORARRAY($C8))*0,
_xlfn.XLOOKUP(AC$7,'Int BCA Ann Fail Costs'!$F$7:$CE$7,_xlfn.ANCHORARRAY('Int BCA Ann Fail Costs'!$F$8):_xlfn.ANCHORARRAY('Int BCA Ann Fail Costs'!$CE$8))*
_xlfn.XLOOKUP(AC$7,'Int BCA Ann Fail Prob'!$E$7:$CD$7,_xlfn.ANCHORARRAY('Int BCA Ann Fail Prob'!$E$8):_xlfn.ANCHORARRAY('Int BCA Ann Fail Prob'!$CD$8))
)</f>
        <v>287.24278131226305</v>
      </c>
      <c r="AD8" s="75" cm="1">
        <f t="array" ref="AD8:AD12">IF(AD$7&gt;(SUM($F$7,'7. Project Characteristics'!$G$28)-1),ROW(_xlfn.ANCHORARRAY($C8))*0,
_xlfn.XLOOKUP(AD$7,'Int BCA Ann Fail Costs'!$F$7:$CE$7,_xlfn.ANCHORARRAY('Int BCA Ann Fail Costs'!$F$8):_xlfn.ANCHORARRAY('Int BCA Ann Fail Costs'!$CE$8))*
_xlfn.XLOOKUP(AD$7,'Int BCA Ann Fail Prob'!$E$7:$CD$7,_xlfn.ANCHORARRAY('Int BCA Ann Fail Prob'!$E$8):_xlfn.ANCHORARRAY('Int BCA Ann Fail Prob'!$CD$8))
)</f>
        <v>288.38094098399711</v>
      </c>
      <c r="AE8" s="75" cm="1">
        <f t="array" ref="AE8:AE12">IF(AE$7&gt;(SUM($F$7,'7. Project Characteristics'!$G$28)-1),ROW(_xlfn.ANCHORARRAY($C8))*0,
_xlfn.XLOOKUP(AE$7,'Int BCA Ann Fail Costs'!$F$7:$CE$7,_xlfn.ANCHORARRAY('Int BCA Ann Fail Costs'!$F$8):_xlfn.ANCHORARRAY('Int BCA Ann Fail Costs'!$CE$8))*
_xlfn.XLOOKUP(AE$7,'Int BCA Ann Fail Prob'!$E$7:$CD$7,_xlfn.ANCHORARRAY('Int BCA Ann Fail Prob'!$E$8):_xlfn.ANCHORARRAY('Int BCA Ann Fail Prob'!$CD$8))
)</f>
        <v>289.41075519698245</v>
      </c>
      <c r="AF8" s="75" cm="1">
        <f t="array" ref="AF8:AF12">IF(AF$7&gt;(SUM($F$7,'7. Project Characteristics'!$G$28)-1),ROW(_xlfn.ANCHORARRAY($C8))*0,
_xlfn.XLOOKUP(AF$7,'Int BCA Ann Fail Costs'!$F$7:$CE$7,_xlfn.ANCHORARRAY('Int BCA Ann Fail Costs'!$F$8):_xlfn.ANCHORARRAY('Int BCA Ann Fail Costs'!$CE$8))*
_xlfn.XLOOKUP(AF$7,'Int BCA Ann Fail Prob'!$E$7:$CD$7,_xlfn.ANCHORARRAY('Int BCA Ann Fail Prob'!$E$8):_xlfn.ANCHORARRAY('Int BCA Ann Fail Prob'!$CD$8))
)</f>
        <v>290.46053391116982</v>
      </c>
      <c r="AG8" s="75" cm="1">
        <f t="array" ref="AG8:AG12">IF(AG$7&gt;(SUM($F$7,'7. Project Characteristics'!$G$28)-1),ROW(_xlfn.ANCHORARRAY($C8))*0,
_xlfn.XLOOKUP(AG$7,'Int BCA Ann Fail Costs'!$F$7:$CE$7,_xlfn.ANCHORARRAY('Int BCA Ann Fail Costs'!$F$8):_xlfn.ANCHORARRAY('Int BCA Ann Fail Costs'!$CE$8))*
_xlfn.XLOOKUP(AG$7,'Int BCA Ann Fail Prob'!$E$7:$CD$7,_xlfn.ANCHORARRAY('Int BCA Ann Fail Prob'!$E$8):_xlfn.ANCHORARRAY('Int BCA Ann Fail Prob'!$CD$8))
)</f>
        <v>291.53067975879009</v>
      </c>
      <c r="AH8" s="75" cm="1">
        <f t="array" ref="AH8:AH12">IF(AH$7&gt;(SUM($F$7,'7. Project Characteristics'!$G$28)-1),ROW(_xlfn.ANCHORARRAY($C8))*0,
_xlfn.XLOOKUP(AH$7,'Int BCA Ann Fail Costs'!$F$7:$CE$7,_xlfn.ANCHORARRAY('Int BCA Ann Fail Costs'!$F$8):_xlfn.ANCHORARRAY('Int BCA Ann Fail Costs'!$CE$8))*
_xlfn.XLOOKUP(AH$7,'Int BCA Ann Fail Prob'!$E$7:$CD$7,_xlfn.ANCHORARRAY('Int BCA Ann Fail Prob'!$E$8):_xlfn.ANCHORARRAY('Int BCA Ann Fail Prob'!$CD$8))
)</f>
        <v>292.62160349156261</v>
      </c>
      <c r="AI8" s="75" cm="1">
        <f t="array" ref="AI8:AI12">IF(AI$7&gt;(SUM($F$7,'7. Project Characteristics'!$G$28)-1),ROW(_xlfn.ANCHORARRAY($C8))*0,
_xlfn.XLOOKUP(AI$7,'Int BCA Ann Fail Costs'!$F$7:$CE$7,_xlfn.ANCHORARRAY('Int BCA Ann Fail Costs'!$F$8):_xlfn.ANCHORARRAY('Int BCA Ann Fail Costs'!$CE$8))*
_xlfn.XLOOKUP(AI$7,'Int BCA Ann Fail Prob'!$E$7:$CD$7,_xlfn.ANCHORARRAY('Int BCA Ann Fail Prob'!$E$8):_xlfn.ANCHORARRAY('Int BCA Ann Fail Prob'!$CD$8))
)</f>
        <v>293.7337241444223</v>
      </c>
      <c r="AJ8" s="75" cm="1">
        <f t="array" ref="AJ8:AJ12">IF(AJ$7&gt;(SUM($F$7,'7. Project Characteristics'!$G$28)-1),ROW(_xlfn.ANCHORARRAY($C8))*0,
_xlfn.XLOOKUP(AJ$7,'Int BCA Ann Fail Costs'!$F$7:$CE$7,_xlfn.ANCHORARRAY('Int BCA Ann Fail Costs'!$F$8):_xlfn.ANCHORARRAY('Int BCA Ann Fail Costs'!$CE$8))*
_xlfn.XLOOKUP(AJ$7,'Int BCA Ann Fail Prob'!$E$7:$CD$7,_xlfn.ANCHORARRAY('Int BCA Ann Fail Prob'!$E$8):_xlfn.ANCHORARRAY('Int BCA Ann Fail Prob'!$CD$8))
)</f>
        <v>294.86747156601035</v>
      </c>
      <c r="AK8" s="75" cm="1">
        <f t="array" ref="AK8:AK12">IF(AK$7&gt;(SUM($F$7,'7. Project Characteristics'!$G$28)-1),ROW(_xlfn.ANCHORARRAY($C8))*0,
_xlfn.XLOOKUP(AK$7,'Int BCA Ann Fail Costs'!$F$7:$CE$7,_xlfn.ANCHORARRAY('Int BCA Ann Fail Costs'!$F$8):_xlfn.ANCHORARRAY('Int BCA Ann Fail Costs'!$CE$8))*
_xlfn.XLOOKUP(AK$7,'Int BCA Ann Fail Prob'!$E$7:$CD$7,_xlfn.ANCHORARRAY('Int BCA Ann Fail Prob'!$E$8):_xlfn.ANCHORARRAY('Int BCA Ann Fail Prob'!$CD$8))
)</f>
        <v>296.02327951641826</v>
      </c>
      <c r="AL8" s="75" cm="1">
        <f t="array" ref="AL8:AL12">IF(AL$7&gt;(SUM($F$7,'7. Project Characteristics'!$G$28)-1),ROW(_xlfn.ANCHORARRAY($C8))*0,
_xlfn.XLOOKUP(AL$7,'Int BCA Ann Fail Costs'!$F$7:$CE$7,_xlfn.ANCHORARRAY('Int BCA Ann Fail Costs'!$F$8):_xlfn.ANCHORARRAY('Int BCA Ann Fail Costs'!$CE$8))*
_xlfn.XLOOKUP(AL$7,'Int BCA Ann Fail Prob'!$E$7:$CD$7,_xlfn.ANCHORARRAY('Int BCA Ann Fail Prob'!$E$8):_xlfn.ANCHORARRAY('Int BCA Ann Fail Prob'!$CD$8))
)</f>
        <v>297.20159289646597</v>
      </c>
      <c r="AM8" s="75" cm="1">
        <f t="array" ref="AM8:AM12">IF(AM$7&gt;(SUM($F$7,'7. Project Characteristics'!$G$28)-1),ROW(_xlfn.ANCHORARRAY($C8))*0,
_xlfn.XLOOKUP(AM$7,'Int BCA Ann Fail Costs'!$F$7:$CE$7,_xlfn.ANCHORARRAY('Int BCA Ann Fail Costs'!$F$8):_xlfn.ANCHORARRAY('Int BCA Ann Fail Costs'!$CE$8))*
_xlfn.XLOOKUP(AM$7,'Int BCA Ann Fail Prob'!$E$7:$CD$7,_xlfn.ANCHORARRAY('Int BCA Ann Fail Prob'!$E$8):_xlfn.ANCHORARRAY('Int BCA Ann Fail Prob'!$CD$8))
)</f>
        <v>298.40286557879489</v>
      </c>
      <c r="AN8" s="75" cm="1">
        <f t="array" ref="AN8:AN12">IF(AN$7&gt;(SUM($F$7,'7. Project Characteristics'!$G$28)-1),ROW(_xlfn.ANCHORARRAY($C8))*0,
_xlfn.XLOOKUP(AN$7,'Int BCA Ann Fail Costs'!$F$7:$CE$7,_xlfn.ANCHORARRAY('Int BCA Ann Fail Costs'!$F$8):_xlfn.ANCHORARRAY('Int BCA Ann Fail Costs'!$CE$8))*
_xlfn.XLOOKUP(AN$7,'Int BCA Ann Fail Prob'!$E$7:$CD$7,_xlfn.ANCHORARRAY('Int BCA Ann Fail Prob'!$E$8):_xlfn.ANCHORARRAY('Int BCA Ann Fail Prob'!$CD$8))
)</f>
        <v>299.62756058877994</v>
      </c>
      <c r="AO8" s="75" cm="1">
        <f t="array" ref="AO8:AO12">IF(AO$7&gt;(SUM($F$7,'7. Project Characteristics'!$G$28)-1),ROW(_xlfn.ANCHORARRAY($C8))*0,
_xlfn.XLOOKUP(AO$7,'Int BCA Ann Fail Costs'!$F$7:$CE$7,_xlfn.ANCHORARRAY('Int BCA Ann Fail Costs'!$F$8):_xlfn.ANCHORARRAY('Int BCA Ann Fail Costs'!$CE$8))*
_xlfn.XLOOKUP(AO$7,'Int BCA Ann Fail Prob'!$E$7:$CD$7,_xlfn.ANCHORARRAY('Int BCA Ann Fail Prob'!$E$8):_xlfn.ANCHORARRAY('Int BCA Ann Fail Prob'!$CD$8))
)</f>
        <v>300.87615268146044</v>
      </c>
      <c r="AP8" s="75" cm="1">
        <f t="array" ref="AP8:AP12">IF(AP$7&gt;(SUM($F$7,'7. Project Characteristics'!$G$28)-1),ROW(_xlfn.ANCHORARRAY($C8))*0,
_xlfn.XLOOKUP(AP$7,'Int BCA Ann Fail Costs'!$F$7:$CE$7,_xlfn.ANCHORARRAY('Int BCA Ann Fail Costs'!$F$8):_xlfn.ANCHORARRAY('Int BCA Ann Fail Costs'!$CE$8))*
_xlfn.XLOOKUP(AP$7,'Int BCA Ann Fail Prob'!$E$7:$CD$7,_xlfn.ANCHORARRAY('Int BCA Ann Fail Prob'!$E$8):_xlfn.ANCHORARRAY('Int BCA Ann Fail Prob'!$CD$8))
)</f>
        <v>302.1491213721543</v>
      </c>
      <c r="AQ8" s="75" cm="1">
        <f t="array" ref="AQ8:AQ12">IF(AQ$7&gt;(SUM($F$7,'7. Project Characteristics'!$G$28)-1),ROW(_xlfn.ANCHORARRAY($C8))*0,
_xlfn.XLOOKUP(AQ$7,'Int BCA Ann Fail Costs'!$F$7:$CE$7,_xlfn.ANCHORARRAY('Int BCA Ann Fail Costs'!$F$8):_xlfn.ANCHORARRAY('Int BCA Ann Fail Costs'!$CE$8))*
_xlfn.XLOOKUP(AQ$7,'Int BCA Ann Fail Prob'!$E$7:$CD$7,_xlfn.ANCHORARRAY('Int BCA Ann Fail Prob'!$E$8):_xlfn.ANCHORARRAY('Int BCA Ann Fail Prob'!$CD$8))
)</f>
        <v>303.44695826734335</v>
      </c>
      <c r="AR8" s="75" cm="1">
        <f t="array" ref="AR8:AR12">IF(AR$7&gt;(SUM($F$7,'7. Project Characteristics'!$G$28)-1),ROW(_xlfn.ANCHORARRAY($C8))*0,
_xlfn.XLOOKUP(AR$7,'Int BCA Ann Fail Costs'!$F$7:$CE$7,_xlfn.ANCHORARRAY('Int BCA Ann Fail Costs'!$F$8):_xlfn.ANCHORARRAY('Int BCA Ann Fail Costs'!$CE$8))*
_xlfn.XLOOKUP(AR$7,'Int BCA Ann Fail Prob'!$E$7:$CD$7,_xlfn.ANCHORARRAY('Int BCA Ann Fail Prob'!$E$8):_xlfn.ANCHORARRAY('Int BCA Ann Fail Prob'!$CD$8))
)</f>
        <v>304.77016488712945</v>
      </c>
      <c r="AS8" s="75" cm="1">
        <f t="array" ref="AS8:AS12">IF(AS$7&gt;(SUM($F$7,'7. Project Characteristics'!$G$28)-1),ROW(_xlfn.ANCHORARRAY($C8))*0,
_xlfn.XLOOKUP(AS$7,'Int BCA Ann Fail Costs'!$F$7:$CE$7,_xlfn.ANCHORARRAY('Int BCA Ann Fail Costs'!$F$8):_xlfn.ANCHORARRAY('Int BCA Ann Fail Costs'!$CE$8))*
_xlfn.XLOOKUP(AS$7,'Int BCA Ann Fail Prob'!$E$7:$CD$7,_xlfn.ANCHORARRAY('Int BCA Ann Fail Prob'!$E$8):_xlfn.ANCHORARRAY('Int BCA Ann Fail Prob'!$CD$8))
)</f>
        <v>306.11925286513684</v>
      </c>
      <c r="AT8" s="75" cm="1">
        <f t="array" ref="AT8:AT12">IF(AT$7&gt;(SUM($F$7,'7. Project Characteristics'!$G$28)-1),ROW(_xlfn.ANCHORARRAY($C8))*0,
_xlfn.XLOOKUP(AT$7,'Int BCA Ann Fail Costs'!$F$7:$CE$7,_xlfn.ANCHORARRAY('Int BCA Ann Fail Costs'!$F$8):_xlfn.ANCHORARRAY('Int BCA Ann Fail Costs'!$CE$8))*
_xlfn.XLOOKUP(AT$7,'Int BCA Ann Fail Prob'!$E$7:$CD$7,_xlfn.ANCHORARRAY('Int BCA Ann Fail Prob'!$E$8):_xlfn.ANCHORARRAY('Int BCA Ann Fail Prob'!$CD$8))
)</f>
        <v>0</v>
      </c>
      <c r="AU8" s="75" cm="1">
        <f t="array" ref="AU8:AU12">IF(AU$7&gt;(SUM($F$7,'7. Project Characteristics'!$G$28)-1),ROW(_xlfn.ANCHORARRAY($C8))*0,
_xlfn.XLOOKUP(AU$7,'Int BCA Ann Fail Costs'!$F$7:$CE$7,_xlfn.ANCHORARRAY('Int BCA Ann Fail Costs'!$F$8):_xlfn.ANCHORARRAY('Int BCA Ann Fail Costs'!$CE$8))*
_xlfn.XLOOKUP(AU$7,'Int BCA Ann Fail Prob'!$E$7:$CD$7,_xlfn.ANCHORARRAY('Int BCA Ann Fail Prob'!$E$8):_xlfn.ANCHORARRAY('Int BCA Ann Fail Prob'!$CD$8))
)</f>
        <v>0</v>
      </c>
      <c r="AV8" s="75" cm="1">
        <f t="array" ref="AV8:AV12">IF(AV$7&gt;(SUM($F$7,'7. Project Characteristics'!$G$28)-1),ROW(_xlfn.ANCHORARRAY($C8))*0,
_xlfn.XLOOKUP(AV$7,'Int BCA Ann Fail Costs'!$F$7:$CE$7,_xlfn.ANCHORARRAY('Int BCA Ann Fail Costs'!$F$8):_xlfn.ANCHORARRAY('Int BCA Ann Fail Costs'!$CE$8))*
_xlfn.XLOOKUP(AV$7,'Int BCA Ann Fail Prob'!$E$7:$CD$7,_xlfn.ANCHORARRAY('Int BCA Ann Fail Prob'!$E$8):_xlfn.ANCHORARRAY('Int BCA Ann Fail Prob'!$CD$8))
)</f>
        <v>0</v>
      </c>
      <c r="AW8" s="75" cm="1">
        <f t="array" ref="AW8:AW12">IF(AW$7&gt;(SUM($F$7,'7. Project Characteristics'!$G$28)-1),ROW(_xlfn.ANCHORARRAY($C8))*0,
_xlfn.XLOOKUP(AW$7,'Int BCA Ann Fail Costs'!$F$7:$CE$7,_xlfn.ANCHORARRAY('Int BCA Ann Fail Costs'!$F$8):_xlfn.ANCHORARRAY('Int BCA Ann Fail Costs'!$CE$8))*
_xlfn.XLOOKUP(AW$7,'Int BCA Ann Fail Prob'!$E$7:$CD$7,_xlfn.ANCHORARRAY('Int BCA Ann Fail Prob'!$E$8):_xlfn.ANCHORARRAY('Int BCA Ann Fail Prob'!$CD$8))
)</f>
        <v>0</v>
      </c>
      <c r="AX8" s="75" cm="1">
        <f t="array" ref="AX8:AX12">IF(AX$7&gt;(SUM($F$7,'7. Project Characteristics'!$G$28)-1),ROW(_xlfn.ANCHORARRAY($C8))*0,
_xlfn.XLOOKUP(AX$7,'Int BCA Ann Fail Costs'!$F$7:$CE$7,_xlfn.ANCHORARRAY('Int BCA Ann Fail Costs'!$F$8):_xlfn.ANCHORARRAY('Int BCA Ann Fail Costs'!$CE$8))*
_xlfn.XLOOKUP(AX$7,'Int BCA Ann Fail Prob'!$E$7:$CD$7,_xlfn.ANCHORARRAY('Int BCA Ann Fail Prob'!$E$8):_xlfn.ANCHORARRAY('Int BCA Ann Fail Prob'!$CD$8))
)</f>
        <v>0</v>
      </c>
      <c r="AY8" s="75" cm="1">
        <f t="array" ref="AY8:AY12">IF(AY$7&gt;(SUM($F$7,'7. Project Characteristics'!$G$28)-1),ROW(_xlfn.ANCHORARRAY($C8))*0,
_xlfn.XLOOKUP(AY$7,'Int BCA Ann Fail Costs'!$F$7:$CE$7,_xlfn.ANCHORARRAY('Int BCA Ann Fail Costs'!$F$8):_xlfn.ANCHORARRAY('Int BCA Ann Fail Costs'!$CE$8))*
_xlfn.XLOOKUP(AY$7,'Int BCA Ann Fail Prob'!$E$7:$CD$7,_xlfn.ANCHORARRAY('Int BCA Ann Fail Prob'!$E$8):_xlfn.ANCHORARRAY('Int BCA Ann Fail Prob'!$CD$8))
)</f>
        <v>0</v>
      </c>
      <c r="AZ8" s="75" cm="1">
        <f t="array" ref="AZ8:AZ12">IF(AZ$7&gt;(SUM($F$7,'7. Project Characteristics'!$G$28)-1),ROW(_xlfn.ANCHORARRAY($C8))*0,
_xlfn.XLOOKUP(AZ$7,'Int BCA Ann Fail Costs'!$F$7:$CE$7,_xlfn.ANCHORARRAY('Int BCA Ann Fail Costs'!$F$8):_xlfn.ANCHORARRAY('Int BCA Ann Fail Costs'!$CE$8))*
_xlfn.XLOOKUP(AZ$7,'Int BCA Ann Fail Prob'!$E$7:$CD$7,_xlfn.ANCHORARRAY('Int BCA Ann Fail Prob'!$E$8):_xlfn.ANCHORARRAY('Int BCA Ann Fail Prob'!$CD$8))
)</f>
        <v>0</v>
      </c>
      <c r="BA8" s="75" cm="1">
        <f t="array" ref="BA8:BA12">IF(BA$7&gt;(SUM($F$7,'7. Project Characteristics'!$G$28)-1),ROW(_xlfn.ANCHORARRAY($C8))*0,
_xlfn.XLOOKUP(BA$7,'Int BCA Ann Fail Costs'!$F$7:$CE$7,_xlfn.ANCHORARRAY('Int BCA Ann Fail Costs'!$F$8):_xlfn.ANCHORARRAY('Int BCA Ann Fail Costs'!$CE$8))*
_xlfn.XLOOKUP(BA$7,'Int BCA Ann Fail Prob'!$E$7:$CD$7,_xlfn.ANCHORARRAY('Int BCA Ann Fail Prob'!$E$8):_xlfn.ANCHORARRAY('Int BCA Ann Fail Prob'!$CD$8))
)</f>
        <v>0</v>
      </c>
      <c r="BB8" s="75" cm="1">
        <f t="array" ref="BB8:BB12">IF(BB$7&gt;(SUM($F$7,'7. Project Characteristics'!$G$28)-1),ROW(_xlfn.ANCHORARRAY($C8))*0,
_xlfn.XLOOKUP(BB$7,'Int BCA Ann Fail Costs'!$F$7:$CE$7,_xlfn.ANCHORARRAY('Int BCA Ann Fail Costs'!$F$8):_xlfn.ANCHORARRAY('Int BCA Ann Fail Costs'!$CE$8))*
_xlfn.XLOOKUP(BB$7,'Int BCA Ann Fail Prob'!$E$7:$CD$7,_xlfn.ANCHORARRAY('Int BCA Ann Fail Prob'!$E$8):_xlfn.ANCHORARRAY('Int BCA Ann Fail Prob'!$CD$8))
)</f>
        <v>0</v>
      </c>
      <c r="BC8" s="75" cm="1">
        <f t="array" ref="BC8:BC12">IF(BC$7&gt;(SUM($F$7,'7. Project Characteristics'!$G$28)-1),ROW(_xlfn.ANCHORARRAY($C8))*0,
_xlfn.XLOOKUP(BC$7,'Int BCA Ann Fail Costs'!$F$7:$CE$7,_xlfn.ANCHORARRAY('Int BCA Ann Fail Costs'!$F$8):_xlfn.ANCHORARRAY('Int BCA Ann Fail Costs'!$CE$8))*
_xlfn.XLOOKUP(BC$7,'Int BCA Ann Fail Prob'!$E$7:$CD$7,_xlfn.ANCHORARRAY('Int BCA Ann Fail Prob'!$E$8):_xlfn.ANCHORARRAY('Int BCA Ann Fail Prob'!$CD$8))
)</f>
        <v>0</v>
      </c>
      <c r="BD8" s="75" cm="1">
        <f t="array" ref="BD8:BD12">IF(BD$7&gt;(SUM($F$7,'7. Project Characteristics'!$G$28)-1),ROW(_xlfn.ANCHORARRAY($C8))*0,
_xlfn.XLOOKUP(BD$7,'Int BCA Ann Fail Costs'!$F$7:$CE$7,_xlfn.ANCHORARRAY('Int BCA Ann Fail Costs'!$F$8):_xlfn.ANCHORARRAY('Int BCA Ann Fail Costs'!$CE$8))*
_xlfn.XLOOKUP(BD$7,'Int BCA Ann Fail Prob'!$E$7:$CD$7,_xlfn.ANCHORARRAY('Int BCA Ann Fail Prob'!$E$8):_xlfn.ANCHORARRAY('Int BCA Ann Fail Prob'!$CD$8))
)</f>
        <v>0</v>
      </c>
      <c r="BE8" s="75" cm="1">
        <f t="array" ref="BE8:BE12">IF(BE$7&gt;(SUM($F$7,'7. Project Characteristics'!$G$28)-1),ROW(_xlfn.ANCHORARRAY($C8))*0,
_xlfn.XLOOKUP(BE$7,'Int BCA Ann Fail Costs'!$F$7:$CE$7,_xlfn.ANCHORARRAY('Int BCA Ann Fail Costs'!$F$8):_xlfn.ANCHORARRAY('Int BCA Ann Fail Costs'!$CE$8))*
_xlfn.XLOOKUP(BE$7,'Int BCA Ann Fail Prob'!$E$7:$CD$7,_xlfn.ANCHORARRAY('Int BCA Ann Fail Prob'!$E$8):_xlfn.ANCHORARRAY('Int BCA Ann Fail Prob'!$CD$8))
)</f>
        <v>0</v>
      </c>
      <c r="BF8" s="75" cm="1">
        <f t="array" ref="BF8:BF12">IF(BF$7&gt;(SUM($F$7,'7. Project Characteristics'!$G$28)-1),ROW(_xlfn.ANCHORARRAY($C8))*0,
_xlfn.XLOOKUP(BF$7,'Int BCA Ann Fail Costs'!$F$7:$CE$7,_xlfn.ANCHORARRAY('Int BCA Ann Fail Costs'!$F$8):_xlfn.ANCHORARRAY('Int BCA Ann Fail Costs'!$CE$8))*
_xlfn.XLOOKUP(BF$7,'Int BCA Ann Fail Prob'!$E$7:$CD$7,_xlfn.ANCHORARRAY('Int BCA Ann Fail Prob'!$E$8):_xlfn.ANCHORARRAY('Int BCA Ann Fail Prob'!$CD$8))
)</f>
        <v>0</v>
      </c>
      <c r="BG8" s="75" cm="1">
        <f t="array" ref="BG8:BG12">IF(BG$7&gt;(SUM($F$7,'7. Project Characteristics'!$G$28)-1),ROW(_xlfn.ANCHORARRAY($C8))*0,
_xlfn.XLOOKUP(BG$7,'Int BCA Ann Fail Costs'!$F$7:$CE$7,_xlfn.ANCHORARRAY('Int BCA Ann Fail Costs'!$F$8):_xlfn.ANCHORARRAY('Int BCA Ann Fail Costs'!$CE$8))*
_xlfn.XLOOKUP(BG$7,'Int BCA Ann Fail Prob'!$E$7:$CD$7,_xlfn.ANCHORARRAY('Int BCA Ann Fail Prob'!$E$8):_xlfn.ANCHORARRAY('Int BCA Ann Fail Prob'!$CD$8))
)</f>
        <v>0</v>
      </c>
      <c r="BH8" s="75" cm="1">
        <f t="array" ref="BH8:BH12">IF(BH$7&gt;(SUM($F$7,'7. Project Characteristics'!$G$28)-1),ROW(_xlfn.ANCHORARRAY($C8))*0,
_xlfn.XLOOKUP(BH$7,'Int BCA Ann Fail Costs'!$F$7:$CE$7,_xlfn.ANCHORARRAY('Int BCA Ann Fail Costs'!$F$8):_xlfn.ANCHORARRAY('Int BCA Ann Fail Costs'!$CE$8))*
_xlfn.XLOOKUP(BH$7,'Int BCA Ann Fail Prob'!$E$7:$CD$7,_xlfn.ANCHORARRAY('Int BCA Ann Fail Prob'!$E$8):_xlfn.ANCHORARRAY('Int BCA Ann Fail Prob'!$CD$8))
)</f>
        <v>0</v>
      </c>
      <c r="BI8" s="75" cm="1">
        <f t="array" ref="BI8:BI12">IF(BI$7&gt;(SUM($F$7,'7. Project Characteristics'!$G$28)-1),ROW(_xlfn.ANCHORARRAY($C8))*0,
_xlfn.XLOOKUP(BI$7,'Int BCA Ann Fail Costs'!$F$7:$CE$7,_xlfn.ANCHORARRAY('Int BCA Ann Fail Costs'!$F$8):_xlfn.ANCHORARRAY('Int BCA Ann Fail Costs'!$CE$8))*
_xlfn.XLOOKUP(BI$7,'Int BCA Ann Fail Prob'!$E$7:$CD$7,_xlfn.ANCHORARRAY('Int BCA Ann Fail Prob'!$E$8):_xlfn.ANCHORARRAY('Int BCA Ann Fail Prob'!$CD$8))
)</f>
        <v>0</v>
      </c>
      <c r="BJ8" s="75" cm="1">
        <f t="array" ref="BJ8:BJ12">IF(BJ$7&gt;(SUM($F$7,'7. Project Characteristics'!$G$28)-1),ROW(_xlfn.ANCHORARRAY($C8))*0,
_xlfn.XLOOKUP(BJ$7,'Int BCA Ann Fail Costs'!$F$7:$CE$7,_xlfn.ANCHORARRAY('Int BCA Ann Fail Costs'!$F$8):_xlfn.ANCHORARRAY('Int BCA Ann Fail Costs'!$CE$8))*
_xlfn.XLOOKUP(BJ$7,'Int BCA Ann Fail Prob'!$E$7:$CD$7,_xlfn.ANCHORARRAY('Int BCA Ann Fail Prob'!$E$8):_xlfn.ANCHORARRAY('Int BCA Ann Fail Prob'!$CD$8))
)</f>
        <v>0</v>
      </c>
      <c r="BK8" s="75" cm="1">
        <f t="array" ref="BK8:BK12">IF(BK$7&gt;(SUM($F$7,'7. Project Characteristics'!$G$28)-1),ROW(_xlfn.ANCHORARRAY($C8))*0,
_xlfn.XLOOKUP(BK$7,'Int BCA Ann Fail Costs'!$F$7:$CE$7,_xlfn.ANCHORARRAY('Int BCA Ann Fail Costs'!$F$8):_xlfn.ANCHORARRAY('Int BCA Ann Fail Costs'!$CE$8))*
_xlfn.XLOOKUP(BK$7,'Int BCA Ann Fail Prob'!$E$7:$CD$7,_xlfn.ANCHORARRAY('Int BCA Ann Fail Prob'!$E$8):_xlfn.ANCHORARRAY('Int BCA Ann Fail Prob'!$CD$8))
)</f>
        <v>0</v>
      </c>
      <c r="BL8" s="75" cm="1">
        <f t="array" ref="BL8:BL12">IF(BL$7&gt;(SUM($F$7,'7. Project Characteristics'!$G$28)-1),ROW(_xlfn.ANCHORARRAY($C8))*0,
_xlfn.XLOOKUP(BL$7,'Int BCA Ann Fail Costs'!$F$7:$CE$7,_xlfn.ANCHORARRAY('Int BCA Ann Fail Costs'!$F$8):_xlfn.ANCHORARRAY('Int BCA Ann Fail Costs'!$CE$8))*
_xlfn.XLOOKUP(BL$7,'Int BCA Ann Fail Prob'!$E$7:$CD$7,_xlfn.ANCHORARRAY('Int BCA Ann Fail Prob'!$E$8):_xlfn.ANCHORARRAY('Int BCA Ann Fail Prob'!$CD$8))
)</f>
        <v>0</v>
      </c>
      <c r="BM8" s="75" cm="1">
        <f t="array" ref="BM8:BM12">IF(BM$7&gt;(SUM($F$7,'7. Project Characteristics'!$G$28)-1),ROW(_xlfn.ANCHORARRAY($C8))*0,
_xlfn.XLOOKUP(BM$7,'Int BCA Ann Fail Costs'!$F$7:$CE$7,_xlfn.ANCHORARRAY('Int BCA Ann Fail Costs'!$F$8):_xlfn.ANCHORARRAY('Int BCA Ann Fail Costs'!$CE$8))*
_xlfn.XLOOKUP(BM$7,'Int BCA Ann Fail Prob'!$E$7:$CD$7,_xlfn.ANCHORARRAY('Int BCA Ann Fail Prob'!$E$8):_xlfn.ANCHORARRAY('Int BCA Ann Fail Prob'!$CD$8))
)</f>
        <v>0</v>
      </c>
      <c r="BN8" s="75" cm="1">
        <f t="array" ref="BN8:BN12">IF(BN$7&gt;(SUM($F$7,'7. Project Characteristics'!$G$28)-1),ROW(_xlfn.ANCHORARRAY($C8))*0,
_xlfn.XLOOKUP(BN$7,'Int BCA Ann Fail Costs'!$F$7:$CE$7,_xlfn.ANCHORARRAY('Int BCA Ann Fail Costs'!$F$8):_xlfn.ANCHORARRAY('Int BCA Ann Fail Costs'!$CE$8))*
_xlfn.XLOOKUP(BN$7,'Int BCA Ann Fail Prob'!$E$7:$CD$7,_xlfn.ANCHORARRAY('Int BCA Ann Fail Prob'!$E$8):_xlfn.ANCHORARRAY('Int BCA Ann Fail Prob'!$CD$8))
)</f>
        <v>0</v>
      </c>
      <c r="BO8" s="75" cm="1">
        <f t="array" ref="BO8:BO12">IF(BO$7&gt;(SUM($F$7,'7. Project Characteristics'!$G$28)-1),ROW(_xlfn.ANCHORARRAY($C8))*0,
_xlfn.XLOOKUP(BO$7,'Int BCA Ann Fail Costs'!$F$7:$CE$7,_xlfn.ANCHORARRAY('Int BCA Ann Fail Costs'!$F$8):_xlfn.ANCHORARRAY('Int BCA Ann Fail Costs'!$CE$8))*
_xlfn.XLOOKUP(BO$7,'Int BCA Ann Fail Prob'!$E$7:$CD$7,_xlfn.ANCHORARRAY('Int BCA Ann Fail Prob'!$E$8):_xlfn.ANCHORARRAY('Int BCA Ann Fail Prob'!$CD$8))
)</f>
        <v>0</v>
      </c>
      <c r="BP8" s="75" cm="1">
        <f t="array" ref="BP8:BP12">IF(BP$7&gt;(SUM($F$7,'7. Project Characteristics'!$G$28)-1),ROW(_xlfn.ANCHORARRAY($C8))*0,
_xlfn.XLOOKUP(BP$7,'Int BCA Ann Fail Costs'!$F$7:$CE$7,_xlfn.ANCHORARRAY('Int BCA Ann Fail Costs'!$F$8):_xlfn.ANCHORARRAY('Int BCA Ann Fail Costs'!$CE$8))*
_xlfn.XLOOKUP(BP$7,'Int BCA Ann Fail Prob'!$E$7:$CD$7,_xlfn.ANCHORARRAY('Int BCA Ann Fail Prob'!$E$8):_xlfn.ANCHORARRAY('Int BCA Ann Fail Prob'!$CD$8))
)</f>
        <v>0</v>
      </c>
      <c r="BQ8" s="75" cm="1">
        <f t="array" ref="BQ8:BQ12">IF(BQ$7&gt;(SUM($F$7,'7. Project Characteristics'!$G$28)-1),ROW(_xlfn.ANCHORARRAY($C8))*0,
_xlfn.XLOOKUP(BQ$7,'Int BCA Ann Fail Costs'!$F$7:$CE$7,_xlfn.ANCHORARRAY('Int BCA Ann Fail Costs'!$F$8):_xlfn.ANCHORARRAY('Int BCA Ann Fail Costs'!$CE$8))*
_xlfn.XLOOKUP(BQ$7,'Int BCA Ann Fail Prob'!$E$7:$CD$7,_xlfn.ANCHORARRAY('Int BCA Ann Fail Prob'!$E$8):_xlfn.ANCHORARRAY('Int BCA Ann Fail Prob'!$CD$8))
)</f>
        <v>0</v>
      </c>
      <c r="BR8" s="75" cm="1">
        <f t="array" ref="BR8:BR12">IF(BR$7&gt;(SUM($F$7,'7. Project Characteristics'!$G$28)-1),ROW(_xlfn.ANCHORARRAY($C8))*0,
_xlfn.XLOOKUP(BR$7,'Int BCA Ann Fail Costs'!$F$7:$CE$7,_xlfn.ANCHORARRAY('Int BCA Ann Fail Costs'!$F$8):_xlfn.ANCHORARRAY('Int BCA Ann Fail Costs'!$CE$8))*
_xlfn.XLOOKUP(BR$7,'Int BCA Ann Fail Prob'!$E$7:$CD$7,_xlfn.ANCHORARRAY('Int BCA Ann Fail Prob'!$E$8):_xlfn.ANCHORARRAY('Int BCA Ann Fail Prob'!$CD$8))
)</f>
        <v>0</v>
      </c>
      <c r="BS8" s="75" cm="1">
        <f t="array" ref="BS8:BS12">IF(BS$7&gt;(SUM($F$7,'7. Project Characteristics'!$G$28)-1),ROW(_xlfn.ANCHORARRAY($C8))*0,
_xlfn.XLOOKUP(BS$7,'Int BCA Ann Fail Costs'!$F$7:$CE$7,_xlfn.ANCHORARRAY('Int BCA Ann Fail Costs'!$F$8):_xlfn.ANCHORARRAY('Int BCA Ann Fail Costs'!$CE$8))*
_xlfn.XLOOKUP(BS$7,'Int BCA Ann Fail Prob'!$E$7:$CD$7,_xlfn.ANCHORARRAY('Int BCA Ann Fail Prob'!$E$8):_xlfn.ANCHORARRAY('Int BCA Ann Fail Prob'!$CD$8))
)</f>
        <v>0</v>
      </c>
      <c r="BT8" s="75" cm="1">
        <f t="array" ref="BT8:BT12">IF(BT$7&gt;(SUM($F$7,'7. Project Characteristics'!$G$28)-1),ROW(_xlfn.ANCHORARRAY($C8))*0,
_xlfn.XLOOKUP(BT$7,'Int BCA Ann Fail Costs'!$F$7:$CE$7,_xlfn.ANCHORARRAY('Int BCA Ann Fail Costs'!$F$8):_xlfn.ANCHORARRAY('Int BCA Ann Fail Costs'!$CE$8))*
_xlfn.XLOOKUP(BT$7,'Int BCA Ann Fail Prob'!$E$7:$CD$7,_xlfn.ANCHORARRAY('Int BCA Ann Fail Prob'!$E$8):_xlfn.ANCHORARRAY('Int BCA Ann Fail Prob'!$CD$8))
)</f>
        <v>0</v>
      </c>
      <c r="BU8" s="75" cm="1">
        <f t="array" ref="BU8:BU12">IF(BU$7&gt;(SUM($F$7,'7. Project Characteristics'!$G$28)-1),ROW(_xlfn.ANCHORARRAY($C8))*0,
_xlfn.XLOOKUP(BU$7,'Int BCA Ann Fail Costs'!$F$7:$CE$7,_xlfn.ANCHORARRAY('Int BCA Ann Fail Costs'!$F$8):_xlfn.ANCHORARRAY('Int BCA Ann Fail Costs'!$CE$8))*
_xlfn.XLOOKUP(BU$7,'Int BCA Ann Fail Prob'!$E$7:$CD$7,_xlfn.ANCHORARRAY('Int BCA Ann Fail Prob'!$E$8):_xlfn.ANCHORARRAY('Int BCA Ann Fail Prob'!$CD$8))
)</f>
        <v>0</v>
      </c>
      <c r="BV8" s="75" cm="1">
        <f t="array" ref="BV8:BV12">IF(BV$7&gt;(SUM($F$7,'7. Project Characteristics'!$G$28)-1),ROW(_xlfn.ANCHORARRAY($C8))*0,
_xlfn.XLOOKUP(BV$7,'Int BCA Ann Fail Costs'!$F$7:$CE$7,_xlfn.ANCHORARRAY('Int BCA Ann Fail Costs'!$F$8):_xlfn.ANCHORARRAY('Int BCA Ann Fail Costs'!$CE$8))*
_xlfn.XLOOKUP(BV$7,'Int BCA Ann Fail Prob'!$E$7:$CD$7,_xlfn.ANCHORARRAY('Int BCA Ann Fail Prob'!$E$8):_xlfn.ANCHORARRAY('Int BCA Ann Fail Prob'!$CD$8))
)</f>
        <v>0</v>
      </c>
      <c r="BW8" s="75" cm="1">
        <f t="array" ref="BW8:BW12">IF(BW$7&gt;(SUM($F$7,'7. Project Characteristics'!$G$28)-1),ROW(_xlfn.ANCHORARRAY($C8))*0,
_xlfn.XLOOKUP(BW$7,'Int BCA Ann Fail Costs'!$F$7:$CE$7,_xlfn.ANCHORARRAY('Int BCA Ann Fail Costs'!$F$8):_xlfn.ANCHORARRAY('Int BCA Ann Fail Costs'!$CE$8))*
_xlfn.XLOOKUP(BW$7,'Int BCA Ann Fail Prob'!$E$7:$CD$7,_xlfn.ANCHORARRAY('Int BCA Ann Fail Prob'!$E$8):_xlfn.ANCHORARRAY('Int BCA Ann Fail Prob'!$CD$8))
)</f>
        <v>0</v>
      </c>
      <c r="BX8" s="75" cm="1">
        <f t="array" ref="BX8:BX12">IF(BX$7&gt;(SUM($F$7,'7. Project Characteristics'!$G$28)-1),ROW(_xlfn.ANCHORARRAY($C8))*0,
_xlfn.XLOOKUP(BX$7,'Int BCA Ann Fail Costs'!$F$7:$CE$7,_xlfn.ANCHORARRAY('Int BCA Ann Fail Costs'!$F$8):_xlfn.ANCHORARRAY('Int BCA Ann Fail Costs'!$CE$8))*
_xlfn.XLOOKUP(BX$7,'Int BCA Ann Fail Prob'!$E$7:$CD$7,_xlfn.ANCHORARRAY('Int BCA Ann Fail Prob'!$E$8):_xlfn.ANCHORARRAY('Int BCA Ann Fail Prob'!$CD$8))
)</f>
        <v>0</v>
      </c>
      <c r="BY8" s="75" cm="1">
        <f t="array" ref="BY8:BY12">IF(BY$7&gt;(SUM($F$7,'7. Project Characteristics'!$G$28)-1),ROW(_xlfn.ANCHORARRAY($C8))*0,
_xlfn.XLOOKUP(BY$7,'Int BCA Ann Fail Costs'!$F$7:$CE$7,_xlfn.ANCHORARRAY('Int BCA Ann Fail Costs'!$F$8):_xlfn.ANCHORARRAY('Int BCA Ann Fail Costs'!$CE$8))*
_xlfn.XLOOKUP(BY$7,'Int BCA Ann Fail Prob'!$E$7:$CD$7,_xlfn.ANCHORARRAY('Int BCA Ann Fail Prob'!$E$8):_xlfn.ANCHORARRAY('Int BCA Ann Fail Prob'!$CD$8))
)</f>
        <v>0</v>
      </c>
      <c r="BZ8" s="75" cm="1">
        <f t="array" ref="BZ8:BZ12">IF(BZ$7&gt;(SUM($F$7,'7. Project Characteristics'!$G$28)-1),ROW(_xlfn.ANCHORARRAY($C8))*0,
_xlfn.XLOOKUP(BZ$7,'Int BCA Ann Fail Costs'!$F$7:$CE$7,_xlfn.ANCHORARRAY('Int BCA Ann Fail Costs'!$F$8):_xlfn.ANCHORARRAY('Int BCA Ann Fail Costs'!$CE$8))*
_xlfn.XLOOKUP(BZ$7,'Int BCA Ann Fail Prob'!$E$7:$CD$7,_xlfn.ANCHORARRAY('Int BCA Ann Fail Prob'!$E$8):_xlfn.ANCHORARRAY('Int BCA Ann Fail Prob'!$CD$8))
)</f>
        <v>0</v>
      </c>
      <c r="CA8" s="75" cm="1">
        <f t="array" ref="CA8:CA12">IF(CA$7&gt;(SUM($F$7,'7. Project Characteristics'!$G$28)-1),ROW(_xlfn.ANCHORARRAY($C8))*0,
_xlfn.XLOOKUP(CA$7,'Int BCA Ann Fail Costs'!$F$7:$CE$7,_xlfn.ANCHORARRAY('Int BCA Ann Fail Costs'!$F$8):_xlfn.ANCHORARRAY('Int BCA Ann Fail Costs'!$CE$8))*
_xlfn.XLOOKUP(CA$7,'Int BCA Ann Fail Prob'!$E$7:$CD$7,_xlfn.ANCHORARRAY('Int BCA Ann Fail Prob'!$E$8):_xlfn.ANCHORARRAY('Int BCA Ann Fail Prob'!$CD$8))
)</f>
        <v>0</v>
      </c>
      <c r="CB8" s="75" cm="1">
        <f t="array" ref="CB8:CB12">IF(CB$7&gt;(SUM($F$7,'7. Project Characteristics'!$G$28)-1),ROW(_xlfn.ANCHORARRAY($C8))*0,
_xlfn.XLOOKUP(CB$7,'Int BCA Ann Fail Costs'!$F$7:$CE$7,_xlfn.ANCHORARRAY('Int BCA Ann Fail Costs'!$F$8):_xlfn.ANCHORARRAY('Int BCA Ann Fail Costs'!$CE$8))*
_xlfn.XLOOKUP(CB$7,'Int BCA Ann Fail Prob'!$E$7:$CD$7,_xlfn.ANCHORARRAY('Int BCA Ann Fail Prob'!$E$8):_xlfn.ANCHORARRAY('Int BCA Ann Fail Prob'!$CD$8))
)</f>
        <v>0</v>
      </c>
      <c r="CC8" s="75" cm="1">
        <f t="array" ref="CC8:CC12">IF(CC$7&gt;(SUM($F$7,'7. Project Characteristics'!$G$28)-1),ROW(_xlfn.ANCHORARRAY($C8))*0,
_xlfn.XLOOKUP(CC$7,'Int BCA Ann Fail Costs'!$F$7:$CE$7,_xlfn.ANCHORARRAY('Int BCA Ann Fail Costs'!$F$8):_xlfn.ANCHORARRAY('Int BCA Ann Fail Costs'!$CE$8))*
_xlfn.XLOOKUP(CC$7,'Int BCA Ann Fail Prob'!$E$7:$CD$7,_xlfn.ANCHORARRAY('Int BCA Ann Fail Prob'!$E$8):_xlfn.ANCHORARRAY('Int BCA Ann Fail Prob'!$CD$8))
)</f>
        <v>0</v>
      </c>
      <c r="CE8" s="66" t="str" cm="1">
        <f t="array" ref="CE8:CE12">_xlfn.ANCHORARRAY('Int BCA Ann Fail Costs'!C8)</f>
        <v>Pole</v>
      </c>
      <c r="CF8" s="66" t="str" cm="1">
        <f t="array" ref="CF8:CF12">_xlfn.ANCHORARRAY('Int BCA Ann Fail Costs'!D8)</f>
        <v>Class 5</v>
      </c>
      <c r="CG8" s="121" cm="1">
        <f t="array" ref="CG8:CG12">_xlfn.ANCHORARRAY(CH8)+_xlfn.BYROW(_xlfn.ANCHORARRAY(CI8):_xlfn.ANCHORARRAY(FE8),_xlfn.LAMBDA(_xlpm.array,NPV('7. Project Characteristics'!$G$18,_xlpm.array)))</f>
        <v>0</v>
      </c>
      <c r="CH8" s="75" cm="1">
        <f t="array" ref="CH8:CH12">IF(CH$7&gt;(SUM($F$7,'7. Project Characteristics'!$G$28)-1),ROW(_xlfn.ANCHORARRAY($C8))*0,
IF(CH$7&gt;(SUM($F$7,Calibration!$T$8)-1),_xlfn.ANCHORARRAY(
F8)*'Revenue Requirement Calculation'!$N$8*IFERROR(_xlfn.XLOOKUP(_xlfn.ANCHORARRAY($CE8)&amp;_xlfn.ANCHORARRAY($CF8),_xlfn.ANCHORARRAY('7. Project Characteristics'!$C$48),repl_assets_proj_budget[Baseline Count]),0),_xlfn.ANCHORARRAY(
F8)*'Revenue Requirement Calculation'!$N$8*_xlfn.XLOOKUP(_xlfn.ANCHORARRAY($CE8)&amp;_xlfn.ANCHORARRAY($CF8),_xlfn.ANCHORARRAY('7. Project Characteristics'!$B$48),repl_assets_proj_budget[Baseline Count])))</f>
        <v>0</v>
      </c>
      <c r="CI8" s="75" cm="1">
        <f t="array" ref="CI8:CI12">IF(CI$7&gt;(SUM($F$7,'7. Project Characteristics'!$G$28)-1),ROW(_xlfn.ANCHORARRAY($C8))*0,
IF(CI$7&gt;(SUM($F$7,Calibration!$T$8)-1),_xlfn.ANCHORARRAY(
G8)*'Revenue Requirement Calculation'!$N$8*IFERROR(_xlfn.XLOOKUP(_xlfn.ANCHORARRAY($CE8)&amp;_xlfn.ANCHORARRAY($CF8),_xlfn.ANCHORARRAY('7. Project Characteristics'!$C$48),repl_assets_proj_budget[Baseline Count]),0),_xlfn.ANCHORARRAY(
G8)*'Revenue Requirement Calculation'!$N$8*_xlfn.XLOOKUP(_xlfn.ANCHORARRAY($CE8)&amp;_xlfn.ANCHORARRAY($CF8),_xlfn.ANCHORARRAY('7. Project Characteristics'!$B$48),repl_assets_proj_budget[Baseline Count])))</f>
        <v>0</v>
      </c>
      <c r="CJ8" s="75" cm="1">
        <f t="array" ref="CJ8:CJ12">IF(CJ$7&gt;(SUM($F$7,'7. Project Characteristics'!$G$28)-1),ROW(_xlfn.ANCHORARRAY($C8))*0,
IF(CJ$7&gt;(SUM($F$7,Calibration!$T$8)-1),_xlfn.ANCHORARRAY(
H8)*'Revenue Requirement Calculation'!$N$8*IFERROR(_xlfn.XLOOKUP(_xlfn.ANCHORARRAY($CE8)&amp;_xlfn.ANCHORARRAY($CF8),_xlfn.ANCHORARRAY('7. Project Characteristics'!$C$48),repl_assets_proj_budget[Baseline Count]),0),_xlfn.ANCHORARRAY(
H8)*'Revenue Requirement Calculation'!$N$8*_xlfn.XLOOKUP(_xlfn.ANCHORARRAY($CE8)&amp;_xlfn.ANCHORARRAY($CF8),_xlfn.ANCHORARRAY('7. Project Characteristics'!$B$48),repl_assets_proj_budget[Baseline Count])))</f>
        <v>0</v>
      </c>
      <c r="CK8" s="75" cm="1">
        <f t="array" ref="CK8:CK12">IF(CK$7&gt;(SUM($F$7,'7. Project Characteristics'!$G$28)-1),ROW(_xlfn.ANCHORARRAY($C8))*0,
IF(CK$7&gt;(SUM($F$7,Calibration!$T$8)-1),_xlfn.ANCHORARRAY(
I8)*'Revenue Requirement Calculation'!$N$8*IFERROR(_xlfn.XLOOKUP(_xlfn.ANCHORARRAY($CE8)&amp;_xlfn.ANCHORARRAY($CF8),_xlfn.ANCHORARRAY('7. Project Characteristics'!$C$48),repl_assets_proj_budget[Baseline Count]),0),_xlfn.ANCHORARRAY(
I8)*'Revenue Requirement Calculation'!$N$8*_xlfn.XLOOKUP(_xlfn.ANCHORARRAY($CE8)&amp;_xlfn.ANCHORARRAY($CF8),_xlfn.ANCHORARRAY('7. Project Characteristics'!$B$48),repl_assets_proj_budget[Baseline Count])))</f>
        <v>0</v>
      </c>
      <c r="CL8" s="75" cm="1">
        <f t="array" ref="CL8:CL12">IF(CL$7&gt;(SUM($F$7,'7. Project Characteristics'!$G$28)-1),ROW(_xlfn.ANCHORARRAY($C8))*0,
IF(CL$7&gt;(SUM($F$7,Calibration!$T$8)-1),_xlfn.ANCHORARRAY(
J8)*'Revenue Requirement Calculation'!$N$8*IFERROR(_xlfn.XLOOKUP(_xlfn.ANCHORARRAY($CE8)&amp;_xlfn.ANCHORARRAY($CF8),_xlfn.ANCHORARRAY('7. Project Characteristics'!$C$48),repl_assets_proj_budget[Baseline Count]),0),_xlfn.ANCHORARRAY(
J8)*'Revenue Requirement Calculation'!$N$8*_xlfn.XLOOKUP(_xlfn.ANCHORARRAY($CE8)&amp;_xlfn.ANCHORARRAY($CF8),_xlfn.ANCHORARRAY('7. Project Characteristics'!$B$48),repl_assets_proj_budget[Baseline Count])))</f>
        <v>0</v>
      </c>
      <c r="CM8" s="75" cm="1">
        <f t="array" ref="CM8:CM12">IF(CM$7&gt;(SUM($F$7,'7. Project Characteristics'!$G$28)-1),ROW(_xlfn.ANCHORARRAY($C8))*0,
IF(CM$7&gt;(SUM($F$7,Calibration!$T$8)-1),_xlfn.ANCHORARRAY(
K8)*'Revenue Requirement Calculation'!$N$8*IFERROR(_xlfn.XLOOKUP(_xlfn.ANCHORARRAY($CE8)&amp;_xlfn.ANCHORARRAY($CF8),_xlfn.ANCHORARRAY('7. Project Characteristics'!$C$48),repl_assets_proj_budget[Baseline Count]),0),_xlfn.ANCHORARRAY(
K8)*'Revenue Requirement Calculation'!$N$8*_xlfn.XLOOKUP(_xlfn.ANCHORARRAY($CE8)&amp;_xlfn.ANCHORARRAY($CF8),_xlfn.ANCHORARRAY('7. Project Characteristics'!$B$48),repl_assets_proj_budget[Baseline Count])))</f>
        <v>0</v>
      </c>
      <c r="CN8" s="75" cm="1">
        <f t="array" ref="CN8:CN12">IF(CN$7&gt;(SUM($F$7,'7. Project Characteristics'!$G$28)-1),ROW(_xlfn.ANCHORARRAY($C8))*0,
IF(CN$7&gt;(SUM($F$7,Calibration!$T$8)-1),_xlfn.ANCHORARRAY(
L8)*'Revenue Requirement Calculation'!$N$8*IFERROR(_xlfn.XLOOKUP(_xlfn.ANCHORARRAY($CE8)&amp;_xlfn.ANCHORARRAY($CF8),_xlfn.ANCHORARRAY('7. Project Characteristics'!$C$48),repl_assets_proj_budget[Baseline Count]),0),_xlfn.ANCHORARRAY(
L8)*'Revenue Requirement Calculation'!$N$8*_xlfn.XLOOKUP(_xlfn.ANCHORARRAY($CE8)&amp;_xlfn.ANCHORARRAY($CF8),_xlfn.ANCHORARRAY('7. Project Characteristics'!$B$48),repl_assets_proj_budget[Baseline Count])))</f>
        <v>0</v>
      </c>
      <c r="CO8" s="75" cm="1">
        <f t="array" ref="CO8:CO12">IF(CO$7&gt;(SUM($F$7,'7. Project Characteristics'!$G$28)-1),ROW(_xlfn.ANCHORARRAY($C8))*0,
IF(CO$7&gt;(SUM($F$7,Calibration!$T$8)-1),_xlfn.ANCHORARRAY(
M8)*'Revenue Requirement Calculation'!$N$8*IFERROR(_xlfn.XLOOKUP(_xlfn.ANCHORARRAY($CE8)&amp;_xlfn.ANCHORARRAY($CF8),_xlfn.ANCHORARRAY('7. Project Characteristics'!$C$48),repl_assets_proj_budget[Baseline Count]),0),_xlfn.ANCHORARRAY(
M8)*'Revenue Requirement Calculation'!$N$8*_xlfn.XLOOKUP(_xlfn.ANCHORARRAY($CE8)&amp;_xlfn.ANCHORARRAY($CF8),_xlfn.ANCHORARRAY('7. Project Characteristics'!$B$48),repl_assets_proj_budget[Baseline Count])))</f>
        <v>0</v>
      </c>
      <c r="CP8" s="75" cm="1">
        <f t="array" ref="CP8:CP12">IF(CP$7&gt;(SUM($F$7,'7. Project Characteristics'!$G$28)-1),ROW(_xlfn.ANCHORARRAY($C8))*0,
IF(CP$7&gt;(SUM($F$7,Calibration!$T$8)-1),_xlfn.ANCHORARRAY(
N8)*'Revenue Requirement Calculation'!$N$8*IFERROR(_xlfn.XLOOKUP(_xlfn.ANCHORARRAY($CE8)&amp;_xlfn.ANCHORARRAY($CF8),_xlfn.ANCHORARRAY('7. Project Characteristics'!$C$48),repl_assets_proj_budget[Baseline Count]),0),_xlfn.ANCHORARRAY(
N8)*'Revenue Requirement Calculation'!$N$8*_xlfn.XLOOKUP(_xlfn.ANCHORARRAY($CE8)&amp;_xlfn.ANCHORARRAY($CF8),_xlfn.ANCHORARRAY('7. Project Characteristics'!$B$48),repl_assets_proj_budget[Baseline Count])))</f>
        <v>0</v>
      </c>
      <c r="CQ8" s="75" cm="1">
        <f t="array" ref="CQ8:CQ12">IF(CQ$7&gt;(SUM($F$7,'7. Project Characteristics'!$G$28)-1),ROW(_xlfn.ANCHORARRAY($C8))*0,
IF(CQ$7&gt;(SUM($F$7,Calibration!$T$8)-1),_xlfn.ANCHORARRAY(
O8)*'Revenue Requirement Calculation'!$N$8*IFERROR(_xlfn.XLOOKUP(_xlfn.ANCHORARRAY($CE8)&amp;_xlfn.ANCHORARRAY($CF8),_xlfn.ANCHORARRAY('7. Project Characteristics'!$C$48),repl_assets_proj_budget[Baseline Count]),0),_xlfn.ANCHORARRAY(
O8)*'Revenue Requirement Calculation'!$N$8*_xlfn.XLOOKUP(_xlfn.ANCHORARRAY($CE8)&amp;_xlfn.ANCHORARRAY($CF8),_xlfn.ANCHORARRAY('7. Project Characteristics'!$B$48),repl_assets_proj_budget[Baseline Count])))</f>
        <v>0</v>
      </c>
      <c r="CR8" s="75" cm="1">
        <f t="array" ref="CR8:CR12">IF(CR$7&gt;(SUM($F$7,'7. Project Characteristics'!$G$28)-1),ROW(_xlfn.ANCHORARRAY($C8))*0,
IF(CR$7&gt;(SUM($F$7,Calibration!$T$8)-1),_xlfn.ANCHORARRAY(
P8)*'Revenue Requirement Calculation'!$N$8*IFERROR(_xlfn.XLOOKUP(_xlfn.ANCHORARRAY($CE8)&amp;_xlfn.ANCHORARRAY($CF8),_xlfn.ANCHORARRAY('7. Project Characteristics'!$C$48),repl_assets_proj_budget[Baseline Count]),0),_xlfn.ANCHORARRAY(
P8)*'Revenue Requirement Calculation'!$N$8*_xlfn.XLOOKUP(_xlfn.ANCHORARRAY($CE8)&amp;_xlfn.ANCHORARRAY($CF8),_xlfn.ANCHORARRAY('7. Project Characteristics'!$B$48),repl_assets_proj_budget[Baseline Count])))</f>
        <v>0</v>
      </c>
      <c r="CS8" s="75" cm="1">
        <f t="array" ref="CS8:CS12">IF(CS$7&gt;(SUM($F$7,'7. Project Characteristics'!$G$28)-1),ROW(_xlfn.ANCHORARRAY($C8))*0,
IF(CS$7&gt;(SUM($F$7,Calibration!$T$8)-1),_xlfn.ANCHORARRAY(
Q8)*'Revenue Requirement Calculation'!$N$8*IFERROR(_xlfn.XLOOKUP(_xlfn.ANCHORARRAY($CE8)&amp;_xlfn.ANCHORARRAY($CF8),_xlfn.ANCHORARRAY('7. Project Characteristics'!$C$48),repl_assets_proj_budget[Baseline Count]),0),_xlfn.ANCHORARRAY(
Q8)*'Revenue Requirement Calculation'!$N$8*_xlfn.XLOOKUP(_xlfn.ANCHORARRAY($CE8)&amp;_xlfn.ANCHORARRAY($CF8),_xlfn.ANCHORARRAY('7. Project Characteristics'!$B$48),repl_assets_proj_budget[Baseline Count])))</f>
        <v>0</v>
      </c>
      <c r="CT8" s="75" cm="1">
        <f t="array" ref="CT8:CT12">IF(CT$7&gt;(SUM($F$7,'7. Project Characteristics'!$G$28)-1),ROW(_xlfn.ANCHORARRAY($C8))*0,
IF(CT$7&gt;(SUM($F$7,Calibration!$T$8)-1),_xlfn.ANCHORARRAY(
R8)*'Revenue Requirement Calculation'!$N$8*IFERROR(_xlfn.XLOOKUP(_xlfn.ANCHORARRAY($CE8)&amp;_xlfn.ANCHORARRAY($CF8),_xlfn.ANCHORARRAY('7. Project Characteristics'!$C$48),repl_assets_proj_budget[Baseline Count]),0),_xlfn.ANCHORARRAY(
R8)*'Revenue Requirement Calculation'!$N$8*_xlfn.XLOOKUP(_xlfn.ANCHORARRAY($CE8)&amp;_xlfn.ANCHORARRAY($CF8),_xlfn.ANCHORARRAY('7. Project Characteristics'!$B$48),repl_assets_proj_budget[Baseline Count])))</f>
        <v>0</v>
      </c>
      <c r="CU8" s="75" cm="1">
        <f t="array" ref="CU8:CU12">IF(CU$7&gt;(SUM($F$7,'7. Project Characteristics'!$G$28)-1),ROW(_xlfn.ANCHORARRAY($C8))*0,
IF(CU$7&gt;(SUM($F$7,Calibration!$T$8)-1),_xlfn.ANCHORARRAY(
S8)*'Revenue Requirement Calculation'!$N$8*IFERROR(_xlfn.XLOOKUP(_xlfn.ANCHORARRAY($CE8)&amp;_xlfn.ANCHORARRAY($CF8),_xlfn.ANCHORARRAY('7. Project Characteristics'!$C$48),repl_assets_proj_budget[Baseline Count]),0),_xlfn.ANCHORARRAY(
S8)*'Revenue Requirement Calculation'!$N$8*_xlfn.XLOOKUP(_xlfn.ANCHORARRAY($CE8)&amp;_xlfn.ANCHORARRAY($CF8),_xlfn.ANCHORARRAY('7. Project Characteristics'!$B$48),repl_assets_proj_budget[Baseline Count])))</f>
        <v>0</v>
      </c>
      <c r="CV8" s="75" cm="1">
        <f t="array" ref="CV8:CV12">IF(CV$7&gt;(SUM($F$7,'7. Project Characteristics'!$G$28)-1),ROW(_xlfn.ANCHORARRAY($C8))*0,
IF(CV$7&gt;(SUM($F$7,Calibration!$T$8)-1),_xlfn.ANCHORARRAY(
T8)*'Revenue Requirement Calculation'!$N$8*IFERROR(_xlfn.XLOOKUP(_xlfn.ANCHORARRAY($CE8)&amp;_xlfn.ANCHORARRAY($CF8),_xlfn.ANCHORARRAY('7. Project Characteristics'!$C$48),repl_assets_proj_budget[Baseline Count]),0),_xlfn.ANCHORARRAY(
T8)*'Revenue Requirement Calculation'!$N$8*_xlfn.XLOOKUP(_xlfn.ANCHORARRAY($CE8)&amp;_xlfn.ANCHORARRAY($CF8),_xlfn.ANCHORARRAY('7. Project Characteristics'!$B$48),repl_assets_proj_budget[Baseline Count])))</f>
        <v>0</v>
      </c>
      <c r="CW8" s="75" cm="1">
        <f t="array" ref="CW8:CW12">IF(CW$7&gt;(SUM($F$7,'7. Project Characteristics'!$G$28)-1),ROW(_xlfn.ANCHORARRAY($C8))*0,
IF(CW$7&gt;(SUM($F$7,Calibration!$T$8)-1),_xlfn.ANCHORARRAY(
U8)*'Revenue Requirement Calculation'!$N$8*IFERROR(_xlfn.XLOOKUP(_xlfn.ANCHORARRAY($CE8)&amp;_xlfn.ANCHORARRAY($CF8),_xlfn.ANCHORARRAY('7. Project Characteristics'!$C$48),repl_assets_proj_budget[Baseline Count]),0),_xlfn.ANCHORARRAY(
U8)*'Revenue Requirement Calculation'!$N$8*_xlfn.XLOOKUP(_xlfn.ANCHORARRAY($CE8)&amp;_xlfn.ANCHORARRAY($CF8),_xlfn.ANCHORARRAY('7. Project Characteristics'!$B$48),repl_assets_proj_budget[Baseline Count])))</f>
        <v>0</v>
      </c>
      <c r="CX8" s="75" cm="1">
        <f t="array" ref="CX8:CX12">IF(CX$7&gt;(SUM($F$7,'7. Project Characteristics'!$G$28)-1),ROW(_xlfn.ANCHORARRAY($C8))*0,
IF(CX$7&gt;(SUM($F$7,Calibration!$T$8)-1),_xlfn.ANCHORARRAY(
V8)*'Revenue Requirement Calculation'!$N$8*IFERROR(_xlfn.XLOOKUP(_xlfn.ANCHORARRAY($CE8)&amp;_xlfn.ANCHORARRAY($CF8),_xlfn.ANCHORARRAY('7. Project Characteristics'!$C$48),repl_assets_proj_budget[Baseline Count]),0),_xlfn.ANCHORARRAY(
V8)*'Revenue Requirement Calculation'!$N$8*_xlfn.XLOOKUP(_xlfn.ANCHORARRAY($CE8)&amp;_xlfn.ANCHORARRAY($CF8),_xlfn.ANCHORARRAY('7. Project Characteristics'!$B$48),repl_assets_proj_budget[Baseline Count])))</f>
        <v>0</v>
      </c>
      <c r="CY8" s="75" cm="1">
        <f t="array" ref="CY8:CY12">IF(CY$7&gt;(SUM($F$7,'7. Project Characteristics'!$G$28)-1),ROW(_xlfn.ANCHORARRAY($C8))*0,
IF(CY$7&gt;(SUM($F$7,Calibration!$T$8)-1),_xlfn.ANCHORARRAY(
W8)*'Revenue Requirement Calculation'!$N$8*IFERROR(_xlfn.XLOOKUP(_xlfn.ANCHORARRAY($CE8)&amp;_xlfn.ANCHORARRAY($CF8),_xlfn.ANCHORARRAY('7. Project Characteristics'!$C$48),repl_assets_proj_budget[Baseline Count]),0),_xlfn.ANCHORARRAY(
W8)*'Revenue Requirement Calculation'!$N$8*_xlfn.XLOOKUP(_xlfn.ANCHORARRAY($CE8)&amp;_xlfn.ANCHORARRAY($CF8),_xlfn.ANCHORARRAY('7. Project Characteristics'!$B$48),repl_assets_proj_budget[Baseline Count])))</f>
        <v>0</v>
      </c>
      <c r="CZ8" s="75" cm="1">
        <f t="array" ref="CZ8:CZ12">IF(CZ$7&gt;(SUM($F$7,'7. Project Characteristics'!$G$28)-1),ROW(_xlfn.ANCHORARRAY($C8))*0,
IF(CZ$7&gt;(SUM($F$7,Calibration!$T$8)-1),_xlfn.ANCHORARRAY(
X8)*'Revenue Requirement Calculation'!$N$8*IFERROR(_xlfn.XLOOKUP(_xlfn.ANCHORARRAY($CE8)&amp;_xlfn.ANCHORARRAY($CF8),_xlfn.ANCHORARRAY('7. Project Characteristics'!$C$48),repl_assets_proj_budget[Baseline Count]),0),_xlfn.ANCHORARRAY(
X8)*'Revenue Requirement Calculation'!$N$8*_xlfn.XLOOKUP(_xlfn.ANCHORARRAY($CE8)&amp;_xlfn.ANCHORARRAY($CF8),_xlfn.ANCHORARRAY('7. Project Characteristics'!$B$48),repl_assets_proj_budget[Baseline Count])))</f>
        <v>0</v>
      </c>
      <c r="DA8" s="75" cm="1">
        <f t="array" ref="DA8:DA12">IF(DA$7&gt;(SUM($F$7,'7. Project Characteristics'!$G$28)-1),ROW(_xlfn.ANCHORARRAY($C8))*0,
IF(DA$7&gt;(SUM($F$7,Calibration!$T$8)-1),_xlfn.ANCHORARRAY(
Y8)*'Revenue Requirement Calculation'!$N$8*IFERROR(_xlfn.XLOOKUP(_xlfn.ANCHORARRAY($CE8)&amp;_xlfn.ANCHORARRAY($CF8),_xlfn.ANCHORARRAY('7. Project Characteristics'!$C$48),repl_assets_proj_budget[Baseline Count]),0),_xlfn.ANCHORARRAY(
Y8)*'Revenue Requirement Calculation'!$N$8*_xlfn.XLOOKUP(_xlfn.ANCHORARRAY($CE8)&amp;_xlfn.ANCHORARRAY($CF8),_xlfn.ANCHORARRAY('7. Project Characteristics'!$B$48),repl_assets_proj_budget[Baseline Count])))</f>
        <v>0</v>
      </c>
      <c r="DB8" s="75" cm="1">
        <f t="array" ref="DB8:DB12">IF(DB$7&gt;(SUM($F$7,'7. Project Characteristics'!$G$28)-1),ROW(_xlfn.ANCHORARRAY($C8))*0,
IF(DB$7&gt;(SUM($F$7,Calibration!$T$8)-1),_xlfn.ANCHORARRAY(
Z8)*'Revenue Requirement Calculation'!$N$8*IFERROR(_xlfn.XLOOKUP(_xlfn.ANCHORARRAY($CE8)&amp;_xlfn.ANCHORARRAY($CF8),_xlfn.ANCHORARRAY('7. Project Characteristics'!$C$48),repl_assets_proj_budget[Baseline Count]),0),_xlfn.ANCHORARRAY(
Z8)*'Revenue Requirement Calculation'!$N$8*_xlfn.XLOOKUP(_xlfn.ANCHORARRAY($CE8)&amp;_xlfn.ANCHORARRAY($CF8),_xlfn.ANCHORARRAY('7. Project Characteristics'!$B$48),repl_assets_proj_budget[Baseline Count])))</f>
        <v>0</v>
      </c>
      <c r="DC8" s="75" cm="1">
        <f t="array" ref="DC8:DC12">IF(DC$7&gt;(SUM($F$7,'7. Project Characteristics'!$G$28)-1),ROW(_xlfn.ANCHORARRAY($C8))*0,
IF(DC$7&gt;(SUM($F$7,Calibration!$T$8)-1),_xlfn.ANCHORARRAY(
AA8)*'Revenue Requirement Calculation'!$N$8*IFERROR(_xlfn.XLOOKUP(_xlfn.ANCHORARRAY($CE8)&amp;_xlfn.ANCHORARRAY($CF8),_xlfn.ANCHORARRAY('7. Project Characteristics'!$C$48),repl_assets_proj_budget[Baseline Count]),0),_xlfn.ANCHORARRAY(
AA8)*'Revenue Requirement Calculation'!$N$8*_xlfn.XLOOKUP(_xlfn.ANCHORARRAY($CE8)&amp;_xlfn.ANCHORARRAY($CF8),_xlfn.ANCHORARRAY('7. Project Characteristics'!$B$48),repl_assets_proj_budget[Baseline Count])))</f>
        <v>0</v>
      </c>
      <c r="DD8" s="75" cm="1">
        <f t="array" ref="DD8:DD12">IF(DD$7&gt;(SUM($F$7,'7. Project Characteristics'!$G$28)-1),ROW(_xlfn.ANCHORARRAY($C8))*0,
IF(DD$7&gt;(SUM($F$7,Calibration!$T$8)-1),_xlfn.ANCHORARRAY(
AB8)*'Revenue Requirement Calculation'!$N$8*IFERROR(_xlfn.XLOOKUP(_xlfn.ANCHORARRAY($CE8)&amp;_xlfn.ANCHORARRAY($CF8),_xlfn.ANCHORARRAY('7. Project Characteristics'!$C$48),repl_assets_proj_budget[Baseline Count]),0),_xlfn.ANCHORARRAY(
AB8)*'Revenue Requirement Calculation'!$N$8*_xlfn.XLOOKUP(_xlfn.ANCHORARRAY($CE8)&amp;_xlfn.ANCHORARRAY($CF8),_xlfn.ANCHORARRAY('7. Project Characteristics'!$B$48),repl_assets_proj_budget[Baseline Count])))</f>
        <v>0</v>
      </c>
      <c r="DE8" s="75" cm="1">
        <f t="array" ref="DE8:DE12">IF(DE$7&gt;(SUM($F$7,'7. Project Characteristics'!$G$28)-1),ROW(_xlfn.ANCHORARRAY($C8))*0,
IF(DE$7&gt;(SUM($F$7,Calibration!$T$8)-1),_xlfn.ANCHORARRAY(
AC8)*'Revenue Requirement Calculation'!$N$8*IFERROR(_xlfn.XLOOKUP(_xlfn.ANCHORARRAY($CE8)&amp;_xlfn.ANCHORARRAY($CF8),_xlfn.ANCHORARRAY('7. Project Characteristics'!$C$48),repl_assets_proj_budget[Baseline Count]),0),_xlfn.ANCHORARRAY(
AC8)*'Revenue Requirement Calculation'!$N$8*_xlfn.XLOOKUP(_xlfn.ANCHORARRAY($CE8)&amp;_xlfn.ANCHORARRAY($CF8),_xlfn.ANCHORARRAY('7. Project Characteristics'!$B$48),repl_assets_proj_budget[Baseline Count])))</f>
        <v>0</v>
      </c>
      <c r="DF8" s="75" cm="1">
        <f t="array" ref="DF8:DF12">IF(DF$7&gt;(SUM($F$7,'7. Project Characteristics'!$G$28)-1),ROW(_xlfn.ANCHORARRAY($C8))*0,
IF(DF$7&gt;(SUM($F$7,Calibration!$T$8)-1),_xlfn.ANCHORARRAY(
AD8)*'Revenue Requirement Calculation'!$N$8*IFERROR(_xlfn.XLOOKUP(_xlfn.ANCHORARRAY($CE8)&amp;_xlfn.ANCHORARRAY($CF8),_xlfn.ANCHORARRAY('7. Project Characteristics'!$C$48),repl_assets_proj_budget[Baseline Count]),0),_xlfn.ANCHORARRAY(
AD8)*'Revenue Requirement Calculation'!$N$8*_xlfn.XLOOKUP(_xlfn.ANCHORARRAY($CE8)&amp;_xlfn.ANCHORARRAY($CF8),_xlfn.ANCHORARRAY('7. Project Characteristics'!$B$48),repl_assets_proj_budget[Baseline Count])))</f>
        <v>0</v>
      </c>
      <c r="DG8" s="75" cm="1">
        <f t="array" ref="DG8:DG12">IF(DG$7&gt;(SUM($F$7,'7. Project Characteristics'!$G$28)-1),ROW(_xlfn.ANCHORARRAY($C8))*0,
IF(DG$7&gt;(SUM($F$7,Calibration!$T$8)-1),_xlfn.ANCHORARRAY(
AE8)*'Revenue Requirement Calculation'!$N$8*IFERROR(_xlfn.XLOOKUP(_xlfn.ANCHORARRAY($CE8)&amp;_xlfn.ANCHORARRAY($CF8),_xlfn.ANCHORARRAY('7. Project Characteristics'!$C$48),repl_assets_proj_budget[Baseline Count]),0),_xlfn.ANCHORARRAY(
AE8)*'Revenue Requirement Calculation'!$N$8*_xlfn.XLOOKUP(_xlfn.ANCHORARRAY($CE8)&amp;_xlfn.ANCHORARRAY($CF8),_xlfn.ANCHORARRAY('7. Project Characteristics'!$B$48),repl_assets_proj_budget[Baseline Count])))</f>
        <v>0</v>
      </c>
      <c r="DH8" s="75" cm="1">
        <f t="array" ref="DH8:DH12">IF(DH$7&gt;(SUM($F$7,'7. Project Characteristics'!$G$28)-1),ROW(_xlfn.ANCHORARRAY($C8))*0,
IF(DH$7&gt;(SUM($F$7,Calibration!$T$8)-1),_xlfn.ANCHORARRAY(
AF8)*'Revenue Requirement Calculation'!$N$8*IFERROR(_xlfn.XLOOKUP(_xlfn.ANCHORARRAY($CE8)&amp;_xlfn.ANCHORARRAY($CF8),_xlfn.ANCHORARRAY('7. Project Characteristics'!$C$48),repl_assets_proj_budget[Baseline Count]),0),_xlfn.ANCHORARRAY(
AF8)*'Revenue Requirement Calculation'!$N$8*_xlfn.XLOOKUP(_xlfn.ANCHORARRAY($CE8)&amp;_xlfn.ANCHORARRAY($CF8),_xlfn.ANCHORARRAY('7. Project Characteristics'!$B$48),repl_assets_proj_budget[Baseline Count])))</f>
        <v>0</v>
      </c>
      <c r="DI8" s="75" cm="1">
        <f t="array" ref="DI8:DI12">IF(DI$7&gt;(SUM($F$7,'7. Project Characteristics'!$G$28)-1),ROW(_xlfn.ANCHORARRAY($C8))*0,
IF(DI$7&gt;(SUM($F$7,Calibration!$T$8)-1),_xlfn.ANCHORARRAY(
AG8)*'Revenue Requirement Calculation'!$N$8*IFERROR(_xlfn.XLOOKUP(_xlfn.ANCHORARRAY($CE8)&amp;_xlfn.ANCHORARRAY($CF8),_xlfn.ANCHORARRAY('7. Project Characteristics'!$C$48),repl_assets_proj_budget[Baseline Count]),0),_xlfn.ANCHORARRAY(
AG8)*'Revenue Requirement Calculation'!$N$8*_xlfn.XLOOKUP(_xlfn.ANCHORARRAY($CE8)&amp;_xlfn.ANCHORARRAY($CF8),_xlfn.ANCHORARRAY('7. Project Characteristics'!$B$48),repl_assets_proj_budget[Baseline Count])))</f>
        <v>0</v>
      </c>
      <c r="DJ8" s="75" cm="1">
        <f t="array" ref="DJ8:DJ12">IF(DJ$7&gt;(SUM($F$7,'7. Project Characteristics'!$G$28)-1),ROW(_xlfn.ANCHORARRAY($C8))*0,
IF(DJ$7&gt;(SUM($F$7,Calibration!$T$8)-1),_xlfn.ANCHORARRAY(
AH8)*'Revenue Requirement Calculation'!$N$8*IFERROR(_xlfn.XLOOKUP(_xlfn.ANCHORARRAY($CE8)&amp;_xlfn.ANCHORARRAY($CF8),_xlfn.ANCHORARRAY('7. Project Characteristics'!$C$48),repl_assets_proj_budget[Baseline Count]),0),_xlfn.ANCHORARRAY(
AH8)*'Revenue Requirement Calculation'!$N$8*_xlfn.XLOOKUP(_xlfn.ANCHORARRAY($CE8)&amp;_xlfn.ANCHORARRAY($CF8),_xlfn.ANCHORARRAY('7. Project Characteristics'!$B$48),repl_assets_proj_budget[Baseline Count])))</f>
        <v>0</v>
      </c>
      <c r="DK8" s="75" cm="1">
        <f t="array" ref="DK8:DK12">IF(DK$7&gt;(SUM($F$7,'7. Project Characteristics'!$G$28)-1),ROW(_xlfn.ANCHORARRAY($C8))*0,
IF(DK$7&gt;(SUM($F$7,Calibration!$T$8)-1),_xlfn.ANCHORARRAY(
AI8)*'Revenue Requirement Calculation'!$N$8*IFERROR(_xlfn.XLOOKUP(_xlfn.ANCHORARRAY($CE8)&amp;_xlfn.ANCHORARRAY($CF8),_xlfn.ANCHORARRAY('7. Project Characteristics'!$C$48),repl_assets_proj_budget[Baseline Count]),0),_xlfn.ANCHORARRAY(
AI8)*'Revenue Requirement Calculation'!$N$8*_xlfn.XLOOKUP(_xlfn.ANCHORARRAY($CE8)&amp;_xlfn.ANCHORARRAY($CF8),_xlfn.ANCHORARRAY('7. Project Characteristics'!$B$48),repl_assets_proj_budget[Baseline Count])))</f>
        <v>0</v>
      </c>
      <c r="DL8" s="75" cm="1">
        <f t="array" ref="DL8:DL12">IF(DL$7&gt;(SUM($F$7,'7. Project Characteristics'!$G$28)-1),ROW(_xlfn.ANCHORARRAY($C8))*0,
IF(DL$7&gt;(SUM($F$7,Calibration!$T$8)-1),_xlfn.ANCHORARRAY(
AJ8)*'Revenue Requirement Calculation'!$N$8*IFERROR(_xlfn.XLOOKUP(_xlfn.ANCHORARRAY($CE8)&amp;_xlfn.ANCHORARRAY($CF8),_xlfn.ANCHORARRAY('7. Project Characteristics'!$C$48),repl_assets_proj_budget[Baseline Count]),0),_xlfn.ANCHORARRAY(
AJ8)*'Revenue Requirement Calculation'!$N$8*_xlfn.XLOOKUP(_xlfn.ANCHORARRAY($CE8)&amp;_xlfn.ANCHORARRAY($CF8),_xlfn.ANCHORARRAY('7. Project Characteristics'!$B$48),repl_assets_proj_budget[Baseline Count])))</f>
        <v>0</v>
      </c>
      <c r="DM8" s="75" cm="1">
        <f t="array" ref="DM8:DM12">IF(DM$7&gt;(SUM($F$7,'7. Project Characteristics'!$G$28)-1),ROW(_xlfn.ANCHORARRAY($C8))*0,
IF(DM$7&gt;(SUM($F$7,Calibration!$T$8)-1),_xlfn.ANCHORARRAY(
AK8)*'Revenue Requirement Calculation'!$N$8*IFERROR(_xlfn.XLOOKUP(_xlfn.ANCHORARRAY($CE8)&amp;_xlfn.ANCHORARRAY($CF8),_xlfn.ANCHORARRAY('7. Project Characteristics'!$C$48),repl_assets_proj_budget[Baseline Count]),0),_xlfn.ANCHORARRAY(
AK8)*'Revenue Requirement Calculation'!$N$8*_xlfn.XLOOKUP(_xlfn.ANCHORARRAY($CE8)&amp;_xlfn.ANCHORARRAY($CF8),_xlfn.ANCHORARRAY('7. Project Characteristics'!$B$48),repl_assets_proj_budget[Baseline Count])))</f>
        <v>0</v>
      </c>
      <c r="DN8" s="75" cm="1">
        <f t="array" ref="DN8:DN12">IF(DN$7&gt;(SUM($F$7,'7. Project Characteristics'!$G$28)-1),ROW(_xlfn.ANCHORARRAY($C8))*0,
IF(DN$7&gt;(SUM($F$7,Calibration!$T$8)-1),_xlfn.ANCHORARRAY(
AL8)*'Revenue Requirement Calculation'!$N$8*IFERROR(_xlfn.XLOOKUP(_xlfn.ANCHORARRAY($CE8)&amp;_xlfn.ANCHORARRAY($CF8),_xlfn.ANCHORARRAY('7. Project Characteristics'!$C$48),repl_assets_proj_budget[Baseline Count]),0),_xlfn.ANCHORARRAY(
AL8)*'Revenue Requirement Calculation'!$N$8*_xlfn.XLOOKUP(_xlfn.ANCHORARRAY($CE8)&amp;_xlfn.ANCHORARRAY($CF8),_xlfn.ANCHORARRAY('7. Project Characteristics'!$B$48),repl_assets_proj_budget[Baseline Count])))</f>
        <v>0</v>
      </c>
      <c r="DO8" s="75" cm="1">
        <f t="array" ref="DO8:DO12">IF(DO$7&gt;(SUM($F$7,'7. Project Characteristics'!$G$28)-1),ROW(_xlfn.ANCHORARRAY($C8))*0,
IF(DO$7&gt;(SUM($F$7,Calibration!$T$8)-1),_xlfn.ANCHORARRAY(
AM8)*'Revenue Requirement Calculation'!$N$8*IFERROR(_xlfn.XLOOKUP(_xlfn.ANCHORARRAY($CE8)&amp;_xlfn.ANCHORARRAY($CF8),_xlfn.ANCHORARRAY('7. Project Characteristics'!$C$48),repl_assets_proj_budget[Baseline Count]),0),_xlfn.ANCHORARRAY(
AM8)*'Revenue Requirement Calculation'!$N$8*_xlfn.XLOOKUP(_xlfn.ANCHORARRAY($CE8)&amp;_xlfn.ANCHORARRAY($CF8),_xlfn.ANCHORARRAY('7. Project Characteristics'!$B$48),repl_assets_proj_budget[Baseline Count])))</f>
        <v>0</v>
      </c>
      <c r="DP8" s="75" cm="1">
        <f t="array" ref="DP8:DP12">IF(DP$7&gt;(SUM($F$7,'7. Project Characteristics'!$G$28)-1),ROW(_xlfn.ANCHORARRAY($C8))*0,
IF(DP$7&gt;(SUM($F$7,Calibration!$T$8)-1),_xlfn.ANCHORARRAY(
AN8)*'Revenue Requirement Calculation'!$N$8*IFERROR(_xlfn.XLOOKUP(_xlfn.ANCHORARRAY($CE8)&amp;_xlfn.ANCHORARRAY($CF8),_xlfn.ANCHORARRAY('7. Project Characteristics'!$C$48),repl_assets_proj_budget[Baseline Count]),0),_xlfn.ANCHORARRAY(
AN8)*'Revenue Requirement Calculation'!$N$8*_xlfn.XLOOKUP(_xlfn.ANCHORARRAY($CE8)&amp;_xlfn.ANCHORARRAY($CF8),_xlfn.ANCHORARRAY('7. Project Characteristics'!$B$48),repl_assets_proj_budget[Baseline Count])))</f>
        <v>0</v>
      </c>
      <c r="DQ8" s="75" cm="1">
        <f t="array" ref="DQ8:DQ12">IF(DQ$7&gt;(SUM($F$7,'7. Project Characteristics'!$G$28)-1),ROW(_xlfn.ANCHORARRAY($C8))*0,
IF(DQ$7&gt;(SUM($F$7,Calibration!$T$8)-1),_xlfn.ANCHORARRAY(
AO8)*'Revenue Requirement Calculation'!$N$8*IFERROR(_xlfn.XLOOKUP(_xlfn.ANCHORARRAY($CE8)&amp;_xlfn.ANCHORARRAY($CF8),_xlfn.ANCHORARRAY('7. Project Characteristics'!$C$48),repl_assets_proj_budget[Baseline Count]),0),_xlfn.ANCHORARRAY(
AO8)*'Revenue Requirement Calculation'!$N$8*_xlfn.XLOOKUP(_xlfn.ANCHORARRAY($CE8)&amp;_xlfn.ANCHORARRAY($CF8),_xlfn.ANCHORARRAY('7. Project Characteristics'!$B$48),repl_assets_proj_budget[Baseline Count])))</f>
        <v>0</v>
      </c>
      <c r="DR8" s="75" cm="1">
        <f t="array" ref="DR8:DR12">IF(DR$7&gt;(SUM($F$7,'7. Project Characteristics'!$G$28)-1),ROW(_xlfn.ANCHORARRAY($C8))*0,
IF(DR$7&gt;(SUM($F$7,Calibration!$T$8)-1),_xlfn.ANCHORARRAY(
AP8)*'Revenue Requirement Calculation'!$N$8*IFERROR(_xlfn.XLOOKUP(_xlfn.ANCHORARRAY($CE8)&amp;_xlfn.ANCHORARRAY($CF8),_xlfn.ANCHORARRAY('7. Project Characteristics'!$C$48),repl_assets_proj_budget[Baseline Count]),0),_xlfn.ANCHORARRAY(
AP8)*'Revenue Requirement Calculation'!$N$8*_xlfn.XLOOKUP(_xlfn.ANCHORARRAY($CE8)&amp;_xlfn.ANCHORARRAY($CF8),_xlfn.ANCHORARRAY('7. Project Characteristics'!$B$48),repl_assets_proj_budget[Baseline Count])))</f>
        <v>0</v>
      </c>
      <c r="DS8" s="75" cm="1">
        <f t="array" ref="DS8:DS12">IF(DS$7&gt;(SUM($F$7,'7. Project Characteristics'!$G$28)-1),ROW(_xlfn.ANCHORARRAY($C8))*0,
IF(DS$7&gt;(SUM($F$7,Calibration!$T$8)-1),_xlfn.ANCHORARRAY(
AQ8)*'Revenue Requirement Calculation'!$N$8*IFERROR(_xlfn.XLOOKUP(_xlfn.ANCHORARRAY($CE8)&amp;_xlfn.ANCHORARRAY($CF8),_xlfn.ANCHORARRAY('7. Project Characteristics'!$C$48),repl_assets_proj_budget[Baseline Count]),0),_xlfn.ANCHORARRAY(
AQ8)*'Revenue Requirement Calculation'!$N$8*_xlfn.XLOOKUP(_xlfn.ANCHORARRAY($CE8)&amp;_xlfn.ANCHORARRAY($CF8),_xlfn.ANCHORARRAY('7. Project Characteristics'!$B$48),repl_assets_proj_budget[Baseline Count])))</f>
        <v>0</v>
      </c>
      <c r="DT8" s="75" cm="1">
        <f t="array" ref="DT8:DT12">IF(DT$7&gt;(SUM($F$7,'7. Project Characteristics'!$G$28)-1),ROW(_xlfn.ANCHORARRAY($C8))*0,
IF(DT$7&gt;(SUM($F$7,Calibration!$T$8)-1),_xlfn.ANCHORARRAY(
AR8)*'Revenue Requirement Calculation'!$N$8*IFERROR(_xlfn.XLOOKUP(_xlfn.ANCHORARRAY($CE8)&amp;_xlfn.ANCHORARRAY($CF8),_xlfn.ANCHORARRAY('7. Project Characteristics'!$C$48),repl_assets_proj_budget[Baseline Count]),0),_xlfn.ANCHORARRAY(
AR8)*'Revenue Requirement Calculation'!$N$8*_xlfn.XLOOKUP(_xlfn.ANCHORARRAY($CE8)&amp;_xlfn.ANCHORARRAY($CF8),_xlfn.ANCHORARRAY('7. Project Characteristics'!$B$48),repl_assets_proj_budget[Baseline Count])))</f>
        <v>0</v>
      </c>
      <c r="DU8" s="75" cm="1">
        <f t="array" ref="DU8:DU12">IF(DU$7&gt;(SUM($F$7,'7. Project Characteristics'!$G$28)-1),ROW(_xlfn.ANCHORARRAY($C8))*0,
IF(DU$7&gt;(SUM($F$7,Calibration!$T$8)-1),_xlfn.ANCHORARRAY(
AS8)*'Revenue Requirement Calculation'!$N$8*IFERROR(_xlfn.XLOOKUP(_xlfn.ANCHORARRAY($CE8)&amp;_xlfn.ANCHORARRAY($CF8),_xlfn.ANCHORARRAY('7. Project Characteristics'!$C$48),repl_assets_proj_budget[Baseline Count]),0),_xlfn.ANCHORARRAY(
AS8)*'Revenue Requirement Calculation'!$N$8*_xlfn.XLOOKUP(_xlfn.ANCHORARRAY($CE8)&amp;_xlfn.ANCHORARRAY($CF8),_xlfn.ANCHORARRAY('7. Project Characteristics'!$B$48),repl_assets_proj_budget[Baseline Count])))</f>
        <v>0</v>
      </c>
      <c r="DV8" s="75" cm="1">
        <f t="array" ref="DV8:DV12">IF(DV$7&gt;(SUM($F$7,'7. Project Characteristics'!$G$28)-1),ROW(_xlfn.ANCHORARRAY($C8))*0,
IF(DV$7&gt;(SUM($F$7,Calibration!$T$8)-1),_xlfn.ANCHORARRAY(
AT8)*'Revenue Requirement Calculation'!$N$8*IFERROR(_xlfn.XLOOKUP(_xlfn.ANCHORARRAY($CE8)&amp;_xlfn.ANCHORARRAY($CF8),_xlfn.ANCHORARRAY('7. Project Characteristics'!$C$48),repl_assets_proj_budget[Baseline Count]),0),_xlfn.ANCHORARRAY(
AT8)*'Revenue Requirement Calculation'!$N$8*_xlfn.XLOOKUP(_xlfn.ANCHORARRAY($CE8)&amp;_xlfn.ANCHORARRAY($CF8),_xlfn.ANCHORARRAY('7. Project Characteristics'!$B$48),repl_assets_proj_budget[Baseline Count])))</f>
        <v>0</v>
      </c>
      <c r="DW8" s="75" cm="1">
        <f t="array" ref="DW8:DW12">IF(DW$7&gt;(SUM($F$7,'7. Project Characteristics'!$G$28)-1),ROW(_xlfn.ANCHORARRAY($C8))*0,
IF(DW$7&gt;(SUM($F$7,Calibration!$T$8)-1),_xlfn.ANCHORARRAY(
AU8)*'Revenue Requirement Calculation'!$N$8*IFERROR(_xlfn.XLOOKUP(_xlfn.ANCHORARRAY($CE8)&amp;_xlfn.ANCHORARRAY($CF8),_xlfn.ANCHORARRAY('7. Project Characteristics'!$C$48),repl_assets_proj_budget[Baseline Count]),0),_xlfn.ANCHORARRAY(
AU8)*'Revenue Requirement Calculation'!$N$8*_xlfn.XLOOKUP(_xlfn.ANCHORARRAY($CE8)&amp;_xlfn.ANCHORARRAY($CF8),_xlfn.ANCHORARRAY('7. Project Characteristics'!$B$48),repl_assets_proj_budget[Baseline Count])))</f>
        <v>0</v>
      </c>
      <c r="DX8" s="75" cm="1">
        <f t="array" ref="DX8:DX12">IF(DX$7&gt;(SUM($F$7,'7. Project Characteristics'!$G$28)-1),ROW(_xlfn.ANCHORARRAY($C8))*0,
IF(DX$7&gt;(SUM($F$7,Calibration!$T$8)-1),_xlfn.ANCHORARRAY(
AV8)*'Revenue Requirement Calculation'!$N$8*IFERROR(_xlfn.XLOOKUP(_xlfn.ANCHORARRAY($CE8)&amp;_xlfn.ANCHORARRAY($CF8),_xlfn.ANCHORARRAY('7. Project Characteristics'!$C$48),repl_assets_proj_budget[Baseline Count]),0),_xlfn.ANCHORARRAY(
AV8)*'Revenue Requirement Calculation'!$N$8*_xlfn.XLOOKUP(_xlfn.ANCHORARRAY($CE8)&amp;_xlfn.ANCHORARRAY($CF8),_xlfn.ANCHORARRAY('7. Project Characteristics'!$B$48),repl_assets_proj_budget[Baseline Count])))</f>
        <v>0</v>
      </c>
      <c r="DY8" s="75" cm="1">
        <f t="array" ref="DY8:DY12">IF(DY$7&gt;(SUM($F$7,'7. Project Characteristics'!$G$28)-1),ROW(_xlfn.ANCHORARRAY($C8))*0,
IF(DY$7&gt;(SUM($F$7,Calibration!$T$8)-1),_xlfn.ANCHORARRAY(
AW8)*'Revenue Requirement Calculation'!$N$8*IFERROR(_xlfn.XLOOKUP(_xlfn.ANCHORARRAY($CE8)&amp;_xlfn.ANCHORARRAY($CF8),_xlfn.ANCHORARRAY('7. Project Characteristics'!$C$48),repl_assets_proj_budget[Baseline Count]),0),_xlfn.ANCHORARRAY(
AW8)*'Revenue Requirement Calculation'!$N$8*_xlfn.XLOOKUP(_xlfn.ANCHORARRAY($CE8)&amp;_xlfn.ANCHORARRAY($CF8),_xlfn.ANCHORARRAY('7. Project Characteristics'!$B$48),repl_assets_proj_budget[Baseline Count])))</f>
        <v>0</v>
      </c>
      <c r="DZ8" s="75" cm="1">
        <f t="array" ref="DZ8:DZ12">IF(DZ$7&gt;(SUM($F$7,'7. Project Characteristics'!$G$28)-1),ROW(_xlfn.ANCHORARRAY($C8))*0,
IF(DZ$7&gt;(SUM($F$7,Calibration!$T$8)-1),_xlfn.ANCHORARRAY(
AX8)*'Revenue Requirement Calculation'!$N$8*IFERROR(_xlfn.XLOOKUP(_xlfn.ANCHORARRAY($CE8)&amp;_xlfn.ANCHORARRAY($CF8),_xlfn.ANCHORARRAY('7. Project Characteristics'!$C$48),repl_assets_proj_budget[Baseline Count]),0),_xlfn.ANCHORARRAY(
AX8)*'Revenue Requirement Calculation'!$N$8*_xlfn.XLOOKUP(_xlfn.ANCHORARRAY($CE8)&amp;_xlfn.ANCHORARRAY($CF8),_xlfn.ANCHORARRAY('7. Project Characteristics'!$B$48),repl_assets_proj_budget[Baseline Count])))</f>
        <v>0</v>
      </c>
      <c r="EA8" s="75" cm="1">
        <f t="array" ref="EA8:EA12">IF(EA$7&gt;(SUM($F$7,'7. Project Characteristics'!$G$28)-1),ROW(_xlfn.ANCHORARRAY($C8))*0,
IF(EA$7&gt;(SUM($F$7,Calibration!$T$8)-1),_xlfn.ANCHORARRAY(
AY8)*'Revenue Requirement Calculation'!$N$8*IFERROR(_xlfn.XLOOKUP(_xlfn.ANCHORARRAY($CE8)&amp;_xlfn.ANCHORARRAY($CF8),_xlfn.ANCHORARRAY('7. Project Characteristics'!$C$48),repl_assets_proj_budget[Baseline Count]),0),_xlfn.ANCHORARRAY(
AY8)*'Revenue Requirement Calculation'!$N$8*_xlfn.XLOOKUP(_xlfn.ANCHORARRAY($CE8)&amp;_xlfn.ANCHORARRAY($CF8),_xlfn.ANCHORARRAY('7. Project Characteristics'!$B$48),repl_assets_proj_budget[Baseline Count])))</f>
        <v>0</v>
      </c>
      <c r="EB8" s="75" cm="1">
        <f t="array" ref="EB8:EB12">IF(EB$7&gt;(SUM($F$7,'7. Project Characteristics'!$G$28)-1),ROW(_xlfn.ANCHORARRAY($C8))*0,
IF(EB$7&gt;(SUM($F$7,Calibration!$T$8)-1),_xlfn.ANCHORARRAY(
AZ8)*'Revenue Requirement Calculation'!$N$8*IFERROR(_xlfn.XLOOKUP(_xlfn.ANCHORARRAY($CE8)&amp;_xlfn.ANCHORARRAY($CF8),_xlfn.ANCHORARRAY('7. Project Characteristics'!$C$48),repl_assets_proj_budget[Baseline Count]),0),_xlfn.ANCHORARRAY(
AZ8)*'Revenue Requirement Calculation'!$N$8*_xlfn.XLOOKUP(_xlfn.ANCHORARRAY($CE8)&amp;_xlfn.ANCHORARRAY($CF8),_xlfn.ANCHORARRAY('7. Project Characteristics'!$B$48),repl_assets_proj_budget[Baseline Count])))</f>
        <v>0</v>
      </c>
      <c r="EC8" s="75" cm="1">
        <f t="array" ref="EC8:EC12">IF(EC$7&gt;(SUM($F$7,'7. Project Characteristics'!$G$28)-1),ROW(_xlfn.ANCHORARRAY($C8))*0,
IF(EC$7&gt;(SUM($F$7,Calibration!$T$8)-1),_xlfn.ANCHORARRAY(
BA8)*'Revenue Requirement Calculation'!$N$8*IFERROR(_xlfn.XLOOKUP(_xlfn.ANCHORARRAY($CE8)&amp;_xlfn.ANCHORARRAY($CF8),_xlfn.ANCHORARRAY('7. Project Characteristics'!$C$48),repl_assets_proj_budget[Baseline Count]),0),_xlfn.ANCHORARRAY(
BA8)*'Revenue Requirement Calculation'!$N$8*_xlfn.XLOOKUP(_xlfn.ANCHORARRAY($CE8)&amp;_xlfn.ANCHORARRAY($CF8),_xlfn.ANCHORARRAY('7. Project Characteristics'!$B$48),repl_assets_proj_budget[Baseline Count])))</f>
        <v>0</v>
      </c>
      <c r="ED8" s="75" cm="1">
        <f t="array" ref="ED8:ED12">IF(ED$7&gt;(SUM($F$7,'7. Project Characteristics'!$G$28)-1),ROW(_xlfn.ANCHORARRAY($C8))*0,
IF(ED$7&gt;(SUM($F$7,Calibration!$T$8)-1),_xlfn.ANCHORARRAY(
BB8)*'Revenue Requirement Calculation'!$N$8*IFERROR(_xlfn.XLOOKUP(_xlfn.ANCHORARRAY($CE8)&amp;_xlfn.ANCHORARRAY($CF8),_xlfn.ANCHORARRAY('7. Project Characteristics'!$C$48),repl_assets_proj_budget[Baseline Count]),0),_xlfn.ANCHORARRAY(
BB8)*'Revenue Requirement Calculation'!$N$8*_xlfn.XLOOKUP(_xlfn.ANCHORARRAY($CE8)&amp;_xlfn.ANCHORARRAY($CF8),_xlfn.ANCHORARRAY('7. Project Characteristics'!$B$48),repl_assets_proj_budget[Baseline Count])))</f>
        <v>0</v>
      </c>
      <c r="EE8" s="75" cm="1">
        <f t="array" ref="EE8:EE12">IF(EE$7&gt;(SUM($F$7,'7. Project Characteristics'!$G$28)-1),ROW(_xlfn.ANCHORARRAY($C8))*0,
IF(EE$7&gt;(SUM($F$7,Calibration!$T$8)-1),_xlfn.ANCHORARRAY(
BC8)*'Revenue Requirement Calculation'!$N$8*IFERROR(_xlfn.XLOOKUP(_xlfn.ANCHORARRAY($CE8)&amp;_xlfn.ANCHORARRAY($CF8),_xlfn.ANCHORARRAY('7. Project Characteristics'!$C$48),repl_assets_proj_budget[Baseline Count]),0),_xlfn.ANCHORARRAY(
BC8)*'Revenue Requirement Calculation'!$N$8*_xlfn.XLOOKUP(_xlfn.ANCHORARRAY($CE8)&amp;_xlfn.ANCHORARRAY($CF8),_xlfn.ANCHORARRAY('7. Project Characteristics'!$B$48),repl_assets_proj_budget[Baseline Count])))</f>
        <v>0</v>
      </c>
      <c r="EF8" s="75" cm="1">
        <f t="array" ref="EF8:EF12">IF(EF$7&gt;(SUM($F$7,'7. Project Characteristics'!$G$28)-1),ROW(_xlfn.ANCHORARRAY($C8))*0,
IF(EF$7&gt;(SUM($F$7,Calibration!$T$8)-1),_xlfn.ANCHORARRAY(
BD8)*'Revenue Requirement Calculation'!$N$8*IFERROR(_xlfn.XLOOKUP(_xlfn.ANCHORARRAY($CE8)&amp;_xlfn.ANCHORARRAY($CF8),_xlfn.ANCHORARRAY('7. Project Characteristics'!$C$48),repl_assets_proj_budget[Baseline Count]),0),_xlfn.ANCHORARRAY(
BD8)*'Revenue Requirement Calculation'!$N$8*_xlfn.XLOOKUP(_xlfn.ANCHORARRAY($CE8)&amp;_xlfn.ANCHORARRAY($CF8),_xlfn.ANCHORARRAY('7. Project Characteristics'!$B$48),repl_assets_proj_budget[Baseline Count])))</f>
        <v>0</v>
      </c>
      <c r="EG8" s="75" cm="1">
        <f t="array" ref="EG8:EG12">IF(EG$7&gt;(SUM($F$7,'7. Project Characteristics'!$G$28)-1),ROW(_xlfn.ANCHORARRAY($C8))*0,
IF(EG$7&gt;(SUM($F$7,Calibration!$T$8)-1),_xlfn.ANCHORARRAY(
BE8)*'Revenue Requirement Calculation'!$N$8*IFERROR(_xlfn.XLOOKUP(_xlfn.ANCHORARRAY($CE8)&amp;_xlfn.ANCHORARRAY($CF8),_xlfn.ANCHORARRAY('7. Project Characteristics'!$C$48),repl_assets_proj_budget[Baseline Count]),0),_xlfn.ANCHORARRAY(
BE8)*'Revenue Requirement Calculation'!$N$8*_xlfn.XLOOKUP(_xlfn.ANCHORARRAY($CE8)&amp;_xlfn.ANCHORARRAY($CF8),_xlfn.ANCHORARRAY('7. Project Characteristics'!$B$48),repl_assets_proj_budget[Baseline Count])))</f>
        <v>0</v>
      </c>
      <c r="EH8" s="75" cm="1">
        <f t="array" ref="EH8:EH12">IF(EH$7&gt;(SUM($F$7,'7. Project Characteristics'!$G$28)-1),ROW(_xlfn.ANCHORARRAY($C8))*0,
IF(EH$7&gt;(SUM($F$7,Calibration!$T$8)-1),_xlfn.ANCHORARRAY(
BF8)*'Revenue Requirement Calculation'!$N$8*IFERROR(_xlfn.XLOOKUP(_xlfn.ANCHORARRAY($CE8)&amp;_xlfn.ANCHORARRAY($CF8),_xlfn.ANCHORARRAY('7. Project Characteristics'!$C$48),repl_assets_proj_budget[Baseline Count]),0),_xlfn.ANCHORARRAY(
BF8)*'Revenue Requirement Calculation'!$N$8*_xlfn.XLOOKUP(_xlfn.ANCHORARRAY($CE8)&amp;_xlfn.ANCHORARRAY($CF8),_xlfn.ANCHORARRAY('7. Project Characteristics'!$B$48),repl_assets_proj_budget[Baseline Count])))</f>
        <v>0</v>
      </c>
      <c r="EI8" s="75" cm="1">
        <f t="array" ref="EI8:EI12">IF(EI$7&gt;(SUM($F$7,'7. Project Characteristics'!$G$28)-1),ROW(_xlfn.ANCHORARRAY($C8))*0,
IF(EI$7&gt;(SUM($F$7,Calibration!$T$8)-1),_xlfn.ANCHORARRAY(
BG8)*'Revenue Requirement Calculation'!$N$8*IFERROR(_xlfn.XLOOKUP(_xlfn.ANCHORARRAY($CE8)&amp;_xlfn.ANCHORARRAY($CF8),_xlfn.ANCHORARRAY('7. Project Characteristics'!$C$48),repl_assets_proj_budget[Baseline Count]),0),_xlfn.ANCHORARRAY(
BG8)*'Revenue Requirement Calculation'!$N$8*_xlfn.XLOOKUP(_xlfn.ANCHORARRAY($CE8)&amp;_xlfn.ANCHORARRAY($CF8),_xlfn.ANCHORARRAY('7. Project Characteristics'!$B$48),repl_assets_proj_budget[Baseline Count])))</f>
        <v>0</v>
      </c>
      <c r="EJ8" s="75" cm="1">
        <f t="array" ref="EJ8:EJ12">IF(EJ$7&gt;(SUM($F$7,'7. Project Characteristics'!$G$28)-1),ROW(_xlfn.ANCHORARRAY($C8))*0,
IF(EJ$7&gt;(SUM($F$7,Calibration!$T$8)-1),_xlfn.ANCHORARRAY(
BH8)*'Revenue Requirement Calculation'!$N$8*IFERROR(_xlfn.XLOOKUP(_xlfn.ANCHORARRAY($CE8)&amp;_xlfn.ANCHORARRAY($CF8),_xlfn.ANCHORARRAY('7. Project Characteristics'!$C$48),repl_assets_proj_budget[Baseline Count]),0),_xlfn.ANCHORARRAY(
BH8)*'Revenue Requirement Calculation'!$N$8*_xlfn.XLOOKUP(_xlfn.ANCHORARRAY($CE8)&amp;_xlfn.ANCHORARRAY($CF8),_xlfn.ANCHORARRAY('7. Project Characteristics'!$B$48),repl_assets_proj_budget[Baseline Count])))</f>
        <v>0</v>
      </c>
      <c r="EK8" s="75" cm="1">
        <f t="array" ref="EK8:EK12">IF(EK$7&gt;(SUM($F$7,'7. Project Characteristics'!$G$28)-1),ROW(_xlfn.ANCHORARRAY($C8))*0,
IF(EK$7&gt;(SUM($F$7,Calibration!$T$8)-1),_xlfn.ANCHORARRAY(
BI8)*'Revenue Requirement Calculation'!$N$8*IFERROR(_xlfn.XLOOKUP(_xlfn.ANCHORARRAY($CE8)&amp;_xlfn.ANCHORARRAY($CF8),_xlfn.ANCHORARRAY('7. Project Characteristics'!$C$48),repl_assets_proj_budget[Baseline Count]),0),_xlfn.ANCHORARRAY(
BI8)*'Revenue Requirement Calculation'!$N$8*_xlfn.XLOOKUP(_xlfn.ANCHORARRAY($CE8)&amp;_xlfn.ANCHORARRAY($CF8),_xlfn.ANCHORARRAY('7. Project Characteristics'!$B$48),repl_assets_proj_budget[Baseline Count])))</f>
        <v>0</v>
      </c>
      <c r="EL8" s="75" cm="1">
        <f t="array" ref="EL8:EL12">IF(EL$7&gt;(SUM($F$7,'7. Project Characteristics'!$G$28)-1),ROW(_xlfn.ANCHORARRAY($C8))*0,
IF(EL$7&gt;(SUM($F$7,Calibration!$T$8)-1),_xlfn.ANCHORARRAY(
BJ8)*'Revenue Requirement Calculation'!$N$8*IFERROR(_xlfn.XLOOKUP(_xlfn.ANCHORARRAY($CE8)&amp;_xlfn.ANCHORARRAY($CF8),_xlfn.ANCHORARRAY('7. Project Characteristics'!$C$48),repl_assets_proj_budget[Baseline Count]),0),_xlfn.ANCHORARRAY(
BJ8)*'Revenue Requirement Calculation'!$N$8*_xlfn.XLOOKUP(_xlfn.ANCHORARRAY($CE8)&amp;_xlfn.ANCHORARRAY($CF8),_xlfn.ANCHORARRAY('7. Project Characteristics'!$B$48),repl_assets_proj_budget[Baseline Count])))</f>
        <v>0</v>
      </c>
      <c r="EM8" s="75" cm="1">
        <f t="array" ref="EM8:EM12">IF(EM$7&gt;(SUM($F$7,'7. Project Characteristics'!$G$28)-1),ROW(_xlfn.ANCHORARRAY($C8))*0,
IF(EM$7&gt;(SUM($F$7,Calibration!$T$8)-1),_xlfn.ANCHORARRAY(
BK8)*'Revenue Requirement Calculation'!$N$8*IFERROR(_xlfn.XLOOKUP(_xlfn.ANCHORARRAY($CE8)&amp;_xlfn.ANCHORARRAY($CF8),_xlfn.ANCHORARRAY('7. Project Characteristics'!$C$48),repl_assets_proj_budget[Baseline Count]),0),_xlfn.ANCHORARRAY(
BK8)*'Revenue Requirement Calculation'!$N$8*_xlfn.XLOOKUP(_xlfn.ANCHORARRAY($CE8)&amp;_xlfn.ANCHORARRAY($CF8),_xlfn.ANCHORARRAY('7. Project Characteristics'!$B$48),repl_assets_proj_budget[Baseline Count])))</f>
        <v>0</v>
      </c>
      <c r="EN8" s="75" cm="1">
        <f t="array" ref="EN8:EN12">IF(EN$7&gt;(SUM($F$7,'7. Project Characteristics'!$G$28)-1),ROW(_xlfn.ANCHORARRAY($C8))*0,
IF(EN$7&gt;(SUM($F$7,Calibration!$T$8)-1),_xlfn.ANCHORARRAY(
BL8)*'Revenue Requirement Calculation'!$N$8*IFERROR(_xlfn.XLOOKUP(_xlfn.ANCHORARRAY($CE8)&amp;_xlfn.ANCHORARRAY($CF8),_xlfn.ANCHORARRAY('7. Project Characteristics'!$C$48),repl_assets_proj_budget[Baseline Count]),0),_xlfn.ANCHORARRAY(
BL8)*'Revenue Requirement Calculation'!$N$8*_xlfn.XLOOKUP(_xlfn.ANCHORARRAY($CE8)&amp;_xlfn.ANCHORARRAY($CF8),_xlfn.ANCHORARRAY('7. Project Characteristics'!$B$48),repl_assets_proj_budget[Baseline Count])))</f>
        <v>0</v>
      </c>
      <c r="EO8" s="75" cm="1">
        <f t="array" ref="EO8:EO12">IF(EO$7&gt;(SUM($F$7,'7. Project Characteristics'!$G$28)-1),ROW(_xlfn.ANCHORARRAY($C8))*0,
IF(EO$7&gt;(SUM($F$7,Calibration!$T$8)-1),_xlfn.ANCHORARRAY(
BM8)*'Revenue Requirement Calculation'!$N$8*IFERROR(_xlfn.XLOOKUP(_xlfn.ANCHORARRAY($CE8)&amp;_xlfn.ANCHORARRAY($CF8),_xlfn.ANCHORARRAY('7. Project Characteristics'!$C$48),repl_assets_proj_budget[Baseline Count]),0),_xlfn.ANCHORARRAY(
BM8)*'Revenue Requirement Calculation'!$N$8*_xlfn.XLOOKUP(_xlfn.ANCHORARRAY($CE8)&amp;_xlfn.ANCHORARRAY($CF8),_xlfn.ANCHORARRAY('7. Project Characteristics'!$B$48),repl_assets_proj_budget[Baseline Count])))</f>
        <v>0</v>
      </c>
      <c r="EP8" s="75" cm="1">
        <f t="array" ref="EP8:EP12">IF(EP$7&gt;(SUM($F$7,'7. Project Characteristics'!$G$28)-1),ROW(_xlfn.ANCHORARRAY($C8))*0,
IF(EP$7&gt;(SUM($F$7,Calibration!$T$8)-1),_xlfn.ANCHORARRAY(
BN8)*'Revenue Requirement Calculation'!$N$8*IFERROR(_xlfn.XLOOKUP(_xlfn.ANCHORARRAY($CE8)&amp;_xlfn.ANCHORARRAY($CF8),_xlfn.ANCHORARRAY('7. Project Characteristics'!$C$48),repl_assets_proj_budget[Baseline Count]),0),_xlfn.ANCHORARRAY(
BN8)*'Revenue Requirement Calculation'!$N$8*_xlfn.XLOOKUP(_xlfn.ANCHORARRAY($CE8)&amp;_xlfn.ANCHORARRAY($CF8),_xlfn.ANCHORARRAY('7. Project Characteristics'!$B$48),repl_assets_proj_budget[Baseline Count])))</f>
        <v>0</v>
      </c>
      <c r="EQ8" s="75" cm="1">
        <f t="array" ref="EQ8:EQ12">IF(EQ$7&gt;(SUM($F$7,'7. Project Characteristics'!$G$28)-1),ROW(_xlfn.ANCHORARRAY($C8))*0,
IF(EQ$7&gt;(SUM($F$7,Calibration!$T$8)-1),_xlfn.ANCHORARRAY(
BO8)*'Revenue Requirement Calculation'!$N$8*IFERROR(_xlfn.XLOOKUP(_xlfn.ANCHORARRAY($CE8)&amp;_xlfn.ANCHORARRAY($CF8),_xlfn.ANCHORARRAY('7. Project Characteristics'!$C$48),repl_assets_proj_budget[Baseline Count]),0),_xlfn.ANCHORARRAY(
BO8)*'Revenue Requirement Calculation'!$N$8*_xlfn.XLOOKUP(_xlfn.ANCHORARRAY($CE8)&amp;_xlfn.ANCHORARRAY($CF8),_xlfn.ANCHORARRAY('7. Project Characteristics'!$B$48),repl_assets_proj_budget[Baseline Count])))</f>
        <v>0</v>
      </c>
      <c r="ER8" s="75" cm="1">
        <f t="array" ref="ER8:ER12">IF(ER$7&gt;(SUM($F$7,'7. Project Characteristics'!$G$28)-1),ROW(_xlfn.ANCHORARRAY($C8))*0,
IF(ER$7&gt;(SUM($F$7,Calibration!$T$8)-1),_xlfn.ANCHORARRAY(
BP8)*'Revenue Requirement Calculation'!$N$8*IFERROR(_xlfn.XLOOKUP(_xlfn.ANCHORARRAY($CE8)&amp;_xlfn.ANCHORARRAY($CF8),_xlfn.ANCHORARRAY('7. Project Characteristics'!$C$48),repl_assets_proj_budget[Baseline Count]),0),_xlfn.ANCHORARRAY(
BP8)*'Revenue Requirement Calculation'!$N$8*_xlfn.XLOOKUP(_xlfn.ANCHORARRAY($CE8)&amp;_xlfn.ANCHORARRAY($CF8),_xlfn.ANCHORARRAY('7. Project Characteristics'!$B$48),repl_assets_proj_budget[Baseline Count])))</f>
        <v>0</v>
      </c>
      <c r="ES8" s="75" cm="1">
        <f t="array" ref="ES8:ES12">IF(ES$7&gt;(SUM($F$7,'7. Project Characteristics'!$G$28)-1),ROW(_xlfn.ANCHORARRAY($C8))*0,
IF(ES$7&gt;(SUM($F$7,Calibration!$T$8)-1),_xlfn.ANCHORARRAY(
BQ8)*'Revenue Requirement Calculation'!$N$8*IFERROR(_xlfn.XLOOKUP(_xlfn.ANCHORARRAY($CE8)&amp;_xlfn.ANCHORARRAY($CF8),_xlfn.ANCHORARRAY('7. Project Characteristics'!$C$48),repl_assets_proj_budget[Baseline Count]),0),_xlfn.ANCHORARRAY(
BQ8)*'Revenue Requirement Calculation'!$N$8*_xlfn.XLOOKUP(_xlfn.ANCHORARRAY($CE8)&amp;_xlfn.ANCHORARRAY($CF8),_xlfn.ANCHORARRAY('7. Project Characteristics'!$B$48),repl_assets_proj_budget[Baseline Count])))</f>
        <v>0</v>
      </c>
      <c r="ET8" s="75" cm="1">
        <f t="array" ref="ET8:ET12">IF(ET$7&gt;(SUM($F$7,'7. Project Characteristics'!$G$28)-1),ROW(_xlfn.ANCHORARRAY($C8))*0,
IF(ET$7&gt;(SUM($F$7,Calibration!$T$8)-1),_xlfn.ANCHORARRAY(
BR8)*'Revenue Requirement Calculation'!$N$8*IFERROR(_xlfn.XLOOKUP(_xlfn.ANCHORARRAY($CE8)&amp;_xlfn.ANCHORARRAY($CF8),_xlfn.ANCHORARRAY('7. Project Characteristics'!$C$48),repl_assets_proj_budget[Baseline Count]),0),_xlfn.ANCHORARRAY(
BR8)*'Revenue Requirement Calculation'!$N$8*_xlfn.XLOOKUP(_xlfn.ANCHORARRAY($CE8)&amp;_xlfn.ANCHORARRAY($CF8),_xlfn.ANCHORARRAY('7. Project Characteristics'!$B$48),repl_assets_proj_budget[Baseline Count])))</f>
        <v>0</v>
      </c>
      <c r="EU8" s="75" cm="1">
        <f t="array" ref="EU8:EU12">IF(EU$7&gt;(SUM($F$7,'7. Project Characteristics'!$G$28)-1),ROW(_xlfn.ANCHORARRAY($C8))*0,
IF(EU$7&gt;(SUM($F$7,Calibration!$T$8)-1),_xlfn.ANCHORARRAY(
BS8)*'Revenue Requirement Calculation'!$N$8*IFERROR(_xlfn.XLOOKUP(_xlfn.ANCHORARRAY($CE8)&amp;_xlfn.ANCHORARRAY($CF8),_xlfn.ANCHORARRAY('7. Project Characteristics'!$C$48),repl_assets_proj_budget[Baseline Count]),0),_xlfn.ANCHORARRAY(
BS8)*'Revenue Requirement Calculation'!$N$8*_xlfn.XLOOKUP(_xlfn.ANCHORARRAY($CE8)&amp;_xlfn.ANCHORARRAY($CF8),_xlfn.ANCHORARRAY('7. Project Characteristics'!$B$48),repl_assets_proj_budget[Baseline Count])))</f>
        <v>0</v>
      </c>
      <c r="EV8" s="75" cm="1">
        <f t="array" ref="EV8:EV12">IF(EV$7&gt;(SUM($F$7,'7. Project Characteristics'!$G$28)-1),ROW(_xlfn.ANCHORARRAY($C8))*0,
IF(EV$7&gt;(SUM($F$7,Calibration!$T$8)-1),_xlfn.ANCHORARRAY(
BT8)*'Revenue Requirement Calculation'!$N$8*IFERROR(_xlfn.XLOOKUP(_xlfn.ANCHORARRAY($CE8)&amp;_xlfn.ANCHORARRAY($CF8),_xlfn.ANCHORARRAY('7. Project Characteristics'!$C$48),repl_assets_proj_budget[Baseline Count]),0),_xlfn.ANCHORARRAY(
BT8)*'Revenue Requirement Calculation'!$N$8*_xlfn.XLOOKUP(_xlfn.ANCHORARRAY($CE8)&amp;_xlfn.ANCHORARRAY($CF8),_xlfn.ANCHORARRAY('7. Project Characteristics'!$B$48),repl_assets_proj_budget[Baseline Count])))</f>
        <v>0</v>
      </c>
      <c r="EW8" s="75" cm="1">
        <f t="array" ref="EW8:EW12">IF(EW$7&gt;(SUM($F$7,'7. Project Characteristics'!$G$28)-1),ROW(_xlfn.ANCHORARRAY($C8))*0,
IF(EW$7&gt;(SUM($F$7,Calibration!$T$8)-1),_xlfn.ANCHORARRAY(
BU8)*'Revenue Requirement Calculation'!$N$8*IFERROR(_xlfn.XLOOKUP(_xlfn.ANCHORARRAY($CE8)&amp;_xlfn.ANCHORARRAY($CF8),_xlfn.ANCHORARRAY('7. Project Characteristics'!$C$48),repl_assets_proj_budget[Baseline Count]),0),_xlfn.ANCHORARRAY(
BU8)*'Revenue Requirement Calculation'!$N$8*_xlfn.XLOOKUP(_xlfn.ANCHORARRAY($CE8)&amp;_xlfn.ANCHORARRAY($CF8),_xlfn.ANCHORARRAY('7. Project Characteristics'!$B$48),repl_assets_proj_budget[Baseline Count])))</f>
        <v>0</v>
      </c>
      <c r="EX8" s="75" cm="1">
        <f t="array" ref="EX8:EX12">IF(EX$7&gt;(SUM($F$7,'7. Project Characteristics'!$G$28)-1),ROW(_xlfn.ANCHORARRAY($C8))*0,
IF(EX$7&gt;(SUM($F$7,Calibration!$T$8)-1),_xlfn.ANCHORARRAY(
BV8)*'Revenue Requirement Calculation'!$N$8*IFERROR(_xlfn.XLOOKUP(_xlfn.ANCHORARRAY($CE8)&amp;_xlfn.ANCHORARRAY($CF8),_xlfn.ANCHORARRAY('7. Project Characteristics'!$C$48),repl_assets_proj_budget[Baseline Count]),0),_xlfn.ANCHORARRAY(
BV8)*'Revenue Requirement Calculation'!$N$8*_xlfn.XLOOKUP(_xlfn.ANCHORARRAY($CE8)&amp;_xlfn.ANCHORARRAY($CF8),_xlfn.ANCHORARRAY('7. Project Characteristics'!$B$48),repl_assets_proj_budget[Baseline Count])))</f>
        <v>0</v>
      </c>
      <c r="EY8" s="75" cm="1">
        <f t="array" ref="EY8:EY12">IF(EY$7&gt;(SUM($F$7,'7. Project Characteristics'!$G$28)-1),ROW(_xlfn.ANCHORARRAY($C8))*0,
IF(EY$7&gt;(SUM($F$7,Calibration!$T$8)-1),_xlfn.ANCHORARRAY(
BW8)*'Revenue Requirement Calculation'!$N$8*IFERROR(_xlfn.XLOOKUP(_xlfn.ANCHORARRAY($CE8)&amp;_xlfn.ANCHORARRAY($CF8),_xlfn.ANCHORARRAY('7. Project Characteristics'!$C$48),repl_assets_proj_budget[Baseline Count]),0),_xlfn.ANCHORARRAY(
BW8)*'Revenue Requirement Calculation'!$N$8*_xlfn.XLOOKUP(_xlfn.ANCHORARRAY($CE8)&amp;_xlfn.ANCHORARRAY($CF8),_xlfn.ANCHORARRAY('7. Project Characteristics'!$B$48),repl_assets_proj_budget[Baseline Count])))</f>
        <v>0</v>
      </c>
      <c r="EZ8" s="75" cm="1">
        <f t="array" ref="EZ8:EZ12">IF(EZ$7&gt;(SUM($F$7,'7. Project Characteristics'!$G$28)-1),ROW(_xlfn.ANCHORARRAY($C8))*0,
IF(EZ$7&gt;(SUM($F$7,Calibration!$T$8)-1),_xlfn.ANCHORARRAY(
BX8)*'Revenue Requirement Calculation'!$N$8*IFERROR(_xlfn.XLOOKUP(_xlfn.ANCHORARRAY($CE8)&amp;_xlfn.ANCHORARRAY($CF8),_xlfn.ANCHORARRAY('7. Project Characteristics'!$C$48),repl_assets_proj_budget[Baseline Count]),0),_xlfn.ANCHORARRAY(
BX8)*'Revenue Requirement Calculation'!$N$8*_xlfn.XLOOKUP(_xlfn.ANCHORARRAY($CE8)&amp;_xlfn.ANCHORARRAY($CF8),_xlfn.ANCHORARRAY('7. Project Characteristics'!$B$48),repl_assets_proj_budget[Baseline Count])))</f>
        <v>0</v>
      </c>
      <c r="FA8" s="75" cm="1">
        <f t="array" ref="FA8:FA12">IF(FA$7&gt;(SUM($F$7,'7. Project Characteristics'!$G$28)-1),ROW(_xlfn.ANCHORARRAY($C8))*0,
IF(FA$7&gt;(SUM($F$7,Calibration!$T$8)-1),_xlfn.ANCHORARRAY(
BY8)*'Revenue Requirement Calculation'!$N$8*IFERROR(_xlfn.XLOOKUP(_xlfn.ANCHORARRAY($CE8)&amp;_xlfn.ANCHORARRAY($CF8),_xlfn.ANCHORARRAY('7. Project Characteristics'!$C$48),repl_assets_proj_budget[Baseline Count]),0),_xlfn.ANCHORARRAY(
BY8)*'Revenue Requirement Calculation'!$N$8*_xlfn.XLOOKUP(_xlfn.ANCHORARRAY($CE8)&amp;_xlfn.ANCHORARRAY($CF8),_xlfn.ANCHORARRAY('7. Project Characteristics'!$B$48),repl_assets_proj_budget[Baseline Count])))</f>
        <v>0</v>
      </c>
      <c r="FB8" s="75" cm="1">
        <f t="array" ref="FB8:FB12">IF(FB$7&gt;(SUM($F$7,'7. Project Characteristics'!$G$28)-1),ROW(_xlfn.ANCHORARRAY($C8))*0,
IF(FB$7&gt;(SUM($F$7,Calibration!$T$8)-1),_xlfn.ANCHORARRAY(
BZ8)*'Revenue Requirement Calculation'!$N$8*IFERROR(_xlfn.XLOOKUP(_xlfn.ANCHORARRAY($CE8)&amp;_xlfn.ANCHORARRAY($CF8),_xlfn.ANCHORARRAY('7. Project Characteristics'!$C$48),repl_assets_proj_budget[Baseline Count]),0),_xlfn.ANCHORARRAY(
BZ8)*'Revenue Requirement Calculation'!$N$8*_xlfn.XLOOKUP(_xlfn.ANCHORARRAY($CE8)&amp;_xlfn.ANCHORARRAY($CF8),_xlfn.ANCHORARRAY('7. Project Characteristics'!$B$48),repl_assets_proj_budget[Baseline Count])))</f>
        <v>0</v>
      </c>
      <c r="FC8" s="75" cm="1">
        <f t="array" ref="FC8:FC12">IF(FC$7&gt;(SUM($F$7,'7. Project Characteristics'!$G$28)-1),ROW(_xlfn.ANCHORARRAY($C8))*0,
IF(FC$7&gt;(SUM($F$7,Calibration!$T$8)-1),_xlfn.ANCHORARRAY(
CA8)*'Revenue Requirement Calculation'!$N$8*IFERROR(_xlfn.XLOOKUP(_xlfn.ANCHORARRAY($CE8)&amp;_xlfn.ANCHORARRAY($CF8),_xlfn.ANCHORARRAY('7. Project Characteristics'!$C$48),repl_assets_proj_budget[Baseline Count]),0),_xlfn.ANCHORARRAY(
CA8)*'Revenue Requirement Calculation'!$N$8*_xlfn.XLOOKUP(_xlfn.ANCHORARRAY($CE8)&amp;_xlfn.ANCHORARRAY($CF8),_xlfn.ANCHORARRAY('7. Project Characteristics'!$B$48),repl_assets_proj_budget[Baseline Count])))</f>
        <v>0</v>
      </c>
      <c r="FD8" s="75" cm="1">
        <f t="array" ref="FD8:FD12">IF(FD$7&gt;(SUM($F$7,'7. Project Characteristics'!$G$28)-1),ROW(_xlfn.ANCHORARRAY($C8))*0,
IF(FD$7&gt;(SUM($F$7,Calibration!$T$8)-1),_xlfn.ANCHORARRAY(
CB8)*'Revenue Requirement Calculation'!$N$8*IFERROR(_xlfn.XLOOKUP(_xlfn.ANCHORARRAY($CE8)&amp;_xlfn.ANCHORARRAY($CF8),_xlfn.ANCHORARRAY('7. Project Characteristics'!$C$48),repl_assets_proj_budget[Baseline Count]),0),_xlfn.ANCHORARRAY(
CB8)*'Revenue Requirement Calculation'!$N$8*_xlfn.XLOOKUP(_xlfn.ANCHORARRAY($CE8)&amp;_xlfn.ANCHORARRAY($CF8),_xlfn.ANCHORARRAY('7. Project Characteristics'!$B$48),repl_assets_proj_budget[Baseline Count])))</f>
        <v>0</v>
      </c>
      <c r="FE8" s="75" cm="1">
        <f t="array" ref="FE8:FE12">IF(FE$7&gt;(SUM($F$7,'7. Project Characteristics'!$G$28)-1),ROW(_xlfn.ANCHORARRAY($C8))*0,
IF(FE$7&gt;(SUM($F$7,Calibration!$T$8)-1),_xlfn.ANCHORARRAY(
CC8)*'Revenue Requirement Calculation'!$N$8*IFERROR(_xlfn.XLOOKUP(_xlfn.ANCHORARRAY($CE8)&amp;_xlfn.ANCHORARRAY($CF8),_xlfn.ANCHORARRAY('7. Project Characteristics'!$C$48),repl_assets_proj_budget[Baseline Count]),0),_xlfn.ANCHORARRAY(
CC8)*'Revenue Requirement Calculation'!$N$8*_xlfn.XLOOKUP(_xlfn.ANCHORARRAY($CE8)&amp;_xlfn.ANCHORARRAY($CF8),_xlfn.ANCHORARRAY('7. Project Characteristics'!$B$48),repl_assets_proj_budget[Baseline Count])))</f>
        <v>0</v>
      </c>
      <c r="FG8" s="66" t="str" cm="1">
        <f t="array" ref="FG8:FG12">_xlfn.ANCHORARRAY('Int BCA Ann Fail Costs'!C8)</f>
        <v>Pole</v>
      </c>
      <c r="FH8" s="66" t="str" cm="1">
        <f t="array" ref="FH8:FH12">_xlfn.ANCHORARRAY('Int BCA Ann Fail Costs'!D8)</f>
        <v>Class 5</v>
      </c>
      <c r="FI8" s="121" cm="1">
        <f t="array" ref="FI8:FI12">_xlfn.ANCHORARRAY(FJ8)+_xlfn.BYROW(_xlfn.ANCHORARRAY(FK8):_xlfn.ANCHORARRAY(IG8),_xlfn.LAMBDA(_xlpm.array,NPV('7. Project Characteristics'!$G$18,_xlpm.array)))</f>
        <v>0</v>
      </c>
      <c r="FJ8" s="75" cm="1">
        <f t="array" ref="FJ8:FJ12">IF(FJ$7&gt;(SUM($F$7,'7. Project Characteristics'!$G$28)-1),ROW(_xlfn.ANCHORARRAY($C8))*0,_xlfn.ANCHORARRAY(
F8)*'Revenue Requirement Calculation'!$S$8*IFERROR(_xlfn.XLOOKUP(_xlfn.ANCHORARRAY($FG8)&amp;_xlfn.ANCHORARRAY($FH8),_xlfn.ANCHORARRAY('7. Project Characteristics'!$D$48),repl_assets_proj_budget[Project Count]),0))</f>
        <v>0</v>
      </c>
      <c r="FK8" s="75" cm="1">
        <f t="array" ref="FK8:FK12">IF(FK$7&gt;(SUM($F$7,'7. Project Characteristics'!$G$28)-1),ROW(_xlfn.ANCHORARRAY($C8))*0,_xlfn.ANCHORARRAY(
G8)*'Revenue Requirement Calculation'!$S$8*IFERROR(_xlfn.XLOOKUP(_xlfn.ANCHORARRAY($FG8)&amp;_xlfn.ANCHORARRAY($FH8),_xlfn.ANCHORARRAY('7. Project Characteristics'!$D$48),repl_assets_proj_budget[Project Count]),0))</f>
        <v>0</v>
      </c>
      <c r="FL8" s="75" cm="1">
        <f t="array" ref="FL8:FL12">IF(FL$7&gt;(SUM($F$7,'7. Project Characteristics'!$G$28)-1),ROW(_xlfn.ANCHORARRAY($C8))*0,_xlfn.ANCHORARRAY(
H8)*'Revenue Requirement Calculation'!$S$8*IFERROR(_xlfn.XLOOKUP(_xlfn.ANCHORARRAY($FG8)&amp;_xlfn.ANCHORARRAY($FH8),_xlfn.ANCHORARRAY('7. Project Characteristics'!$D$48),repl_assets_proj_budget[Project Count]),0))</f>
        <v>0</v>
      </c>
      <c r="FM8" s="75" cm="1">
        <f t="array" ref="FM8:FM12">IF(FM$7&gt;(SUM($F$7,'7. Project Characteristics'!$G$28)-1),ROW(_xlfn.ANCHORARRAY($C8))*0,_xlfn.ANCHORARRAY(
I8)*'Revenue Requirement Calculation'!$S$8*IFERROR(_xlfn.XLOOKUP(_xlfn.ANCHORARRAY($FG8)&amp;_xlfn.ANCHORARRAY($FH8),_xlfn.ANCHORARRAY('7. Project Characteristics'!$D$48),repl_assets_proj_budget[Project Count]),0))</f>
        <v>0</v>
      </c>
      <c r="FN8" s="75" cm="1">
        <f t="array" ref="FN8:FN12">IF(FN$7&gt;(SUM($F$7,'7. Project Characteristics'!$G$28)-1),ROW(_xlfn.ANCHORARRAY($C8))*0,_xlfn.ANCHORARRAY(
J8)*'Revenue Requirement Calculation'!$S$8*IFERROR(_xlfn.XLOOKUP(_xlfn.ANCHORARRAY($FG8)&amp;_xlfn.ANCHORARRAY($FH8),_xlfn.ANCHORARRAY('7. Project Characteristics'!$D$48),repl_assets_proj_budget[Project Count]),0))</f>
        <v>0</v>
      </c>
      <c r="FO8" s="75" cm="1">
        <f t="array" ref="FO8:FO12">IF(FO$7&gt;(SUM($F$7,'7. Project Characteristics'!$G$28)-1),ROW(_xlfn.ANCHORARRAY($C8))*0,_xlfn.ANCHORARRAY(
K8)*'Revenue Requirement Calculation'!$S$8*IFERROR(_xlfn.XLOOKUP(_xlfn.ANCHORARRAY($FG8)&amp;_xlfn.ANCHORARRAY($FH8),_xlfn.ANCHORARRAY('7. Project Characteristics'!$D$48),repl_assets_proj_budget[Project Count]),0))</f>
        <v>0</v>
      </c>
      <c r="FP8" s="75" cm="1">
        <f t="array" ref="FP8:FP12">IF(FP$7&gt;(SUM($F$7,'7. Project Characteristics'!$G$28)-1),ROW(_xlfn.ANCHORARRAY($C8))*0,_xlfn.ANCHORARRAY(
L8)*'Revenue Requirement Calculation'!$S$8*IFERROR(_xlfn.XLOOKUP(_xlfn.ANCHORARRAY($FG8)&amp;_xlfn.ANCHORARRAY($FH8),_xlfn.ANCHORARRAY('7. Project Characteristics'!$D$48),repl_assets_proj_budget[Project Count]),0))</f>
        <v>0</v>
      </c>
      <c r="FQ8" s="75" cm="1">
        <f t="array" ref="FQ8:FQ12">IF(FQ$7&gt;(SUM($F$7,'7. Project Characteristics'!$G$28)-1),ROW(_xlfn.ANCHORARRAY($C8))*0,_xlfn.ANCHORARRAY(
M8)*'Revenue Requirement Calculation'!$S$8*IFERROR(_xlfn.XLOOKUP(_xlfn.ANCHORARRAY($FG8)&amp;_xlfn.ANCHORARRAY($FH8),_xlfn.ANCHORARRAY('7. Project Characteristics'!$D$48),repl_assets_proj_budget[Project Count]),0))</f>
        <v>0</v>
      </c>
      <c r="FR8" s="75" cm="1">
        <f t="array" ref="FR8:FR12">IF(FR$7&gt;(SUM($F$7,'7. Project Characteristics'!$G$28)-1),ROW(_xlfn.ANCHORARRAY($C8))*0,_xlfn.ANCHORARRAY(
N8)*'Revenue Requirement Calculation'!$S$8*IFERROR(_xlfn.XLOOKUP(_xlfn.ANCHORARRAY($FG8)&amp;_xlfn.ANCHORARRAY($FH8),_xlfn.ANCHORARRAY('7. Project Characteristics'!$D$48),repl_assets_proj_budget[Project Count]),0))</f>
        <v>0</v>
      </c>
      <c r="FS8" s="75" cm="1">
        <f t="array" ref="FS8:FS12">IF(FS$7&gt;(SUM($F$7,'7. Project Characteristics'!$G$28)-1),ROW(_xlfn.ANCHORARRAY($C8))*0,_xlfn.ANCHORARRAY(
O8)*'Revenue Requirement Calculation'!$S$8*IFERROR(_xlfn.XLOOKUP(_xlfn.ANCHORARRAY($FG8)&amp;_xlfn.ANCHORARRAY($FH8),_xlfn.ANCHORARRAY('7. Project Characteristics'!$D$48),repl_assets_proj_budget[Project Count]),0))</f>
        <v>0</v>
      </c>
      <c r="FT8" s="75" cm="1">
        <f t="array" ref="FT8:FT12">IF(FT$7&gt;(SUM($F$7,'7. Project Characteristics'!$G$28)-1),ROW(_xlfn.ANCHORARRAY($C8))*0,_xlfn.ANCHORARRAY(
P8)*'Revenue Requirement Calculation'!$S$8*IFERROR(_xlfn.XLOOKUP(_xlfn.ANCHORARRAY($FG8)&amp;_xlfn.ANCHORARRAY($FH8),_xlfn.ANCHORARRAY('7. Project Characteristics'!$D$48),repl_assets_proj_budget[Project Count]),0))</f>
        <v>0</v>
      </c>
      <c r="FU8" s="75" cm="1">
        <f t="array" ref="FU8:FU12">IF(FU$7&gt;(SUM($F$7,'7. Project Characteristics'!$G$28)-1),ROW(_xlfn.ANCHORARRAY($C8))*0,_xlfn.ANCHORARRAY(
Q8)*'Revenue Requirement Calculation'!$S$8*IFERROR(_xlfn.XLOOKUP(_xlfn.ANCHORARRAY($FG8)&amp;_xlfn.ANCHORARRAY($FH8),_xlfn.ANCHORARRAY('7. Project Characteristics'!$D$48),repl_assets_proj_budget[Project Count]),0))</f>
        <v>0</v>
      </c>
      <c r="FV8" s="75" cm="1">
        <f t="array" ref="FV8:FV12">IF(FV$7&gt;(SUM($F$7,'7. Project Characteristics'!$G$28)-1),ROW(_xlfn.ANCHORARRAY($C8))*0,_xlfn.ANCHORARRAY(
R8)*'Revenue Requirement Calculation'!$S$8*IFERROR(_xlfn.XLOOKUP(_xlfn.ANCHORARRAY($FG8)&amp;_xlfn.ANCHORARRAY($FH8),_xlfn.ANCHORARRAY('7. Project Characteristics'!$D$48),repl_assets_proj_budget[Project Count]),0))</f>
        <v>0</v>
      </c>
      <c r="FW8" s="75" cm="1">
        <f t="array" ref="FW8:FW12">IF(FW$7&gt;(SUM($F$7,'7. Project Characteristics'!$G$28)-1),ROW(_xlfn.ANCHORARRAY($C8))*0,_xlfn.ANCHORARRAY(
S8)*'Revenue Requirement Calculation'!$S$8*IFERROR(_xlfn.XLOOKUP(_xlfn.ANCHORARRAY($FG8)&amp;_xlfn.ANCHORARRAY($FH8),_xlfn.ANCHORARRAY('7. Project Characteristics'!$D$48),repl_assets_proj_budget[Project Count]),0))</f>
        <v>0</v>
      </c>
      <c r="FX8" s="75" cm="1">
        <f t="array" ref="FX8:FX12">IF(FX$7&gt;(SUM($F$7,'7. Project Characteristics'!$G$28)-1),ROW(_xlfn.ANCHORARRAY($C8))*0,_xlfn.ANCHORARRAY(
T8)*'Revenue Requirement Calculation'!$S$8*IFERROR(_xlfn.XLOOKUP(_xlfn.ANCHORARRAY($FG8)&amp;_xlfn.ANCHORARRAY($FH8),_xlfn.ANCHORARRAY('7. Project Characteristics'!$D$48),repl_assets_proj_budget[Project Count]),0))</f>
        <v>0</v>
      </c>
      <c r="FY8" s="75" cm="1">
        <f t="array" ref="FY8:FY12">IF(FY$7&gt;(SUM($F$7,'7. Project Characteristics'!$G$28)-1),ROW(_xlfn.ANCHORARRAY($C8))*0,_xlfn.ANCHORARRAY(
U8)*'Revenue Requirement Calculation'!$S$8*IFERROR(_xlfn.XLOOKUP(_xlfn.ANCHORARRAY($FG8)&amp;_xlfn.ANCHORARRAY($FH8),_xlfn.ANCHORARRAY('7. Project Characteristics'!$D$48),repl_assets_proj_budget[Project Count]),0))</f>
        <v>0</v>
      </c>
      <c r="FZ8" s="75" cm="1">
        <f t="array" ref="FZ8:FZ12">IF(FZ$7&gt;(SUM($F$7,'7. Project Characteristics'!$G$28)-1),ROW(_xlfn.ANCHORARRAY($C8))*0,_xlfn.ANCHORARRAY(
V8)*'Revenue Requirement Calculation'!$S$8*IFERROR(_xlfn.XLOOKUP(_xlfn.ANCHORARRAY($FG8)&amp;_xlfn.ANCHORARRAY($FH8),_xlfn.ANCHORARRAY('7. Project Characteristics'!$D$48),repl_assets_proj_budget[Project Count]),0))</f>
        <v>0</v>
      </c>
      <c r="GA8" s="75" cm="1">
        <f t="array" ref="GA8:GA12">IF(GA$7&gt;(SUM($F$7,'7. Project Characteristics'!$G$28)-1),ROW(_xlfn.ANCHORARRAY($C8))*0,_xlfn.ANCHORARRAY(
W8)*'Revenue Requirement Calculation'!$S$8*IFERROR(_xlfn.XLOOKUP(_xlfn.ANCHORARRAY($FG8)&amp;_xlfn.ANCHORARRAY($FH8),_xlfn.ANCHORARRAY('7. Project Characteristics'!$D$48),repl_assets_proj_budget[Project Count]),0))</f>
        <v>0</v>
      </c>
      <c r="GB8" s="75" cm="1">
        <f t="array" ref="GB8:GB12">IF(GB$7&gt;(SUM($F$7,'7. Project Characteristics'!$G$28)-1),ROW(_xlfn.ANCHORARRAY($C8))*0,_xlfn.ANCHORARRAY(
X8)*'Revenue Requirement Calculation'!$S$8*IFERROR(_xlfn.XLOOKUP(_xlfn.ANCHORARRAY($FG8)&amp;_xlfn.ANCHORARRAY($FH8),_xlfn.ANCHORARRAY('7. Project Characteristics'!$D$48),repl_assets_proj_budget[Project Count]),0))</f>
        <v>0</v>
      </c>
      <c r="GC8" s="75" cm="1">
        <f t="array" ref="GC8:GC12">IF(GC$7&gt;(SUM($F$7,'7. Project Characteristics'!$G$28)-1),ROW(_xlfn.ANCHORARRAY($C8))*0,_xlfn.ANCHORARRAY(
Y8)*'Revenue Requirement Calculation'!$S$8*IFERROR(_xlfn.XLOOKUP(_xlfn.ANCHORARRAY($FG8)&amp;_xlfn.ANCHORARRAY($FH8),_xlfn.ANCHORARRAY('7. Project Characteristics'!$D$48),repl_assets_proj_budget[Project Count]),0))</f>
        <v>0</v>
      </c>
      <c r="GD8" s="75" cm="1">
        <f t="array" ref="GD8:GD12">IF(GD$7&gt;(SUM($F$7,'7. Project Characteristics'!$G$28)-1),ROW(_xlfn.ANCHORARRAY($C8))*0,_xlfn.ANCHORARRAY(
Z8)*'Revenue Requirement Calculation'!$S$8*IFERROR(_xlfn.XLOOKUP(_xlfn.ANCHORARRAY($FG8)&amp;_xlfn.ANCHORARRAY($FH8),_xlfn.ANCHORARRAY('7. Project Characteristics'!$D$48),repl_assets_proj_budget[Project Count]),0))</f>
        <v>0</v>
      </c>
      <c r="GE8" s="75" cm="1">
        <f t="array" ref="GE8:GE12">IF(GE$7&gt;(SUM($F$7,'7. Project Characteristics'!$G$28)-1),ROW(_xlfn.ANCHORARRAY($C8))*0,_xlfn.ANCHORARRAY(
AA8)*'Revenue Requirement Calculation'!$S$8*IFERROR(_xlfn.XLOOKUP(_xlfn.ANCHORARRAY($FG8)&amp;_xlfn.ANCHORARRAY($FH8),_xlfn.ANCHORARRAY('7. Project Characteristics'!$D$48),repl_assets_proj_budget[Project Count]),0))</f>
        <v>0</v>
      </c>
      <c r="GF8" s="75" cm="1">
        <f t="array" ref="GF8:GF12">IF(GF$7&gt;(SUM($F$7,'7. Project Characteristics'!$G$28)-1),ROW(_xlfn.ANCHORARRAY($C8))*0,_xlfn.ANCHORARRAY(
AB8)*'Revenue Requirement Calculation'!$S$8*IFERROR(_xlfn.XLOOKUP(_xlfn.ANCHORARRAY($FG8)&amp;_xlfn.ANCHORARRAY($FH8),_xlfn.ANCHORARRAY('7. Project Characteristics'!$D$48),repl_assets_proj_budget[Project Count]),0))</f>
        <v>0</v>
      </c>
      <c r="GG8" s="75" cm="1">
        <f t="array" ref="GG8:GG12">IF(GG$7&gt;(SUM($F$7,'7. Project Characteristics'!$G$28)-1),ROW(_xlfn.ANCHORARRAY($C8))*0,_xlfn.ANCHORARRAY(
AC8)*'Revenue Requirement Calculation'!$S$8*IFERROR(_xlfn.XLOOKUP(_xlfn.ANCHORARRAY($FG8)&amp;_xlfn.ANCHORARRAY($FH8),_xlfn.ANCHORARRAY('7. Project Characteristics'!$D$48),repl_assets_proj_budget[Project Count]),0))</f>
        <v>0</v>
      </c>
      <c r="GH8" s="75" cm="1">
        <f t="array" ref="GH8:GH12">IF(GH$7&gt;(SUM($F$7,'7. Project Characteristics'!$G$28)-1),ROW(_xlfn.ANCHORARRAY($C8))*0,_xlfn.ANCHORARRAY(
AD8)*'Revenue Requirement Calculation'!$S$8*IFERROR(_xlfn.XLOOKUP(_xlfn.ANCHORARRAY($FG8)&amp;_xlfn.ANCHORARRAY($FH8),_xlfn.ANCHORARRAY('7. Project Characteristics'!$D$48),repl_assets_proj_budget[Project Count]),0))</f>
        <v>0</v>
      </c>
      <c r="GI8" s="75" cm="1">
        <f t="array" ref="GI8:GI12">IF(GI$7&gt;(SUM($F$7,'7. Project Characteristics'!$G$28)-1),ROW(_xlfn.ANCHORARRAY($C8))*0,_xlfn.ANCHORARRAY(
AE8)*'Revenue Requirement Calculation'!$S$8*IFERROR(_xlfn.XLOOKUP(_xlfn.ANCHORARRAY($FG8)&amp;_xlfn.ANCHORARRAY($FH8),_xlfn.ANCHORARRAY('7. Project Characteristics'!$D$48),repl_assets_proj_budget[Project Count]),0))</f>
        <v>0</v>
      </c>
      <c r="GJ8" s="75" cm="1">
        <f t="array" ref="GJ8:GJ12">IF(GJ$7&gt;(SUM($F$7,'7. Project Characteristics'!$G$28)-1),ROW(_xlfn.ANCHORARRAY($C8))*0,_xlfn.ANCHORARRAY(
AF8)*'Revenue Requirement Calculation'!$S$8*IFERROR(_xlfn.XLOOKUP(_xlfn.ANCHORARRAY($FG8)&amp;_xlfn.ANCHORARRAY($FH8),_xlfn.ANCHORARRAY('7. Project Characteristics'!$D$48),repl_assets_proj_budget[Project Count]),0))</f>
        <v>0</v>
      </c>
      <c r="GK8" s="75" cm="1">
        <f t="array" ref="GK8:GK12">IF(GK$7&gt;(SUM($F$7,'7. Project Characteristics'!$G$28)-1),ROW(_xlfn.ANCHORARRAY($C8))*0,_xlfn.ANCHORARRAY(
AG8)*'Revenue Requirement Calculation'!$S$8*IFERROR(_xlfn.XLOOKUP(_xlfn.ANCHORARRAY($FG8)&amp;_xlfn.ANCHORARRAY($FH8),_xlfn.ANCHORARRAY('7. Project Characteristics'!$D$48),repl_assets_proj_budget[Project Count]),0))</f>
        <v>0</v>
      </c>
      <c r="GL8" s="75" cm="1">
        <f t="array" ref="GL8:GL12">IF(GL$7&gt;(SUM($F$7,'7. Project Characteristics'!$G$28)-1),ROW(_xlfn.ANCHORARRAY($C8))*0,_xlfn.ANCHORARRAY(
AH8)*'Revenue Requirement Calculation'!$S$8*IFERROR(_xlfn.XLOOKUP(_xlfn.ANCHORARRAY($FG8)&amp;_xlfn.ANCHORARRAY($FH8),_xlfn.ANCHORARRAY('7. Project Characteristics'!$D$48),repl_assets_proj_budget[Project Count]),0))</f>
        <v>0</v>
      </c>
      <c r="GM8" s="75" cm="1">
        <f t="array" ref="GM8:GM12">IF(GM$7&gt;(SUM($F$7,'7. Project Characteristics'!$G$28)-1),ROW(_xlfn.ANCHORARRAY($C8))*0,_xlfn.ANCHORARRAY(
AI8)*'Revenue Requirement Calculation'!$S$8*IFERROR(_xlfn.XLOOKUP(_xlfn.ANCHORARRAY($FG8)&amp;_xlfn.ANCHORARRAY($FH8),_xlfn.ANCHORARRAY('7. Project Characteristics'!$D$48),repl_assets_proj_budget[Project Count]),0))</f>
        <v>0</v>
      </c>
      <c r="GN8" s="75" cm="1">
        <f t="array" ref="GN8:GN12">IF(GN$7&gt;(SUM($F$7,'7. Project Characteristics'!$G$28)-1),ROW(_xlfn.ANCHORARRAY($C8))*0,_xlfn.ANCHORARRAY(
AJ8)*'Revenue Requirement Calculation'!$S$8*IFERROR(_xlfn.XLOOKUP(_xlfn.ANCHORARRAY($FG8)&amp;_xlfn.ANCHORARRAY($FH8),_xlfn.ANCHORARRAY('7. Project Characteristics'!$D$48),repl_assets_proj_budget[Project Count]),0))</f>
        <v>0</v>
      </c>
      <c r="GO8" s="75" cm="1">
        <f t="array" ref="GO8:GO12">IF(GO$7&gt;(SUM($F$7,'7. Project Characteristics'!$G$28)-1),ROW(_xlfn.ANCHORARRAY($C8))*0,_xlfn.ANCHORARRAY(
AK8)*'Revenue Requirement Calculation'!$S$8*IFERROR(_xlfn.XLOOKUP(_xlfn.ANCHORARRAY($FG8)&amp;_xlfn.ANCHORARRAY($FH8),_xlfn.ANCHORARRAY('7. Project Characteristics'!$D$48),repl_assets_proj_budget[Project Count]),0))</f>
        <v>0</v>
      </c>
      <c r="GP8" s="75" cm="1">
        <f t="array" ref="GP8:GP12">IF(GP$7&gt;(SUM($F$7,'7. Project Characteristics'!$G$28)-1),ROW(_xlfn.ANCHORARRAY($C8))*0,_xlfn.ANCHORARRAY(
AL8)*'Revenue Requirement Calculation'!$S$8*IFERROR(_xlfn.XLOOKUP(_xlfn.ANCHORARRAY($FG8)&amp;_xlfn.ANCHORARRAY($FH8),_xlfn.ANCHORARRAY('7. Project Characteristics'!$D$48),repl_assets_proj_budget[Project Count]),0))</f>
        <v>0</v>
      </c>
      <c r="GQ8" s="75" cm="1">
        <f t="array" ref="GQ8:GQ12">IF(GQ$7&gt;(SUM($F$7,'7. Project Characteristics'!$G$28)-1),ROW(_xlfn.ANCHORARRAY($C8))*0,_xlfn.ANCHORARRAY(
AM8)*'Revenue Requirement Calculation'!$S$8*IFERROR(_xlfn.XLOOKUP(_xlfn.ANCHORARRAY($FG8)&amp;_xlfn.ANCHORARRAY($FH8),_xlfn.ANCHORARRAY('7. Project Characteristics'!$D$48),repl_assets_proj_budget[Project Count]),0))</f>
        <v>0</v>
      </c>
      <c r="GR8" s="75" cm="1">
        <f t="array" ref="GR8:GR12">IF(GR$7&gt;(SUM($F$7,'7. Project Characteristics'!$G$28)-1),ROW(_xlfn.ANCHORARRAY($C8))*0,_xlfn.ANCHORARRAY(
AN8)*'Revenue Requirement Calculation'!$S$8*IFERROR(_xlfn.XLOOKUP(_xlfn.ANCHORARRAY($FG8)&amp;_xlfn.ANCHORARRAY($FH8),_xlfn.ANCHORARRAY('7. Project Characteristics'!$D$48),repl_assets_proj_budget[Project Count]),0))</f>
        <v>0</v>
      </c>
      <c r="GS8" s="75" cm="1">
        <f t="array" ref="GS8:GS12">IF(GS$7&gt;(SUM($F$7,'7. Project Characteristics'!$G$28)-1),ROW(_xlfn.ANCHORARRAY($C8))*0,_xlfn.ANCHORARRAY(
AO8)*'Revenue Requirement Calculation'!$S$8*IFERROR(_xlfn.XLOOKUP(_xlfn.ANCHORARRAY($FG8)&amp;_xlfn.ANCHORARRAY($FH8),_xlfn.ANCHORARRAY('7. Project Characteristics'!$D$48),repl_assets_proj_budget[Project Count]),0))</f>
        <v>0</v>
      </c>
      <c r="GT8" s="75" cm="1">
        <f t="array" ref="GT8:GT12">IF(GT$7&gt;(SUM($F$7,'7. Project Characteristics'!$G$28)-1),ROW(_xlfn.ANCHORARRAY($C8))*0,_xlfn.ANCHORARRAY(
AP8)*'Revenue Requirement Calculation'!$S$8*IFERROR(_xlfn.XLOOKUP(_xlfn.ANCHORARRAY($FG8)&amp;_xlfn.ANCHORARRAY($FH8),_xlfn.ANCHORARRAY('7. Project Characteristics'!$D$48),repl_assets_proj_budget[Project Count]),0))</f>
        <v>0</v>
      </c>
      <c r="GU8" s="75" cm="1">
        <f t="array" ref="GU8:GU12">IF(GU$7&gt;(SUM($F$7,'7. Project Characteristics'!$G$28)-1),ROW(_xlfn.ANCHORARRAY($C8))*0,_xlfn.ANCHORARRAY(
AQ8)*'Revenue Requirement Calculation'!$S$8*IFERROR(_xlfn.XLOOKUP(_xlfn.ANCHORARRAY($FG8)&amp;_xlfn.ANCHORARRAY($FH8),_xlfn.ANCHORARRAY('7. Project Characteristics'!$D$48),repl_assets_proj_budget[Project Count]),0))</f>
        <v>0</v>
      </c>
      <c r="GV8" s="75" cm="1">
        <f t="array" ref="GV8:GV12">IF(GV$7&gt;(SUM($F$7,'7. Project Characteristics'!$G$28)-1),ROW(_xlfn.ANCHORARRAY($C8))*0,_xlfn.ANCHORARRAY(
AR8)*'Revenue Requirement Calculation'!$S$8*IFERROR(_xlfn.XLOOKUP(_xlfn.ANCHORARRAY($FG8)&amp;_xlfn.ANCHORARRAY($FH8),_xlfn.ANCHORARRAY('7. Project Characteristics'!$D$48),repl_assets_proj_budget[Project Count]),0))</f>
        <v>0</v>
      </c>
      <c r="GW8" s="75" cm="1">
        <f t="array" ref="GW8:GW12">IF(GW$7&gt;(SUM($F$7,'7. Project Characteristics'!$G$28)-1),ROW(_xlfn.ANCHORARRAY($C8))*0,_xlfn.ANCHORARRAY(
AS8)*'Revenue Requirement Calculation'!$S$8*IFERROR(_xlfn.XLOOKUP(_xlfn.ANCHORARRAY($FG8)&amp;_xlfn.ANCHORARRAY($FH8),_xlfn.ANCHORARRAY('7. Project Characteristics'!$D$48),repl_assets_proj_budget[Project Count]),0))</f>
        <v>0</v>
      </c>
      <c r="GX8" s="75" cm="1">
        <f t="array" ref="GX8:GX12">IF(GX$7&gt;(SUM($F$7,'7. Project Characteristics'!$G$28)-1),ROW(_xlfn.ANCHORARRAY($C8))*0,_xlfn.ANCHORARRAY(
AT8)*'Revenue Requirement Calculation'!$S$8*IFERROR(_xlfn.XLOOKUP(_xlfn.ANCHORARRAY($FG8)&amp;_xlfn.ANCHORARRAY($FH8),_xlfn.ANCHORARRAY('7. Project Characteristics'!$D$48),repl_assets_proj_budget[Project Count]),0))</f>
        <v>0</v>
      </c>
      <c r="GY8" s="75" cm="1">
        <f t="array" ref="GY8:GY12">IF(GY$7&gt;(SUM($F$7,'7. Project Characteristics'!$G$28)-1),ROW(_xlfn.ANCHORARRAY($C8))*0,_xlfn.ANCHORARRAY(
AU8)*'Revenue Requirement Calculation'!$S$8*IFERROR(_xlfn.XLOOKUP(_xlfn.ANCHORARRAY($FG8)&amp;_xlfn.ANCHORARRAY($FH8),_xlfn.ANCHORARRAY('7. Project Characteristics'!$D$48),repl_assets_proj_budget[Project Count]),0))</f>
        <v>0</v>
      </c>
      <c r="GZ8" s="75" cm="1">
        <f t="array" ref="GZ8:GZ12">IF(GZ$7&gt;(SUM($F$7,'7. Project Characteristics'!$G$28)-1),ROW(_xlfn.ANCHORARRAY($C8))*0,_xlfn.ANCHORARRAY(
AV8)*'Revenue Requirement Calculation'!$S$8*IFERROR(_xlfn.XLOOKUP(_xlfn.ANCHORARRAY($FG8)&amp;_xlfn.ANCHORARRAY($FH8),_xlfn.ANCHORARRAY('7. Project Characteristics'!$D$48),repl_assets_proj_budget[Project Count]),0))</f>
        <v>0</v>
      </c>
      <c r="HA8" s="75" cm="1">
        <f t="array" ref="HA8:HA12">IF(HA$7&gt;(SUM($F$7,'7. Project Characteristics'!$G$28)-1),ROW(_xlfn.ANCHORARRAY($C8))*0,_xlfn.ANCHORARRAY(
AW8)*'Revenue Requirement Calculation'!$S$8*IFERROR(_xlfn.XLOOKUP(_xlfn.ANCHORARRAY($FG8)&amp;_xlfn.ANCHORARRAY($FH8),_xlfn.ANCHORARRAY('7. Project Characteristics'!$D$48),repl_assets_proj_budget[Project Count]),0))</f>
        <v>0</v>
      </c>
      <c r="HB8" s="75" cm="1">
        <f t="array" ref="HB8:HB12">IF(HB$7&gt;(SUM($F$7,'7. Project Characteristics'!$G$28)-1),ROW(_xlfn.ANCHORARRAY($C8))*0,_xlfn.ANCHORARRAY(
AX8)*'Revenue Requirement Calculation'!$S$8*IFERROR(_xlfn.XLOOKUP(_xlfn.ANCHORARRAY($FG8)&amp;_xlfn.ANCHORARRAY($FH8),_xlfn.ANCHORARRAY('7. Project Characteristics'!$D$48),repl_assets_proj_budget[Project Count]),0))</f>
        <v>0</v>
      </c>
      <c r="HC8" s="75" cm="1">
        <f t="array" ref="HC8:HC12">IF(HC$7&gt;(SUM($F$7,'7. Project Characteristics'!$G$28)-1),ROW(_xlfn.ANCHORARRAY($C8))*0,_xlfn.ANCHORARRAY(
AY8)*'Revenue Requirement Calculation'!$S$8*IFERROR(_xlfn.XLOOKUP(_xlfn.ANCHORARRAY($FG8)&amp;_xlfn.ANCHORARRAY($FH8),_xlfn.ANCHORARRAY('7. Project Characteristics'!$D$48),repl_assets_proj_budget[Project Count]),0))</f>
        <v>0</v>
      </c>
      <c r="HD8" s="75" cm="1">
        <f t="array" ref="HD8:HD12">IF(HD$7&gt;(SUM($F$7,'7. Project Characteristics'!$G$28)-1),ROW(_xlfn.ANCHORARRAY($C8))*0,_xlfn.ANCHORARRAY(
AZ8)*'Revenue Requirement Calculation'!$S$8*IFERROR(_xlfn.XLOOKUP(_xlfn.ANCHORARRAY($FG8)&amp;_xlfn.ANCHORARRAY($FH8),_xlfn.ANCHORARRAY('7. Project Characteristics'!$D$48),repl_assets_proj_budget[Project Count]),0))</f>
        <v>0</v>
      </c>
      <c r="HE8" s="75" cm="1">
        <f t="array" ref="HE8:HE12">IF(HE$7&gt;(SUM($F$7,'7. Project Characteristics'!$G$28)-1),ROW(_xlfn.ANCHORARRAY($C8))*0,_xlfn.ANCHORARRAY(
BA8)*'Revenue Requirement Calculation'!$S$8*IFERROR(_xlfn.XLOOKUP(_xlfn.ANCHORARRAY($FG8)&amp;_xlfn.ANCHORARRAY($FH8),_xlfn.ANCHORARRAY('7. Project Characteristics'!$D$48),repl_assets_proj_budget[Project Count]),0))</f>
        <v>0</v>
      </c>
      <c r="HF8" s="75" cm="1">
        <f t="array" ref="HF8:HF12">IF(HF$7&gt;(SUM($F$7,'7. Project Characteristics'!$G$28)-1),ROW(_xlfn.ANCHORARRAY($C8))*0,_xlfn.ANCHORARRAY(
BB8)*'Revenue Requirement Calculation'!$S$8*IFERROR(_xlfn.XLOOKUP(_xlfn.ANCHORARRAY($FG8)&amp;_xlfn.ANCHORARRAY($FH8),_xlfn.ANCHORARRAY('7. Project Characteristics'!$D$48),repl_assets_proj_budget[Project Count]),0))</f>
        <v>0</v>
      </c>
      <c r="HG8" s="75" cm="1">
        <f t="array" ref="HG8:HG12">IF(HG$7&gt;(SUM($F$7,'7. Project Characteristics'!$G$28)-1),ROW(_xlfn.ANCHORARRAY($C8))*0,_xlfn.ANCHORARRAY(
BC8)*'Revenue Requirement Calculation'!$S$8*IFERROR(_xlfn.XLOOKUP(_xlfn.ANCHORARRAY($FG8)&amp;_xlfn.ANCHORARRAY($FH8),_xlfn.ANCHORARRAY('7. Project Characteristics'!$D$48),repl_assets_proj_budget[Project Count]),0))</f>
        <v>0</v>
      </c>
      <c r="HH8" s="75" cm="1">
        <f t="array" ref="HH8:HH12">IF(HH$7&gt;(SUM($F$7,'7. Project Characteristics'!$G$28)-1),ROW(_xlfn.ANCHORARRAY($C8))*0,_xlfn.ANCHORARRAY(
BD8)*'Revenue Requirement Calculation'!$S$8*IFERROR(_xlfn.XLOOKUP(_xlfn.ANCHORARRAY($FG8)&amp;_xlfn.ANCHORARRAY($FH8),_xlfn.ANCHORARRAY('7. Project Characteristics'!$D$48),repl_assets_proj_budget[Project Count]),0))</f>
        <v>0</v>
      </c>
      <c r="HI8" s="75" cm="1">
        <f t="array" ref="HI8:HI12">IF(HI$7&gt;(SUM($F$7,'7. Project Characteristics'!$G$28)-1),ROW(_xlfn.ANCHORARRAY($C8))*0,_xlfn.ANCHORARRAY(
BE8)*'Revenue Requirement Calculation'!$S$8*IFERROR(_xlfn.XLOOKUP(_xlfn.ANCHORARRAY($FG8)&amp;_xlfn.ANCHORARRAY($FH8),_xlfn.ANCHORARRAY('7. Project Characteristics'!$D$48),repl_assets_proj_budget[Project Count]),0))</f>
        <v>0</v>
      </c>
      <c r="HJ8" s="75" cm="1">
        <f t="array" ref="HJ8:HJ12">IF(HJ$7&gt;(SUM($F$7,'7. Project Characteristics'!$G$28)-1),ROW(_xlfn.ANCHORARRAY($C8))*0,_xlfn.ANCHORARRAY(
BF8)*'Revenue Requirement Calculation'!$S$8*IFERROR(_xlfn.XLOOKUP(_xlfn.ANCHORARRAY($FG8)&amp;_xlfn.ANCHORARRAY($FH8),_xlfn.ANCHORARRAY('7. Project Characteristics'!$D$48),repl_assets_proj_budget[Project Count]),0))</f>
        <v>0</v>
      </c>
      <c r="HK8" s="75" cm="1">
        <f t="array" ref="HK8:HK12">IF(HK$7&gt;(SUM($F$7,'7. Project Characteristics'!$G$28)-1),ROW(_xlfn.ANCHORARRAY($C8))*0,_xlfn.ANCHORARRAY(
BG8)*'Revenue Requirement Calculation'!$S$8*IFERROR(_xlfn.XLOOKUP(_xlfn.ANCHORARRAY($FG8)&amp;_xlfn.ANCHORARRAY($FH8),_xlfn.ANCHORARRAY('7. Project Characteristics'!$D$48),repl_assets_proj_budget[Project Count]),0))</f>
        <v>0</v>
      </c>
      <c r="HL8" s="75" cm="1">
        <f t="array" ref="HL8:HL12">IF(HL$7&gt;(SUM($F$7,'7. Project Characteristics'!$G$28)-1),ROW(_xlfn.ANCHORARRAY($C8))*0,_xlfn.ANCHORARRAY(
BH8)*'Revenue Requirement Calculation'!$S$8*IFERROR(_xlfn.XLOOKUP(_xlfn.ANCHORARRAY($FG8)&amp;_xlfn.ANCHORARRAY($FH8),_xlfn.ANCHORARRAY('7. Project Characteristics'!$D$48),repl_assets_proj_budget[Project Count]),0))</f>
        <v>0</v>
      </c>
      <c r="HM8" s="75" cm="1">
        <f t="array" ref="HM8:HM12">IF(HM$7&gt;(SUM($F$7,'7. Project Characteristics'!$G$28)-1),ROW(_xlfn.ANCHORARRAY($C8))*0,_xlfn.ANCHORARRAY(
BI8)*'Revenue Requirement Calculation'!$S$8*IFERROR(_xlfn.XLOOKUP(_xlfn.ANCHORARRAY($FG8)&amp;_xlfn.ANCHORARRAY($FH8),_xlfn.ANCHORARRAY('7. Project Characteristics'!$D$48),repl_assets_proj_budget[Project Count]),0))</f>
        <v>0</v>
      </c>
      <c r="HN8" s="75" cm="1">
        <f t="array" ref="HN8:HN12">IF(HN$7&gt;(SUM($F$7,'7. Project Characteristics'!$G$28)-1),ROW(_xlfn.ANCHORARRAY($C8))*0,_xlfn.ANCHORARRAY(
BJ8)*'Revenue Requirement Calculation'!$S$8*IFERROR(_xlfn.XLOOKUP(_xlfn.ANCHORARRAY($FG8)&amp;_xlfn.ANCHORARRAY($FH8),_xlfn.ANCHORARRAY('7. Project Characteristics'!$D$48),repl_assets_proj_budget[Project Count]),0))</f>
        <v>0</v>
      </c>
      <c r="HO8" s="75" cm="1">
        <f t="array" ref="HO8:HO12">IF(HO$7&gt;(SUM($F$7,'7. Project Characteristics'!$G$28)-1),ROW(_xlfn.ANCHORARRAY($C8))*0,_xlfn.ANCHORARRAY(
BK8)*'Revenue Requirement Calculation'!$S$8*IFERROR(_xlfn.XLOOKUP(_xlfn.ANCHORARRAY($FG8)&amp;_xlfn.ANCHORARRAY($FH8),_xlfn.ANCHORARRAY('7. Project Characteristics'!$D$48),repl_assets_proj_budget[Project Count]),0))</f>
        <v>0</v>
      </c>
      <c r="HP8" s="75" cm="1">
        <f t="array" ref="HP8:HP12">IF(HP$7&gt;(SUM($F$7,'7. Project Characteristics'!$G$28)-1),ROW(_xlfn.ANCHORARRAY($C8))*0,_xlfn.ANCHORARRAY(
BL8)*'Revenue Requirement Calculation'!$S$8*IFERROR(_xlfn.XLOOKUP(_xlfn.ANCHORARRAY($FG8)&amp;_xlfn.ANCHORARRAY($FH8),_xlfn.ANCHORARRAY('7. Project Characteristics'!$D$48),repl_assets_proj_budget[Project Count]),0))</f>
        <v>0</v>
      </c>
      <c r="HQ8" s="75" cm="1">
        <f t="array" ref="HQ8:HQ12">IF(HQ$7&gt;(SUM($F$7,'7. Project Characteristics'!$G$28)-1),ROW(_xlfn.ANCHORARRAY($C8))*0,_xlfn.ANCHORARRAY(
BM8)*'Revenue Requirement Calculation'!$S$8*IFERROR(_xlfn.XLOOKUP(_xlfn.ANCHORARRAY($FG8)&amp;_xlfn.ANCHORARRAY($FH8),_xlfn.ANCHORARRAY('7. Project Characteristics'!$D$48),repl_assets_proj_budget[Project Count]),0))</f>
        <v>0</v>
      </c>
      <c r="HR8" s="75" cm="1">
        <f t="array" ref="HR8:HR12">IF(HR$7&gt;(SUM($F$7,'7. Project Characteristics'!$G$28)-1),ROW(_xlfn.ANCHORARRAY($C8))*0,_xlfn.ANCHORARRAY(
BN8)*'Revenue Requirement Calculation'!$S$8*IFERROR(_xlfn.XLOOKUP(_xlfn.ANCHORARRAY($FG8)&amp;_xlfn.ANCHORARRAY($FH8),_xlfn.ANCHORARRAY('7. Project Characteristics'!$D$48),repl_assets_proj_budget[Project Count]),0))</f>
        <v>0</v>
      </c>
      <c r="HS8" s="75" cm="1">
        <f t="array" ref="HS8:HS12">IF(HS$7&gt;(SUM($F$7,'7. Project Characteristics'!$G$28)-1),ROW(_xlfn.ANCHORARRAY($C8))*0,_xlfn.ANCHORARRAY(
BO8)*'Revenue Requirement Calculation'!$S$8*IFERROR(_xlfn.XLOOKUP(_xlfn.ANCHORARRAY($FG8)&amp;_xlfn.ANCHORARRAY($FH8),_xlfn.ANCHORARRAY('7. Project Characteristics'!$D$48),repl_assets_proj_budget[Project Count]),0))</f>
        <v>0</v>
      </c>
      <c r="HT8" s="75" cm="1">
        <f t="array" ref="HT8:HT12">IF(HT$7&gt;(SUM($F$7,'7. Project Characteristics'!$G$28)-1),ROW(_xlfn.ANCHORARRAY($C8))*0,_xlfn.ANCHORARRAY(
BP8)*'Revenue Requirement Calculation'!$S$8*IFERROR(_xlfn.XLOOKUP(_xlfn.ANCHORARRAY($FG8)&amp;_xlfn.ANCHORARRAY($FH8),_xlfn.ANCHORARRAY('7. Project Characteristics'!$D$48),repl_assets_proj_budget[Project Count]),0))</f>
        <v>0</v>
      </c>
      <c r="HU8" s="75" cm="1">
        <f t="array" ref="HU8:HU12">IF(HU$7&gt;(SUM($F$7,'7. Project Characteristics'!$G$28)-1),ROW(_xlfn.ANCHORARRAY($C8))*0,_xlfn.ANCHORARRAY(
BQ8)*'Revenue Requirement Calculation'!$S$8*IFERROR(_xlfn.XLOOKUP(_xlfn.ANCHORARRAY($FG8)&amp;_xlfn.ANCHORARRAY($FH8),_xlfn.ANCHORARRAY('7. Project Characteristics'!$D$48),repl_assets_proj_budget[Project Count]),0))</f>
        <v>0</v>
      </c>
      <c r="HV8" s="75" cm="1">
        <f t="array" ref="HV8:HV12">IF(HV$7&gt;(SUM($F$7,'7. Project Characteristics'!$G$28)-1),ROW(_xlfn.ANCHORARRAY($C8))*0,_xlfn.ANCHORARRAY(
BR8)*'Revenue Requirement Calculation'!$S$8*IFERROR(_xlfn.XLOOKUP(_xlfn.ANCHORARRAY($FG8)&amp;_xlfn.ANCHORARRAY($FH8),_xlfn.ANCHORARRAY('7. Project Characteristics'!$D$48),repl_assets_proj_budget[Project Count]),0))</f>
        <v>0</v>
      </c>
      <c r="HW8" s="75" cm="1">
        <f t="array" ref="HW8:HW12">IF(HW$7&gt;(SUM($F$7,'7. Project Characteristics'!$G$28)-1),ROW(_xlfn.ANCHORARRAY($C8))*0,_xlfn.ANCHORARRAY(
BS8)*'Revenue Requirement Calculation'!$S$8*IFERROR(_xlfn.XLOOKUP(_xlfn.ANCHORARRAY($FG8)&amp;_xlfn.ANCHORARRAY($FH8),_xlfn.ANCHORARRAY('7. Project Characteristics'!$D$48),repl_assets_proj_budget[Project Count]),0))</f>
        <v>0</v>
      </c>
      <c r="HX8" s="75" cm="1">
        <f t="array" ref="HX8:HX12">IF(HX$7&gt;(SUM($F$7,'7. Project Characteristics'!$G$28)-1),ROW(_xlfn.ANCHORARRAY($C8))*0,_xlfn.ANCHORARRAY(
BT8)*'Revenue Requirement Calculation'!$S$8*IFERROR(_xlfn.XLOOKUP(_xlfn.ANCHORARRAY($FG8)&amp;_xlfn.ANCHORARRAY($FH8),_xlfn.ANCHORARRAY('7. Project Characteristics'!$D$48),repl_assets_proj_budget[Project Count]),0))</f>
        <v>0</v>
      </c>
      <c r="HY8" s="75" cm="1">
        <f t="array" ref="HY8:HY12">IF(HY$7&gt;(SUM($F$7,'7. Project Characteristics'!$G$28)-1),ROW(_xlfn.ANCHORARRAY($C8))*0,_xlfn.ANCHORARRAY(
BU8)*'Revenue Requirement Calculation'!$S$8*IFERROR(_xlfn.XLOOKUP(_xlfn.ANCHORARRAY($FG8)&amp;_xlfn.ANCHORARRAY($FH8),_xlfn.ANCHORARRAY('7. Project Characteristics'!$D$48),repl_assets_proj_budget[Project Count]),0))</f>
        <v>0</v>
      </c>
      <c r="HZ8" s="75" cm="1">
        <f t="array" ref="HZ8:HZ12">IF(HZ$7&gt;(SUM($F$7,'7. Project Characteristics'!$G$28)-1),ROW(_xlfn.ANCHORARRAY($C8))*0,_xlfn.ANCHORARRAY(
BV8)*'Revenue Requirement Calculation'!$S$8*IFERROR(_xlfn.XLOOKUP(_xlfn.ANCHORARRAY($FG8)&amp;_xlfn.ANCHORARRAY($FH8),_xlfn.ANCHORARRAY('7. Project Characteristics'!$D$48),repl_assets_proj_budget[Project Count]),0))</f>
        <v>0</v>
      </c>
      <c r="IA8" s="75" cm="1">
        <f t="array" ref="IA8:IA12">IF(IA$7&gt;(SUM($F$7,'7. Project Characteristics'!$G$28)-1),ROW(_xlfn.ANCHORARRAY($C8))*0,_xlfn.ANCHORARRAY(
BW8)*'Revenue Requirement Calculation'!$S$8*IFERROR(_xlfn.XLOOKUP(_xlfn.ANCHORARRAY($FG8)&amp;_xlfn.ANCHORARRAY($FH8),_xlfn.ANCHORARRAY('7. Project Characteristics'!$D$48),repl_assets_proj_budget[Project Count]),0))</f>
        <v>0</v>
      </c>
      <c r="IB8" s="75" cm="1">
        <f t="array" ref="IB8:IB12">IF(IB$7&gt;(SUM($F$7,'7. Project Characteristics'!$G$28)-1),ROW(_xlfn.ANCHORARRAY($C8))*0,_xlfn.ANCHORARRAY(
BX8)*'Revenue Requirement Calculation'!$S$8*IFERROR(_xlfn.XLOOKUP(_xlfn.ANCHORARRAY($FG8)&amp;_xlfn.ANCHORARRAY($FH8),_xlfn.ANCHORARRAY('7. Project Characteristics'!$D$48),repl_assets_proj_budget[Project Count]),0))</f>
        <v>0</v>
      </c>
      <c r="IC8" s="75" cm="1">
        <f t="array" ref="IC8:IC12">IF(IC$7&gt;(SUM($F$7,'7. Project Characteristics'!$G$28)-1),ROW(_xlfn.ANCHORARRAY($C8))*0,_xlfn.ANCHORARRAY(
BY8)*'Revenue Requirement Calculation'!$S$8*IFERROR(_xlfn.XLOOKUP(_xlfn.ANCHORARRAY($FG8)&amp;_xlfn.ANCHORARRAY($FH8),_xlfn.ANCHORARRAY('7. Project Characteristics'!$D$48),repl_assets_proj_budget[Project Count]),0))</f>
        <v>0</v>
      </c>
      <c r="ID8" s="75" cm="1">
        <f t="array" ref="ID8:ID12">IF(ID$7&gt;(SUM($F$7,'7. Project Characteristics'!$G$28)-1),ROW(_xlfn.ANCHORARRAY($C8))*0,_xlfn.ANCHORARRAY(
BZ8)*'Revenue Requirement Calculation'!$S$8*IFERROR(_xlfn.XLOOKUP(_xlfn.ANCHORARRAY($FG8)&amp;_xlfn.ANCHORARRAY($FH8),_xlfn.ANCHORARRAY('7. Project Characteristics'!$D$48),repl_assets_proj_budget[Project Count]),0))</f>
        <v>0</v>
      </c>
      <c r="IE8" s="75" cm="1">
        <f t="array" ref="IE8:IE12">IF(IE$7&gt;(SUM($F$7,'7. Project Characteristics'!$G$28)-1),ROW(_xlfn.ANCHORARRAY($C8))*0,_xlfn.ANCHORARRAY(
CA8)*'Revenue Requirement Calculation'!$S$8*IFERROR(_xlfn.XLOOKUP(_xlfn.ANCHORARRAY($FG8)&amp;_xlfn.ANCHORARRAY($FH8),_xlfn.ANCHORARRAY('7. Project Characteristics'!$D$48),repl_assets_proj_budget[Project Count]),0))</f>
        <v>0</v>
      </c>
      <c r="IF8" s="75" cm="1">
        <f t="array" ref="IF8:IF12">IF(IF$7&gt;(SUM($F$7,'7. Project Characteristics'!$G$28)-1),ROW(_xlfn.ANCHORARRAY($C8))*0,_xlfn.ANCHORARRAY(
CB8)*'Revenue Requirement Calculation'!$S$8*IFERROR(_xlfn.XLOOKUP(_xlfn.ANCHORARRAY($FG8)&amp;_xlfn.ANCHORARRAY($FH8),_xlfn.ANCHORARRAY('7. Project Characteristics'!$D$48),repl_assets_proj_budget[Project Count]),0))</f>
        <v>0</v>
      </c>
      <c r="IG8" s="75" cm="1">
        <f t="array" ref="IG8:IG12">IF(IG$7&gt;(SUM($F$7,'7. Project Characteristics'!$G$28)-1),ROW(_xlfn.ANCHORARRAY($C8))*0,_xlfn.ANCHORARRAY(
CC8)*'Revenue Requirement Calculation'!$S$8*IFERROR(_xlfn.XLOOKUP(_xlfn.ANCHORARRAY($FG8)&amp;_xlfn.ANCHORARRAY($FH8),_xlfn.ANCHORARRAY('7. Project Characteristics'!$D$48),repl_assets_proj_budget[Project Count]),0))</f>
        <v>0</v>
      </c>
    </row>
    <row r="9" spans="3:241" x14ac:dyDescent="0.2">
      <c r="C9" s="66" t="str">
        <v>Pole</v>
      </c>
      <c r="D9" s="66" t="str">
        <v>Class 4</v>
      </c>
      <c r="E9" s="121">
        <v>3506.5639603193804</v>
      </c>
      <c r="F9" s="75">
        <v>233.49698650032857</v>
      </c>
      <c r="G9" s="75">
        <v>234.47246268951571</v>
      </c>
      <c r="H9" s="75">
        <v>235.4597141752476</v>
      </c>
      <c r="I9" s="75">
        <v>236.45899720341598</v>
      </c>
      <c r="J9" s="75">
        <v>237.47057355962963</v>
      </c>
      <c r="K9" s="75">
        <v>238.49544162415236</v>
      </c>
      <c r="L9" s="75">
        <v>239.53314700310077</v>
      </c>
      <c r="M9" s="75">
        <v>240.58396892553523</v>
      </c>
      <c r="N9" s="75">
        <v>241.64819265475239</v>
      </c>
      <c r="O9" s="75">
        <v>242.72610961796363</v>
      </c>
      <c r="P9" s="75">
        <v>243.81873181684381</v>
      </c>
      <c r="Q9" s="75">
        <v>244.9256526656398</v>
      </c>
      <c r="R9" s="75">
        <v>246.04718299551766</v>
      </c>
      <c r="S9" s="75">
        <v>247.1836403514302</v>
      </c>
      <c r="T9" s="75">
        <v>248.33534913633594</v>
      </c>
      <c r="U9" s="75">
        <v>249.50333895577347</v>
      </c>
      <c r="V9" s="75">
        <v>250.68725394527783</v>
      </c>
      <c r="W9" s="75">
        <v>251.88744009136383</v>
      </c>
      <c r="X9" s="75">
        <v>253.10425084993918</v>
      </c>
      <c r="Y9" s="75">
        <v>254.33804730668513</v>
      </c>
      <c r="Z9" s="75">
        <v>255.67209325256002</v>
      </c>
      <c r="AA9" s="75">
        <v>257.02435780133413</v>
      </c>
      <c r="AB9" s="75">
        <v>258.39524054049684</v>
      </c>
      <c r="AC9" s="75">
        <v>259.7851497535957</v>
      </c>
      <c r="AD9" s="75">
        <v>261.19450260824436</v>
      </c>
      <c r="AE9" s="75">
        <v>262.06278816825483</v>
      </c>
      <c r="AF9" s="75">
        <v>262.94779412062979</v>
      </c>
      <c r="AG9" s="75">
        <v>263.84985790380904</v>
      </c>
      <c r="AH9" s="75">
        <v>264.76932376561274</v>
      </c>
      <c r="AI9" s="75">
        <v>265.70654290064175</v>
      </c>
      <c r="AJ9" s="75">
        <v>266.66187929222104</v>
      </c>
      <c r="AK9" s="75">
        <v>267.63569278966042</v>
      </c>
      <c r="AL9" s="75">
        <v>268.62835628149168</v>
      </c>
      <c r="AM9" s="75">
        <v>269.6402501809456</v>
      </c>
      <c r="AN9" s="75">
        <v>270.67176257778442</v>
      </c>
      <c r="AO9" s="75">
        <v>271.72329517892558</v>
      </c>
      <c r="AP9" s="75">
        <v>272.79524615283066</v>
      </c>
      <c r="AQ9" s="75">
        <v>273.88802756210242</v>
      </c>
      <c r="AR9" s="75">
        <v>275.00205978449884</v>
      </c>
      <c r="AS9" s="75">
        <v>276.13777168071402</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121">
        <v>403311.74886967061</v>
      </c>
      <c r="CH9" s="75">
        <v>52768.61513992212</v>
      </c>
      <c r="CI9" s="75">
        <v>52989.065640705347</v>
      </c>
      <c r="CJ9" s="75">
        <v>53212.177272584289</v>
      </c>
      <c r="CK9" s="75">
        <v>53438.007945260651</v>
      </c>
      <c r="CL9" s="75">
        <v>53666.616820371804</v>
      </c>
      <c r="CM9" s="75">
        <v>53898.229524572249</v>
      </c>
      <c r="CN9" s="75">
        <v>54132.743368160023</v>
      </c>
      <c r="CO9" s="75">
        <v>54370.22145486527</v>
      </c>
      <c r="CP9" s="75">
        <v>54610.728252111468</v>
      </c>
      <c r="CQ9" s="75">
        <v>54854.329620321878</v>
      </c>
      <c r="CR9" s="75">
        <v>0</v>
      </c>
      <c r="CS9" s="75">
        <v>0</v>
      </c>
      <c r="CT9" s="75">
        <v>0</v>
      </c>
      <c r="CU9" s="75">
        <v>0</v>
      </c>
      <c r="CV9" s="75">
        <v>0</v>
      </c>
      <c r="CW9" s="75">
        <v>0</v>
      </c>
      <c r="CX9" s="75">
        <v>0</v>
      </c>
      <c r="CY9" s="75">
        <v>0</v>
      </c>
      <c r="CZ9" s="75">
        <v>0</v>
      </c>
      <c r="DA9" s="75">
        <v>0</v>
      </c>
      <c r="DB9" s="75">
        <v>0</v>
      </c>
      <c r="DC9" s="75">
        <v>0</v>
      </c>
      <c r="DD9" s="75">
        <v>0</v>
      </c>
      <c r="DE9" s="75">
        <v>0</v>
      </c>
      <c r="DF9" s="75">
        <v>0</v>
      </c>
      <c r="DG9" s="75">
        <v>0</v>
      </c>
      <c r="DH9" s="75">
        <v>0</v>
      </c>
      <c r="DI9" s="75">
        <v>0</v>
      </c>
      <c r="DJ9" s="75">
        <v>0</v>
      </c>
      <c r="DK9" s="75">
        <v>0</v>
      </c>
      <c r="DL9" s="75">
        <v>0</v>
      </c>
      <c r="DM9" s="75">
        <v>0</v>
      </c>
      <c r="DN9" s="75">
        <v>0</v>
      </c>
      <c r="DO9" s="75">
        <v>0</v>
      </c>
      <c r="DP9" s="75">
        <v>0</v>
      </c>
      <c r="DQ9" s="75">
        <v>0</v>
      </c>
      <c r="DR9" s="75">
        <v>0</v>
      </c>
      <c r="DS9" s="75">
        <v>0</v>
      </c>
      <c r="DT9" s="75">
        <v>0</v>
      </c>
      <c r="DU9" s="75">
        <v>0</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121">
        <v>0</v>
      </c>
      <c r="FJ9" s="75">
        <v>0</v>
      </c>
      <c r="FK9" s="75">
        <v>0</v>
      </c>
      <c r="FL9" s="75">
        <v>0</v>
      </c>
      <c r="FM9" s="75">
        <v>0</v>
      </c>
      <c r="FN9" s="75">
        <v>0</v>
      </c>
      <c r="FO9" s="75">
        <v>0</v>
      </c>
      <c r="FP9" s="75">
        <v>0</v>
      </c>
      <c r="FQ9" s="75">
        <v>0</v>
      </c>
      <c r="FR9" s="75">
        <v>0</v>
      </c>
      <c r="FS9" s="75">
        <v>0</v>
      </c>
      <c r="FT9" s="75">
        <v>0</v>
      </c>
      <c r="FU9" s="75">
        <v>0</v>
      </c>
      <c r="FV9" s="75">
        <v>0</v>
      </c>
      <c r="FW9" s="75">
        <v>0</v>
      </c>
      <c r="FX9" s="75">
        <v>0</v>
      </c>
      <c r="FY9" s="75">
        <v>0</v>
      </c>
      <c r="FZ9" s="75">
        <v>0</v>
      </c>
      <c r="GA9" s="75">
        <v>0</v>
      </c>
      <c r="GB9" s="75">
        <v>0</v>
      </c>
      <c r="GC9" s="75">
        <v>0</v>
      </c>
      <c r="GD9" s="75">
        <v>0</v>
      </c>
      <c r="GE9" s="75">
        <v>0</v>
      </c>
      <c r="GF9" s="75">
        <v>0</v>
      </c>
      <c r="GG9" s="75">
        <v>0</v>
      </c>
      <c r="GH9" s="75">
        <v>0</v>
      </c>
      <c r="GI9" s="75">
        <v>0</v>
      </c>
      <c r="GJ9" s="75">
        <v>0</v>
      </c>
      <c r="GK9" s="75">
        <v>0</v>
      </c>
      <c r="GL9" s="75">
        <v>0</v>
      </c>
      <c r="GM9" s="75">
        <v>0</v>
      </c>
      <c r="GN9" s="75">
        <v>0</v>
      </c>
      <c r="GO9" s="75">
        <v>0</v>
      </c>
      <c r="GP9" s="75">
        <v>0</v>
      </c>
      <c r="GQ9" s="75">
        <v>0</v>
      </c>
      <c r="GR9" s="75">
        <v>0</v>
      </c>
      <c r="GS9" s="75">
        <v>0</v>
      </c>
      <c r="GT9" s="75">
        <v>0</v>
      </c>
      <c r="GU9" s="75">
        <v>0</v>
      </c>
      <c r="GV9" s="75">
        <v>0</v>
      </c>
      <c r="GW9" s="75">
        <v>0</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121">
        <v>786.53017306003505</v>
      </c>
      <c r="F10" s="75">
        <v>51.699436863093268</v>
      </c>
      <c r="G10" s="75">
        <v>51.955541930771268</v>
      </c>
      <c r="H10" s="75">
        <v>52.214229894944971</v>
      </c>
      <c r="I10" s="75">
        <v>52.475558529079095</v>
      </c>
      <c r="J10" s="75">
        <v>52.739586884418401</v>
      </c>
      <c r="K10" s="75">
        <v>53.007364164919224</v>
      </c>
      <c r="L10" s="75">
        <v>53.277967337171589</v>
      </c>
      <c r="M10" s="75">
        <v>53.551459579883122</v>
      </c>
      <c r="N10" s="75">
        <v>53.827905468553027</v>
      </c>
      <c r="O10" s="75">
        <v>54.10737100607232</v>
      </c>
      <c r="P10" s="75">
        <v>54.417392506704836</v>
      </c>
      <c r="Q10" s="75">
        <v>54.730695137707286</v>
      </c>
      <c r="R10" s="75">
        <v>55.04735312650682</v>
      </c>
      <c r="S10" s="75">
        <v>55.367442357175555</v>
      </c>
      <c r="T10" s="75">
        <v>55.691040407005318</v>
      </c>
      <c r="U10" s="75">
        <v>56.044622862575125</v>
      </c>
      <c r="V10" s="75">
        <v>56.402005661419082</v>
      </c>
      <c r="W10" s="75">
        <v>56.763275622214479</v>
      </c>
      <c r="X10" s="75">
        <v>57.128521516248419</v>
      </c>
      <c r="Y10" s="75">
        <v>57.497834110794706</v>
      </c>
      <c r="Z10" s="75">
        <v>57.949823250860071</v>
      </c>
      <c r="AA10" s="75">
        <v>58.406491976873191</v>
      </c>
      <c r="AB10" s="75">
        <v>58.867950069513213</v>
      </c>
      <c r="AC10" s="75">
        <v>59.334309828852049</v>
      </c>
      <c r="AD10" s="75">
        <v>59.805686131217868</v>
      </c>
      <c r="AE10" s="75">
        <v>60.056854361957036</v>
      </c>
      <c r="AF10" s="75">
        <v>60.311948293904628</v>
      </c>
      <c r="AG10" s="75">
        <v>60.571051029434408</v>
      </c>
      <c r="AH10" s="75">
        <v>60.834247424734571</v>
      </c>
      <c r="AI10" s="75">
        <v>61.101624126719422</v>
      </c>
      <c r="AJ10" s="75">
        <v>61.373545651951495</v>
      </c>
      <c r="AK10" s="75">
        <v>61.649828071117284</v>
      </c>
      <c r="AL10" s="75">
        <v>61.930563685701159</v>
      </c>
      <c r="AM10" s="75">
        <v>62.215846744889362</v>
      </c>
      <c r="AN10" s="75">
        <v>62.505773486557366</v>
      </c>
      <c r="AO10" s="75">
        <v>62.800722613874477</v>
      </c>
      <c r="AP10" s="75">
        <v>63.100515986186188</v>
      </c>
      <c r="AQ10" s="75">
        <v>63.405256120628145</v>
      </c>
      <c r="AR10" s="75">
        <v>63.715047697323413</v>
      </c>
      <c r="AS10" s="75">
        <v>64.029997604895144</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121">
        <v>88181.125207282355</v>
      </c>
      <c r="CH10" s="75">
        <v>0</v>
      </c>
      <c r="CI10" s="75">
        <v>0</v>
      </c>
      <c r="CJ10" s="75">
        <v>0</v>
      </c>
      <c r="CK10" s="75">
        <v>0</v>
      </c>
      <c r="CL10" s="75">
        <v>0</v>
      </c>
      <c r="CM10" s="75">
        <v>0</v>
      </c>
      <c r="CN10" s="75">
        <v>0</v>
      </c>
      <c r="CO10" s="75">
        <v>0</v>
      </c>
      <c r="CP10" s="75">
        <v>0</v>
      </c>
      <c r="CQ10" s="75">
        <v>0</v>
      </c>
      <c r="CR10" s="75">
        <v>12297.933627080658</v>
      </c>
      <c r="CS10" s="75">
        <v>12368.737735542547</v>
      </c>
      <c r="CT10" s="75">
        <v>12440.300130382793</v>
      </c>
      <c r="CU10" s="75">
        <v>12512.637960847978</v>
      </c>
      <c r="CV10" s="75">
        <v>12585.768758839977</v>
      </c>
      <c r="CW10" s="75">
        <v>12665.675813735375</v>
      </c>
      <c r="CX10" s="75">
        <v>12746.441718479924</v>
      </c>
      <c r="CY10" s="75">
        <v>12828.086093461186</v>
      </c>
      <c r="CZ10" s="75">
        <v>12910.629000342284</v>
      </c>
      <c r="DA10" s="75">
        <v>12994.09095186478</v>
      </c>
      <c r="DB10" s="75">
        <v>13096.237199390333</v>
      </c>
      <c r="DC10" s="75">
        <v>13199.44099919351</v>
      </c>
      <c r="DD10" s="75">
        <v>13303.727160906734</v>
      </c>
      <c r="DE10" s="75">
        <v>13409.121063526814</v>
      </c>
      <c r="DF10" s="75">
        <v>13515.648668265672</v>
      </c>
      <c r="DG10" s="75">
        <v>13572.410855657892</v>
      </c>
      <c r="DH10" s="75">
        <v>13630.060222877682</v>
      </c>
      <c r="DI10" s="75">
        <v>13688.615550455123</v>
      </c>
      <c r="DJ10" s="75">
        <v>13748.096015269555</v>
      </c>
      <c r="DK10" s="75">
        <v>13808.521198891362</v>
      </c>
      <c r="DL10" s="75">
        <v>13869.97347940382</v>
      </c>
      <c r="DM10" s="75">
        <v>13932.411290124197</v>
      </c>
      <c r="DN10" s="75">
        <v>13995.855490514447</v>
      </c>
      <c r="DO10" s="75">
        <v>14060.327380202927</v>
      </c>
      <c r="DP10" s="75">
        <v>14125.848708247255</v>
      </c>
      <c r="DQ10" s="75">
        <v>14192.505058800332</v>
      </c>
      <c r="DR10" s="75">
        <v>14260.256173374111</v>
      </c>
      <c r="DS10" s="75">
        <v>14329.125220093192</v>
      </c>
      <c r="DT10" s="75">
        <v>14399.135855901546</v>
      </c>
      <c r="DU10" s="75">
        <v>14470.312236848042</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121">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121">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75">
        <v>0</v>
      </c>
      <c r="AI11" s="75">
        <v>0</v>
      </c>
      <c r="AJ11" s="75">
        <v>0</v>
      </c>
      <c r="AK11" s="75">
        <v>0</v>
      </c>
      <c r="AL11" s="75">
        <v>0</v>
      </c>
      <c r="AM11" s="75">
        <v>0</v>
      </c>
      <c r="AN11" s="75">
        <v>0</v>
      </c>
      <c r="AO11" s="75">
        <v>0</v>
      </c>
      <c r="AP11" s="75">
        <v>0</v>
      </c>
      <c r="AQ11" s="75">
        <v>0</v>
      </c>
      <c r="AR11" s="75">
        <v>0</v>
      </c>
      <c r="AS11" s="75">
        <v>0</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121">
        <v>0</v>
      </c>
      <c r="CH11" s="75">
        <v>0</v>
      </c>
      <c r="CI11" s="75">
        <v>0</v>
      </c>
      <c r="CJ11" s="75">
        <v>0</v>
      </c>
      <c r="CK11" s="75">
        <v>0</v>
      </c>
      <c r="CL11" s="75">
        <v>0</v>
      </c>
      <c r="CM11" s="75">
        <v>0</v>
      </c>
      <c r="CN11" s="75">
        <v>0</v>
      </c>
      <c r="CO11" s="75">
        <v>0</v>
      </c>
      <c r="CP11" s="75">
        <v>0</v>
      </c>
      <c r="CQ11" s="75">
        <v>0</v>
      </c>
      <c r="CR11" s="75">
        <v>0</v>
      </c>
      <c r="CS11" s="75">
        <v>0</v>
      </c>
      <c r="CT11" s="75">
        <v>0</v>
      </c>
      <c r="CU11" s="75">
        <v>0</v>
      </c>
      <c r="CV11" s="75">
        <v>0</v>
      </c>
      <c r="CW11" s="75">
        <v>0</v>
      </c>
      <c r="CX11" s="75">
        <v>0</v>
      </c>
      <c r="CY11" s="75">
        <v>0</v>
      </c>
      <c r="CZ11" s="75">
        <v>0</v>
      </c>
      <c r="DA11" s="75">
        <v>0</v>
      </c>
      <c r="DB11" s="75">
        <v>0</v>
      </c>
      <c r="DC11" s="75">
        <v>0</v>
      </c>
      <c r="DD11" s="75">
        <v>0</v>
      </c>
      <c r="DE11" s="75">
        <v>0</v>
      </c>
      <c r="DF11" s="75">
        <v>0</v>
      </c>
      <c r="DG11" s="75">
        <v>0</v>
      </c>
      <c r="DH11" s="75">
        <v>0</v>
      </c>
      <c r="DI11" s="75">
        <v>0</v>
      </c>
      <c r="DJ11" s="75">
        <v>0</v>
      </c>
      <c r="DK11" s="75">
        <v>0</v>
      </c>
      <c r="DL11" s="75">
        <v>0</v>
      </c>
      <c r="DM11" s="75">
        <v>0</v>
      </c>
      <c r="DN11" s="75">
        <v>0</v>
      </c>
      <c r="DO11" s="75">
        <v>0</v>
      </c>
      <c r="DP11" s="75">
        <v>0</v>
      </c>
      <c r="DQ11" s="75">
        <v>0</v>
      </c>
      <c r="DR11" s="75">
        <v>0</v>
      </c>
      <c r="DS11" s="75">
        <v>0</v>
      </c>
      <c r="DT11" s="75">
        <v>0</v>
      </c>
      <c r="DU11" s="75">
        <v>0</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121">
        <v>0</v>
      </c>
      <c r="FJ11" s="75">
        <v>0</v>
      </c>
      <c r="FK11" s="75">
        <v>0</v>
      </c>
      <c r="FL11" s="75">
        <v>0</v>
      </c>
      <c r="FM11" s="75">
        <v>0</v>
      </c>
      <c r="FN11" s="75">
        <v>0</v>
      </c>
      <c r="FO11" s="75">
        <v>0</v>
      </c>
      <c r="FP11" s="75">
        <v>0</v>
      </c>
      <c r="FQ11" s="75">
        <v>0</v>
      </c>
      <c r="FR11" s="75">
        <v>0</v>
      </c>
      <c r="FS11" s="75">
        <v>0</v>
      </c>
      <c r="FT11" s="75">
        <v>0</v>
      </c>
      <c r="FU11" s="75">
        <v>0</v>
      </c>
      <c r="FV11" s="75">
        <v>0</v>
      </c>
      <c r="FW11" s="75">
        <v>0</v>
      </c>
      <c r="FX11" s="75">
        <v>0</v>
      </c>
      <c r="FY11" s="75">
        <v>0</v>
      </c>
      <c r="FZ11" s="75">
        <v>0</v>
      </c>
      <c r="GA11" s="75">
        <v>0</v>
      </c>
      <c r="GB11" s="75">
        <v>0</v>
      </c>
      <c r="GC11" s="75">
        <v>0</v>
      </c>
      <c r="GD11" s="75">
        <v>0</v>
      </c>
      <c r="GE11" s="75">
        <v>0</v>
      </c>
      <c r="GF11" s="75">
        <v>0</v>
      </c>
      <c r="GG11" s="75">
        <v>0</v>
      </c>
      <c r="GH11" s="75">
        <v>0</v>
      </c>
      <c r="GI11" s="75">
        <v>0</v>
      </c>
      <c r="GJ11" s="75">
        <v>0</v>
      </c>
      <c r="GK11" s="75">
        <v>0</v>
      </c>
      <c r="GL11" s="75">
        <v>0</v>
      </c>
      <c r="GM11" s="75">
        <v>0</v>
      </c>
      <c r="GN11" s="75">
        <v>0</v>
      </c>
      <c r="GO11" s="75">
        <v>0</v>
      </c>
      <c r="GP11" s="75">
        <v>0</v>
      </c>
      <c r="GQ11" s="75">
        <v>0</v>
      </c>
      <c r="GR11" s="75">
        <v>0</v>
      </c>
      <c r="GS11" s="75">
        <v>0</v>
      </c>
      <c r="GT11" s="75">
        <v>0</v>
      </c>
      <c r="GU11" s="75">
        <v>0</v>
      </c>
      <c r="GV11" s="75">
        <v>0</v>
      </c>
      <c r="GW11" s="75">
        <v>0</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t="str">
        <v>Underground Cable</v>
      </c>
      <c r="D12" s="66" t="str">
        <v>Aluminum: XLPE</v>
      </c>
      <c r="E12" s="121">
        <v>0</v>
      </c>
      <c r="F12" s="75">
        <v>0</v>
      </c>
      <c r="G12" s="75">
        <v>0</v>
      </c>
      <c r="H12" s="75">
        <v>0</v>
      </c>
      <c r="I12" s="75">
        <v>0</v>
      </c>
      <c r="J12" s="75">
        <v>0</v>
      </c>
      <c r="K12" s="75">
        <v>0</v>
      </c>
      <c r="L12" s="75">
        <v>0</v>
      </c>
      <c r="M12" s="75">
        <v>0</v>
      </c>
      <c r="N12" s="75">
        <v>0</v>
      </c>
      <c r="O12" s="75">
        <v>0</v>
      </c>
      <c r="P12" s="75">
        <v>0</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c r="AH12" s="75">
        <v>0</v>
      </c>
      <c r="AI12" s="75">
        <v>0</v>
      </c>
      <c r="AJ12" s="75">
        <v>0</v>
      </c>
      <c r="AK12" s="75">
        <v>0</v>
      </c>
      <c r="AL12" s="75">
        <v>0</v>
      </c>
      <c r="AM12" s="75">
        <v>0</v>
      </c>
      <c r="AN12" s="75">
        <v>0</v>
      </c>
      <c r="AO12" s="75">
        <v>0</v>
      </c>
      <c r="AP12" s="75">
        <v>0</v>
      </c>
      <c r="AQ12" s="75">
        <v>0</v>
      </c>
      <c r="AR12" s="75">
        <v>0</v>
      </c>
      <c r="AS12" s="75">
        <v>0</v>
      </c>
      <c r="AT12" s="75">
        <v>0</v>
      </c>
      <c r="AU12" s="75">
        <v>0</v>
      </c>
      <c r="AV12" s="75">
        <v>0</v>
      </c>
      <c r="AW12" s="75">
        <v>0</v>
      </c>
      <c r="AX12" s="75">
        <v>0</v>
      </c>
      <c r="AY12" s="75">
        <v>0</v>
      </c>
      <c r="AZ12" s="75">
        <v>0</v>
      </c>
      <c r="BA12" s="75">
        <v>0</v>
      </c>
      <c r="BB12" s="75">
        <v>0</v>
      </c>
      <c r="BC12" s="75">
        <v>0</v>
      </c>
      <c r="BD12" s="75">
        <v>0</v>
      </c>
      <c r="BE12" s="75">
        <v>0</v>
      </c>
      <c r="BF12" s="75">
        <v>0</v>
      </c>
      <c r="BG12" s="75">
        <v>0</v>
      </c>
      <c r="BH12" s="75">
        <v>0</v>
      </c>
      <c r="BI12" s="75">
        <v>0</v>
      </c>
      <c r="BJ12" s="75">
        <v>0</v>
      </c>
      <c r="BK12" s="75">
        <v>0</v>
      </c>
      <c r="BL12" s="75">
        <v>0</v>
      </c>
      <c r="BM12" s="75">
        <v>0</v>
      </c>
      <c r="BN12" s="75">
        <v>0</v>
      </c>
      <c r="BO12" s="75">
        <v>0</v>
      </c>
      <c r="BP12" s="75">
        <v>0</v>
      </c>
      <c r="BQ12" s="75">
        <v>0</v>
      </c>
      <c r="BR12" s="75">
        <v>0</v>
      </c>
      <c r="BS12" s="75">
        <v>0</v>
      </c>
      <c r="BT12" s="75">
        <v>0</v>
      </c>
      <c r="BU12" s="75">
        <v>0</v>
      </c>
      <c r="BV12" s="75">
        <v>0</v>
      </c>
      <c r="BW12" s="75">
        <v>0</v>
      </c>
      <c r="BX12" s="75">
        <v>0</v>
      </c>
      <c r="BY12" s="75">
        <v>0</v>
      </c>
      <c r="BZ12" s="75">
        <v>0</v>
      </c>
      <c r="CA12" s="75">
        <v>0</v>
      </c>
      <c r="CB12" s="75">
        <v>0</v>
      </c>
      <c r="CC12" s="75">
        <v>0</v>
      </c>
      <c r="CE12" s="66" t="str">
        <v>Underground Cable</v>
      </c>
      <c r="CF12" s="66" t="str">
        <v>Aluminum: XLPE</v>
      </c>
      <c r="CG12" s="121">
        <v>0</v>
      </c>
      <c r="CH12" s="75">
        <v>0</v>
      </c>
      <c r="CI12" s="75">
        <v>0</v>
      </c>
      <c r="CJ12" s="75">
        <v>0</v>
      </c>
      <c r="CK12" s="75">
        <v>0</v>
      </c>
      <c r="CL12" s="75">
        <v>0</v>
      </c>
      <c r="CM12" s="75">
        <v>0</v>
      </c>
      <c r="CN12" s="75">
        <v>0</v>
      </c>
      <c r="CO12" s="75">
        <v>0</v>
      </c>
      <c r="CP12" s="75">
        <v>0</v>
      </c>
      <c r="CQ12" s="75">
        <v>0</v>
      </c>
      <c r="CR12" s="75">
        <v>0</v>
      </c>
      <c r="CS12" s="75">
        <v>0</v>
      </c>
      <c r="CT12" s="75">
        <v>0</v>
      </c>
      <c r="CU12" s="75">
        <v>0</v>
      </c>
      <c r="CV12" s="75">
        <v>0</v>
      </c>
      <c r="CW12" s="75">
        <v>0</v>
      </c>
      <c r="CX12" s="75">
        <v>0</v>
      </c>
      <c r="CY12" s="75">
        <v>0</v>
      </c>
      <c r="CZ12" s="75">
        <v>0</v>
      </c>
      <c r="DA12" s="75">
        <v>0</v>
      </c>
      <c r="DB12" s="75">
        <v>0</v>
      </c>
      <c r="DC12" s="75">
        <v>0</v>
      </c>
      <c r="DD12" s="75">
        <v>0</v>
      </c>
      <c r="DE12" s="75">
        <v>0</v>
      </c>
      <c r="DF12" s="75">
        <v>0</v>
      </c>
      <c r="DG12" s="75">
        <v>0</v>
      </c>
      <c r="DH12" s="75">
        <v>0</v>
      </c>
      <c r="DI12" s="75">
        <v>0</v>
      </c>
      <c r="DJ12" s="75">
        <v>0</v>
      </c>
      <c r="DK12" s="75">
        <v>0</v>
      </c>
      <c r="DL12" s="75">
        <v>0</v>
      </c>
      <c r="DM12" s="75">
        <v>0</v>
      </c>
      <c r="DN12" s="75">
        <v>0</v>
      </c>
      <c r="DO12" s="75">
        <v>0</v>
      </c>
      <c r="DP12" s="75">
        <v>0</v>
      </c>
      <c r="DQ12" s="75">
        <v>0</v>
      </c>
      <c r="DR12" s="75">
        <v>0</v>
      </c>
      <c r="DS12" s="75">
        <v>0</v>
      </c>
      <c r="DT12" s="75">
        <v>0</v>
      </c>
      <c r="DU12" s="75">
        <v>0</v>
      </c>
      <c r="DV12" s="75">
        <v>0</v>
      </c>
      <c r="DW12" s="75">
        <v>0</v>
      </c>
      <c r="DX12" s="75">
        <v>0</v>
      </c>
      <c r="DY12" s="75">
        <v>0</v>
      </c>
      <c r="DZ12" s="75">
        <v>0</v>
      </c>
      <c r="EA12" s="75">
        <v>0</v>
      </c>
      <c r="EB12" s="75">
        <v>0</v>
      </c>
      <c r="EC12" s="75">
        <v>0</v>
      </c>
      <c r="ED12" s="75">
        <v>0</v>
      </c>
      <c r="EE12" s="75">
        <v>0</v>
      </c>
      <c r="EF12" s="75">
        <v>0</v>
      </c>
      <c r="EG12" s="75">
        <v>0</v>
      </c>
      <c r="EH12" s="75">
        <v>0</v>
      </c>
      <c r="EI12" s="75">
        <v>0</v>
      </c>
      <c r="EJ12" s="75">
        <v>0</v>
      </c>
      <c r="EK12" s="75">
        <v>0</v>
      </c>
      <c r="EL12" s="75">
        <v>0</v>
      </c>
      <c r="EM12" s="75">
        <v>0</v>
      </c>
      <c r="EN12" s="75">
        <v>0</v>
      </c>
      <c r="EO12" s="75">
        <v>0</v>
      </c>
      <c r="EP12" s="75">
        <v>0</v>
      </c>
      <c r="EQ12" s="75">
        <v>0</v>
      </c>
      <c r="ER12" s="75">
        <v>0</v>
      </c>
      <c r="ES12" s="75">
        <v>0</v>
      </c>
      <c r="ET12" s="75">
        <v>0</v>
      </c>
      <c r="EU12" s="75">
        <v>0</v>
      </c>
      <c r="EV12" s="75">
        <v>0</v>
      </c>
      <c r="EW12" s="75">
        <v>0</v>
      </c>
      <c r="EX12" s="75">
        <v>0</v>
      </c>
      <c r="EY12" s="75">
        <v>0</v>
      </c>
      <c r="EZ12" s="75">
        <v>0</v>
      </c>
      <c r="FA12" s="75">
        <v>0</v>
      </c>
      <c r="FB12" s="75">
        <v>0</v>
      </c>
      <c r="FC12" s="75">
        <v>0</v>
      </c>
      <c r="FD12" s="75">
        <v>0</v>
      </c>
      <c r="FE12" s="75">
        <v>0</v>
      </c>
      <c r="FG12" s="66" t="str">
        <v>Underground Cable</v>
      </c>
      <c r="FH12" s="66" t="str">
        <v>Aluminum: XLPE</v>
      </c>
      <c r="FI12" s="121">
        <v>0</v>
      </c>
      <c r="FJ12" s="75">
        <v>0</v>
      </c>
      <c r="FK12" s="75">
        <v>0</v>
      </c>
      <c r="FL12" s="75">
        <v>0</v>
      </c>
      <c r="FM12" s="75">
        <v>0</v>
      </c>
      <c r="FN12" s="75">
        <v>0</v>
      </c>
      <c r="FO12" s="75">
        <v>0</v>
      </c>
      <c r="FP12" s="75">
        <v>0</v>
      </c>
      <c r="FQ12" s="75">
        <v>0</v>
      </c>
      <c r="FR12" s="75">
        <v>0</v>
      </c>
      <c r="FS12" s="75">
        <v>0</v>
      </c>
      <c r="FT12" s="75">
        <v>0</v>
      </c>
      <c r="FU12" s="75">
        <v>0</v>
      </c>
      <c r="FV12" s="75">
        <v>0</v>
      </c>
      <c r="FW12" s="75">
        <v>0</v>
      </c>
      <c r="FX12" s="75">
        <v>0</v>
      </c>
      <c r="FY12" s="75">
        <v>0</v>
      </c>
      <c r="FZ12" s="75">
        <v>0</v>
      </c>
      <c r="GA12" s="75">
        <v>0</v>
      </c>
      <c r="GB12" s="75">
        <v>0</v>
      </c>
      <c r="GC12" s="75">
        <v>0</v>
      </c>
      <c r="GD12" s="75">
        <v>0</v>
      </c>
      <c r="GE12" s="75">
        <v>0</v>
      </c>
      <c r="GF12" s="75">
        <v>0</v>
      </c>
      <c r="GG12" s="75">
        <v>0</v>
      </c>
      <c r="GH12" s="75">
        <v>0</v>
      </c>
      <c r="GI12" s="75">
        <v>0</v>
      </c>
      <c r="GJ12" s="75">
        <v>0</v>
      </c>
      <c r="GK12" s="75">
        <v>0</v>
      </c>
      <c r="GL12" s="75">
        <v>0</v>
      </c>
      <c r="GM12" s="75">
        <v>0</v>
      </c>
      <c r="GN12" s="75">
        <v>0</v>
      </c>
      <c r="GO12" s="75">
        <v>0</v>
      </c>
      <c r="GP12" s="75">
        <v>0</v>
      </c>
      <c r="GQ12" s="75">
        <v>0</v>
      </c>
      <c r="GR12" s="75">
        <v>0</v>
      </c>
      <c r="GS12" s="75">
        <v>0</v>
      </c>
      <c r="GT12" s="75">
        <v>0</v>
      </c>
      <c r="GU12" s="75">
        <v>0</v>
      </c>
      <c r="GV12" s="75">
        <v>0</v>
      </c>
      <c r="GW12" s="75">
        <v>0</v>
      </c>
      <c r="GX12" s="75">
        <v>0</v>
      </c>
      <c r="GY12" s="75">
        <v>0</v>
      </c>
      <c r="GZ12" s="75">
        <v>0</v>
      </c>
      <c r="HA12" s="75">
        <v>0</v>
      </c>
      <c r="HB12" s="75">
        <v>0</v>
      </c>
      <c r="HC12" s="75">
        <v>0</v>
      </c>
      <c r="HD12" s="75">
        <v>0</v>
      </c>
      <c r="HE12" s="75">
        <v>0</v>
      </c>
      <c r="HF12" s="75">
        <v>0</v>
      </c>
      <c r="HG12" s="75">
        <v>0</v>
      </c>
      <c r="HH12" s="75">
        <v>0</v>
      </c>
      <c r="HI12" s="75">
        <v>0</v>
      </c>
      <c r="HJ12" s="75">
        <v>0</v>
      </c>
      <c r="HK12" s="75">
        <v>0</v>
      </c>
      <c r="HL12" s="75">
        <v>0</v>
      </c>
      <c r="HM12" s="75">
        <v>0</v>
      </c>
      <c r="HN12" s="75">
        <v>0</v>
      </c>
      <c r="HO12" s="75">
        <v>0</v>
      </c>
      <c r="HP12" s="75">
        <v>0</v>
      </c>
      <c r="HQ12" s="75">
        <v>0</v>
      </c>
      <c r="HR12" s="75">
        <v>0</v>
      </c>
      <c r="HS12" s="75">
        <v>0</v>
      </c>
      <c r="HT12" s="75">
        <v>0</v>
      </c>
      <c r="HU12" s="75">
        <v>0</v>
      </c>
      <c r="HV12" s="75">
        <v>0</v>
      </c>
      <c r="HW12" s="75">
        <v>0</v>
      </c>
      <c r="HX12" s="75">
        <v>0</v>
      </c>
      <c r="HY12" s="75">
        <v>0</v>
      </c>
      <c r="HZ12" s="75">
        <v>0</v>
      </c>
      <c r="IA12" s="75">
        <v>0</v>
      </c>
      <c r="IB12" s="75">
        <v>0</v>
      </c>
      <c r="IC12" s="75">
        <v>0</v>
      </c>
      <c r="ID12" s="75">
        <v>0</v>
      </c>
      <c r="IE12" s="75">
        <v>0</v>
      </c>
      <c r="IF12" s="75">
        <v>0</v>
      </c>
      <c r="IG12" s="75">
        <v>0</v>
      </c>
    </row>
    <row r="13" spans="3:241" x14ac:dyDescent="0.2">
      <c r="C13" s="66"/>
      <c r="D13" s="66"/>
      <c r="E13" s="121"/>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121"/>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121"/>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121"/>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121"/>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121"/>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121"/>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121"/>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121"/>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121"/>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121"/>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121"/>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121"/>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121"/>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121"/>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121"/>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121"/>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121"/>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121"/>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121"/>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121"/>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121"/>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121"/>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121"/>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121"/>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121"/>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121"/>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121"/>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121"/>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121"/>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121"/>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121"/>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121"/>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121"/>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121"/>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121"/>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121"/>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121"/>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121"/>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121"/>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121"/>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121"/>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121"/>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121"/>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121"/>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121"/>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121"/>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121"/>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121"/>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121"/>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121"/>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121"/>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121"/>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121"/>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121"/>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121"/>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121"/>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121"/>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121"/>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121"/>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121"/>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121"/>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121"/>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121"/>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121"/>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121"/>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121"/>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121"/>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121"/>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121"/>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121"/>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121"/>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121"/>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121"/>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121"/>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121"/>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121"/>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121"/>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121"/>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121"/>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121"/>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121"/>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121"/>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121"/>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121"/>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121"/>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121"/>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E62" s="107"/>
      <c r="F62" s="107"/>
    </row>
    <row r="63" spans="3:241" x14ac:dyDescent="0.2">
      <c r="J63" s="107"/>
    </row>
    <row r="64" spans="3:241" x14ac:dyDescent="0.2">
      <c r="H64" s="107"/>
    </row>
    <row r="75" spans="9:9" x14ac:dyDescent="0.2">
      <c r="I75" s="109"/>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F1F54-E909-47DB-AF86-5FDD7E8B5567}">
  <sheetPr>
    <tabColor theme="0" tint="-0.249977111117893"/>
  </sheetPr>
  <dimension ref="C4:IG63"/>
  <sheetViews>
    <sheetView workbookViewId="0"/>
  </sheetViews>
  <sheetFormatPr defaultRowHeight="11.25" x14ac:dyDescent="0.2"/>
  <cols>
    <col min="3" max="3" width="19.83203125" customWidth="1"/>
    <col min="4" max="4" width="18.6640625" customWidth="1"/>
    <col min="5" max="5" width="12.6640625" bestFit="1" customWidth="1"/>
    <col min="6" max="81" width="11.6640625" customWidth="1"/>
    <col min="85" max="161" width="11" customWidth="1"/>
    <col min="163" max="163" width="21.33203125" customWidth="1"/>
    <col min="164" max="164" width="17" customWidth="1"/>
    <col min="165" max="241" width="12.83203125" customWidth="1"/>
  </cols>
  <sheetData>
    <row r="4" spans="3:241" x14ac:dyDescent="0.2">
      <c r="C4" s="52"/>
      <c r="R4" s="52"/>
    </row>
    <row r="6" spans="3:241" x14ac:dyDescent="0.2">
      <c r="C6" s="63" t="s">
        <v>280</v>
      </c>
      <c r="F6" s="52"/>
      <c r="H6" s="71"/>
      <c r="K6" s="52"/>
      <c r="CE6" s="63" t="s">
        <v>281</v>
      </c>
      <c r="CH6" s="52"/>
      <c r="CJ6" s="71"/>
      <c r="CM6" s="52"/>
      <c r="FG6" s="63" t="s">
        <v>282</v>
      </c>
      <c r="FJ6" s="52"/>
      <c r="FL6" s="71"/>
      <c r="FO6" s="52"/>
    </row>
    <row r="7" spans="3:241" ht="34.5"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2">_xlfn.ANCHORARRAY('Int BCA Ann PWFC'!C8)</f>
        <v>Pole</v>
      </c>
      <c r="D8" s="66" t="str" cm="1">
        <f t="array" ref="D8:D12">_xlfn.ANCHORARRAY('Int BCA Ann PWFC'!D8)</f>
        <v>Class 5</v>
      </c>
      <c r="E8" s="77" cm="1">
        <f t="array" ref="E8:E12">_xlfn.ANCHORARRAY(F8)+_xlfn.BYROW(_xlfn.ANCHORARRAY(G8):_xlfn.ANCHORARRAY(CC8),_xlfn.LAMBDA(_xlpm.array,NPV('7. Project Characteristics'!$G$18,_xlpm.array)))</f>
        <v>0</v>
      </c>
      <c r="F8" s="75" cm="1">
        <f t="array" ref="F8:F12">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*('7. Project Characteristics'!$G$39))</f>
        <v>0</v>
      </c>
      <c r="G8" s="75" cm="1">
        <f t="array" ref="G8:G12">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*('7. Project Characteristics'!$G$39))</f>
        <v>0</v>
      </c>
      <c r="H8" s="75" cm="1">
        <f t="array" ref="H8:H12">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*('7. Project Characteristics'!$G$39))</f>
        <v>0</v>
      </c>
      <c r="I8" s="75" cm="1">
        <f t="array" ref="I8:I12">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*('7. Project Characteristics'!$G$39))</f>
        <v>0</v>
      </c>
      <c r="J8" s="75" cm="1">
        <f t="array" ref="J8:J12">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*('7. Project Characteristics'!$G$39))</f>
        <v>0</v>
      </c>
      <c r="K8" s="75" cm="1">
        <f t="array" ref="K8:K12">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*('7. Project Characteristics'!$G$39))</f>
        <v>0</v>
      </c>
      <c r="L8" s="75" cm="1">
        <f t="array" ref="L8:L12">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*('7. Project Characteristics'!$G$39))</f>
        <v>0</v>
      </c>
      <c r="M8" s="75" cm="1">
        <f t="array" ref="M8:M12">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*('7. Project Characteristics'!$G$39))</f>
        <v>0</v>
      </c>
      <c r="N8" s="75" cm="1">
        <f t="array" ref="N8:N12">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*('7. Project Characteristics'!$G$39))</f>
        <v>0</v>
      </c>
      <c r="O8" s="75" cm="1">
        <f t="array" ref="O8:O12">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*('7. Project Characteristics'!$G$39))</f>
        <v>0</v>
      </c>
      <c r="P8" s="75" cm="1">
        <f t="array" ref="P8:P12">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*('7. Project Characteristics'!$G$39))</f>
        <v>0</v>
      </c>
      <c r="Q8" s="75" cm="1">
        <f t="array" ref="Q8:Q12">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*('7. Project Characteristics'!$G$39))</f>
        <v>0</v>
      </c>
      <c r="R8" s="75" cm="1">
        <f t="array" ref="R8:R12">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*('7. Project Characteristics'!$G$39))</f>
        <v>0</v>
      </c>
      <c r="S8" s="75" cm="1">
        <f t="array" ref="S8:S12">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*('7. Project Characteristics'!$G$39))</f>
        <v>0</v>
      </c>
      <c r="T8" s="75" cm="1">
        <f t="array" ref="T8:T12">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*('7. Project Characteristics'!$G$39))</f>
        <v>0</v>
      </c>
      <c r="U8" s="75" cm="1">
        <f t="array" ref="U8:U12">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*('7. Project Characteristics'!$G$39))</f>
        <v>0</v>
      </c>
      <c r="V8" s="75" cm="1">
        <f t="array" ref="V8:V12">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*('7. Project Characteristics'!$G$39))</f>
        <v>0</v>
      </c>
      <c r="W8" s="75" cm="1">
        <f t="array" ref="W8:W12">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*('7. Project Characteristics'!$G$39))</f>
        <v>0</v>
      </c>
      <c r="X8" s="75" cm="1">
        <f t="array" ref="X8:X12">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*('7. Project Characteristics'!$G$39))</f>
        <v>0</v>
      </c>
      <c r="Y8" s="75" cm="1">
        <f t="array" ref="Y8:Y12">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*('7. Project Characteristics'!$G$39))</f>
        <v>0</v>
      </c>
      <c r="Z8" s="75" cm="1">
        <f t="array" ref="Z8:Z12">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*('7. Project Characteristics'!$G$39))</f>
        <v>0</v>
      </c>
      <c r="AA8" s="75" cm="1">
        <f t="array" ref="AA8:AA12">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*('7. Project Characteristics'!$G$39))</f>
        <v>0</v>
      </c>
      <c r="AB8" s="75" cm="1">
        <f t="array" ref="AB8:AB12">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*('7. Project Characteristics'!$G$39))</f>
        <v>0</v>
      </c>
      <c r="AC8" s="75" cm="1">
        <f t="array" ref="AC8:AC12">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*('7. Project Characteristics'!$G$39))</f>
        <v>0</v>
      </c>
      <c r="AD8" s="75" cm="1">
        <f t="array" ref="AD8:AD12">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*('7. Project Characteristics'!$G$39))</f>
        <v>0</v>
      </c>
      <c r="AE8" s="75" cm="1">
        <f t="array" ref="AE8:AE12">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*('7. Project Characteristics'!$G$39))</f>
        <v>0</v>
      </c>
      <c r="AF8" s="75" cm="1">
        <f t="array" ref="AF8:AF12">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*('7. Project Characteristics'!$G$39))</f>
        <v>0</v>
      </c>
      <c r="AG8" s="75" cm="1">
        <f t="array" ref="AG8:AG12">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*('7. Project Characteristics'!$G$39))</f>
        <v>0</v>
      </c>
      <c r="AH8" s="75" cm="1">
        <f t="array" ref="AH8:AH12">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*('7. Project Characteristics'!$G$39))</f>
        <v>0</v>
      </c>
      <c r="AI8" s="75" cm="1">
        <f t="array" ref="AI8:AI12">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*('7. Project Characteristics'!$G$39))</f>
        <v>0</v>
      </c>
      <c r="AJ8" s="75" cm="1">
        <f t="array" ref="AJ8:AJ12">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*('7. Project Characteristics'!$G$39))</f>
        <v>0</v>
      </c>
      <c r="AK8" s="75" cm="1">
        <f t="array" ref="AK8:AK12">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*('7. Project Characteristics'!$G$39))</f>
        <v>0</v>
      </c>
      <c r="AL8" s="75" cm="1">
        <f t="array" ref="AL8:AL12">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*('7. Project Characteristics'!$G$39))</f>
        <v>0</v>
      </c>
      <c r="AM8" s="75" cm="1">
        <f t="array" ref="AM8:AM12">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*('7. Project Characteristics'!$G$39))</f>
        <v>0</v>
      </c>
      <c r="AN8" s="75" cm="1">
        <f t="array" ref="AN8:AN12">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*('7. Project Characteristics'!$G$39))</f>
        <v>0</v>
      </c>
      <c r="AO8" s="75" cm="1">
        <f t="array" ref="AO8:AO12">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*('7. Project Characteristics'!$G$39))</f>
        <v>0</v>
      </c>
      <c r="AP8" s="75" cm="1">
        <f t="array" ref="AP8:AP12">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*('7. Project Characteristics'!$G$39))</f>
        <v>0</v>
      </c>
      <c r="AQ8" s="75" cm="1">
        <f t="array" ref="AQ8:AQ12">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*('7. Project Characteristics'!$G$39))</f>
        <v>0</v>
      </c>
      <c r="AR8" s="75" cm="1">
        <f t="array" ref="AR8:AR12">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*('7. Project Characteristics'!$G$39))</f>
        <v>0</v>
      </c>
      <c r="AS8" s="75" cm="1">
        <f t="array" ref="AS8:AS12">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*('7. Project Characteristics'!$G$39))</f>
        <v>0</v>
      </c>
      <c r="AT8" s="75" cm="1">
        <f t="array" ref="AT8:AT12">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*('7. Project Characteristics'!$G$39))</f>
        <v>0</v>
      </c>
      <c r="AU8" s="75" cm="1">
        <f t="array" ref="AU8:AU12">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*('7. Project Characteristics'!$G$39))</f>
        <v>0</v>
      </c>
      <c r="AV8" s="75" cm="1">
        <f t="array" ref="AV8:AV12">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*('7. Project Characteristics'!$G$39))</f>
        <v>0</v>
      </c>
      <c r="AW8" s="75" cm="1">
        <f t="array" ref="AW8:AW12">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*('7. Project Characteristics'!$G$39))</f>
        <v>0</v>
      </c>
      <c r="AX8" s="75" cm="1">
        <f t="array" ref="AX8:AX12">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*('7. Project Characteristics'!$G$39))</f>
        <v>0</v>
      </c>
      <c r="AY8" s="75" cm="1">
        <f t="array" ref="AY8:AY12">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*('7. Project Characteristics'!$G$39))</f>
        <v>0</v>
      </c>
      <c r="AZ8" s="75" cm="1">
        <f t="array" ref="AZ8:AZ12">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*('7. Project Characteristics'!$G$39))</f>
        <v>0</v>
      </c>
      <c r="BA8" s="75" cm="1">
        <f t="array" ref="BA8:BA12">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*('7. Project Characteristics'!$G$39))</f>
        <v>0</v>
      </c>
      <c r="BB8" s="75" cm="1">
        <f t="array" ref="BB8:BB12">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*('7. Project Characteristics'!$G$39))</f>
        <v>0</v>
      </c>
      <c r="BC8" s="75" cm="1">
        <f t="array" ref="BC8:BC12">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*('7. Project Characteristics'!$G$39))</f>
        <v>0</v>
      </c>
      <c r="BD8" s="75" cm="1">
        <f t="array" ref="BD8:BD12">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*('7. Project Characteristics'!$G$39))</f>
        <v>0</v>
      </c>
      <c r="BE8" s="75" cm="1">
        <f t="array" ref="BE8:BE12">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*('7. Project Characteristics'!$G$39))</f>
        <v>0</v>
      </c>
      <c r="BF8" s="75" cm="1">
        <f t="array" ref="BF8:BF12">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*('7. Project Characteristics'!$G$39))</f>
        <v>0</v>
      </c>
      <c r="BG8" s="75" cm="1">
        <f t="array" ref="BG8:BG12">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*('7. Project Characteristics'!$G$39))</f>
        <v>0</v>
      </c>
      <c r="BH8" s="75" cm="1">
        <f t="array" ref="BH8:BH12">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*('7. Project Characteristics'!$G$39))</f>
        <v>0</v>
      </c>
      <c r="BI8" s="75" cm="1">
        <f t="array" ref="BI8:BI12">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*('7. Project Characteristics'!$G$39))</f>
        <v>0</v>
      </c>
      <c r="BJ8" s="75" cm="1">
        <f t="array" ref="BJ8:BJ12">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*('7. Project Characteristics'!$G$39))</f>
        <v>0</v>
      </c>
      <c r="BK8" s="75" cm="1">
        <f t="array" ref="BK8:BK12">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*('7. Project Characteristics'!$G$39))</f>
        <v>0</v>
      </c>
      <c r="BL8" s="75" cm="1">
        <f t="array" ref="BL8:BL12">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*('7. Project Characteristics'!$G$39))</f>
        <v>0</v>
      </c>
      <c r="BM8" s="75" cm="1">
        <f t="array" ref="BM8:BM12">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*('7. Project Characteristics'!$G$39))</f>
        <v>0</v>
      </c>
      <c r="BN8" s="75" cm="1">
        <f t="array" ref="BN8:BN12">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*('7. Project Characteristics'!$G$39))</f>
        <v>0</v>
      </c>
      <c r="BO8" s="75" cm="1">
        <f t="array" ref="BO8:BO12">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*('7. Project Characteristics'!$G$39))</f>
        <v>0</v>
      </c>
      <c r="BP8" s="75" cm="1">
        <f t="array" ref="BP8:BP12">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*('7. Project Characteristics'!$G$39))</f>
        <v>0</v>
      </c>
      <c r="BQ8" s="75" cm="1">
        <f t="array" ref="BQ8:BQ12">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*('7. Project Characteristics'!$G$39))</f>
        <v>0</v>
      </c>
      <c r="BR8" s="75" cm="1">
        <f t="array" ref="BR8:BR12">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*('7. Project Characteristics'!$G$39))</f>
        <v>0</v>
      </c>
      <c r="BS8" s="75" cm="1">
        <f t="array" ref="BS8:BS12">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*('7. Project Characteristics'!$G$39))</f>
        <v>0</v>
      </c>
      <c r="BT8" s="75" cm="1">
        <f t="array" ref="BT8:BT12">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*('7. Project Characteristics'!$G$39))</f>
        <v>0</v>
      </c>
      <c r="BU8" s="75" cm="1">
        <f t="array" ref="BU8:BU12">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*('7. Project Characteristics'!$G$39))</f>
        <v>0</v>
      </c>
      <c r="BV8" s="75" cm="1">
        <f t="array" ref="BV8:BV12">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*('7. Project Characteristics'!$G$39))</f>
        <v>0</v>
      </c>
      <c r="BW8" s="75" cm="1">
        <f t="array" ref="BW8:BW12">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*('7. Project Characteristics'!$G$39))</f>
        <v>0</v>
      </c>
      <c r="BX8" s="75" cm="1">
        <f t="array" ref="BX8:BX12">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*('7. Project Characteristics'!$G$39))</f>
        <v>0</v>
      </c>
      <c r="BY8" s="75" cm="1">
        <f t="array" ref="BY8:BY12">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*('7. Project Characteristics'!$G$39))</f>
        <v>0</v>
      </c>
      <c r="BZ8" s="75" cm="1">
        <f t="array" ref="BZ8:BZ12">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*('7. Project Characteristics'!$G$39))</f>
        <v>0</v>
      </c>
      <c r="CA8" s="75" cm="1">
        <f t="array" ref="CA8:CA12">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*('7. Project Characteristics'!$G$39))</f>
        <v>0</v>
      </c>
      <c r="CB8" s="75" cm="1">
        <f t="array" ref="CB8:CB12">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*('7. Project Characteristics'!$G$39))</f>
        <v>0</v>
      </c>
      <c r="CC8" s="75" cm="1">
        <f t="array" ref="CC8:CC12">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*('7. Project Characteristics'!$G$39))</f>
        <v>0</v>
      </c>
      <c r="CE8" s="66" t="str" cm="1">
        <f t="array" ref="CE8:CE12">_xlfn.ANCHORARRAY(C8)</f>
        <v>Pole</v>
      </c>
      <c r="CF8" s="66" t="str" cm="1">
        <f t="array" ref="CF8:CF12">_xlfn.ANCHORARRAY(D8)</f>
        <v>Class 5</v>
      </c>
      <c r="CG8" s="108" cm="1">
        <f t="array" ref="CG8:CG12">_xlfn.ANCHORARRAY(CH8)+_xlfn.BYROW(_xlfn.ANCHORARRAY(CI8):_xlfn.ANCHORARRAY(FE8),_xlfn.LAMBDA(_xlpm.array,NPV('7. Project Characteristics'!$G$18,_xlpm.array)))</f>
        <v>0</v>
      </c>
      <c r="CH8" s="75" cm="1">
        <f t="array" ref="CH8:CH12">IF(CH$7&gt;(SUM($F$7,'7. Project Characteristics'!$G$28)-1),ROW(_xlfn.ANCHORARRAY($CE8))*0,
_xlfn.XLOOKUP(CH$7,'Int BCA Ann Fail Prob'!$IN$7:$LM$7,_xlfn.ANCHORARRAY('Int BCA Ann Fail Prob'!$IN$8):_xlfn.ANCHORARRAY('Int BCA Ann Fail Prob'!$LM$8)))
*('7. Project Characteristics'!$G$39)</f>
        <v>0</v>
      </c>
      <c r="CI8" s="75" cm="1">
        <f t="array" ref="CI8:CI12">IF(CI$7&gt;(SUM($F$7,'7. Project Characteristics'!$G$28)-1),ROW(_xlfn.ANCHORARRAY($CE8))*0,
_xlfn.XLOOKUP(CI$7,'Int BCA Ann Fail Prob'!$IN$7:$LM$7,_xlfn.ANCHORARRAY('Int BCA Ann Fail Prob'!$IN$8):_xlfn.ANCHORARRAY('Int BCA Ann Fail Prob'!$LM$8)))
*('7. Project Characteristics'!$G$39)</f>
        <v>0</v>
      </c>
      <c r="CJ8" s="75" cm="1">
        <f t="array" ref="CJ8:CJ12">IF(CJ$7&gt;(SUM($F$7,'7. Project Characteristics'!$G$28)-1),ROW(_xlfn.ANCHORARRAY($CE8))*0,
_xlfn.XLOOKUP(CJ$7,'Int BCA Ann Fail Prob'!$IN$7:$LM$7,_xlfn.ANCHORARRAY('Int BCA Ann Fail Prob'!$IN$8):_xlfn.ANCHORARRAY('Int BCA Ann Fail Prob'!$LM$8)))
*('7. Project Characteristics'!$G$39)</f>
        <v>0</v>
      </c>
      <c r="CK8" s="75" cm="1">
        <f t="array" ref="CK8:CK12">IF(CK$7&gt;(SUM($F$7,'7. Project Characteristics'!$G$28)-1),ROW(_xlfn.ANCHORARRAY($CE8))*0,
_xlfn.XLOOKUP(CK$7,'Int BCA Ann Fail Prob'!$IN$7:$LM$7,_xlfn.ANCHORARRAY('Int BCA Ann Fail Prob'!$IN$8):_xlfn.ANCHORARRAY('Int BCA Ann Fail Prob'!$LM$8)))
*('7. Project Characteristics'!$G$39)</f>
        <v>0</v>
      </c>
      <c r="CL8" s="75" cm="1">
        <f t="array" ref="CL8:CL12">IF(CL$7&gt;(SUM($F$7,'7. Project Characteristics'!$G$28)-1),ROW(_xlfn.ANCHORARRAY($CE8))*0,
_xlfn.XLOOKUP(CL$7,'Int BCA Ann Fail Prob'!$IN$7:$LM$7,_xlfn.ANCHORARRAY('Int BCA Ann Fail Prob'!$IN$8):_xlfn.ANCHORARRAY('Int BCA Ann Fail Prob'!$LM$8)))
*('7. Project Characteristics'!$G$39)</f>
        <v>0</v>
      </c>
      <c r="CM8" s="75" cm="1">
        <f t="array" ref="CM8:CM12">IF(CM$7&gt;(SUM($F$7,'7. Project Characteristics'!$G$28)-1),ROW(_xlfn.ANCHORARRAY($CE8))*0,
_xlfn.XLOOKUP(CM$7,'Int BCA Ann Fail Prob'!$IN$7:$LM$7,_xlfn.ANCHORARRAY('Int BCA Ann Fail Prob'!$IN$8):_xlfn.ANCHORARRAY('Int BCA Ann Fail Prob'!$LM$8)))
*('7. Project Characteristics'!$G$39)</f>
        <v>0</v>
      </c>
      <c r="CN8" s="75" cm="1">
        <f t="array" ref="CN8:CN12">IF(CN$7&gt;(SUM($F$7,'7. Project Characteristics'!$G$28)-1),ROW(_xlfn.ANCHORARRAY($CE8))*0,
_xlfn.XLOOKUP(CN$7,'Int BCA Ann Fail Prob'!$IN$7:$LM$7,_xlfn.ANCHORARRAY('Int BCA Ann Fail Prob'!$IN$8):_xlfn.ANCHORARRAY('Int BCA Ann Fail Prob'!$LM$8)))
*('7. Project Characteristics'!$G$39)</f>
        <v>0</v>
      </c>
      <c r="CO8" s="75" cm="1">
        <f t="array" ref="CO8:CO12">IF(CO$7&gt;(SUM($F$7,'7. Project Characteristics'!$G$28)-1),ROW(_xlfn.ANCHORARRAY($CE8))*0,
_xlfn.XLOOKUP(CO$7,'Int BCA Ann Fail Prob'!$IN$7:$LM$7,_xlfn.ANCHORARRAY('Int BCA Ann Fail Prob'!$IN$8):_xlfn.ANCHORARRAY('Int BCA Ann Fail Prob'!$LM$8)))
*('7. Project Characteristics'!$G$39)</f>
        <v>0</v>
      </c>
      <c r="CP8" s="75" cm="1">
        <f t="array" ref="CP8:CP12">IF(CP$7&gt;(SUM($F$7,'7. Project Characteristics'!$G$28)-1),ROW(_xlfn.ANCHORARRAY($CE8))*0,
_xlfn.XLOOKUP(CP$7,'Int BCA Ann Fail Prob'!$IN$7:$LM$7,_xlfn.ANCHORARRAY('Int BCA Ann Fail Prob'!$IN$8):_xlfn.ANCHORARRAY('Int BCA Ann Fail Prob'!$LM$8)))
*('7. Project Characteristics'!$G$39)</f>
        <v>0</v>
      </c>
      <c r="CQ8" s="75" cm="1">
        <f t="array" ref="CQ8:CQ12">IF(CQ$7&gt;(SUM($F$7,'7. Project Characteristics'!$G$28)-1),ROW(_xlfn.ANCHORARRAY($CE8))*0,
_xlfn.XLOOKUP(CQ$7,'Int BCA Ann Fail Prob'!$IN$7:$LM$7,_xlfn.ANCHORARRAY('Int BCA Ann Fail Prob'!$IN$8):_xlfn.ANCHORARRAY('Int BCA Ann Fail Prob'!$LM$8)))
*('7. Project Characteristics'!$G$39)</f>
        <v>0</v>
      </c>
      <c r="CR8" s="75" cm="1">
        <f t="array" ref="CR8:CR12">IF(CR$7&gt;(SUM($F$7,'7. Project Characteristics'!$G$28)-1),ROW(_xlfn.ANCHORARRAY($CE8))*0,
_xlfn.XLOOKUP(CR$7,'Int BCA Ann Fail Prob'!$IN$7:$LM$7,_xlfn.ANCHORARRAY('Int BCA Ann Fail Prob'!$IN$8):_xlfn.ANCHORARRAY('Int BCA Ann Fail Prob'!$LM$8)))
*('7. Project Characteristics'!$G$39)</f>
        <v>0</v>
      </c>
      <c r="CS8" s="75" cm="1">
        <f t="array" ref="CS8:CS12">IF(CS$7&gt;(SUM($F$7,'7. Project Characteristics'!$G$28)-1),ROW(_xlfn.ANCHORARRAY($CE8))*0,
_xlfn.XLOOKUP(CS$7,'Int BCA Ann Fail Prob'!$IN$7:$LM$7,_xlfn.ANCHORARRAY('Int BCA Ann Fail Prob'!$IN$8):_xlfn.ANCHORARRAY('Int BCA Ann Fail Prob'!$LM$8)))
*('7. Project Characteristics'!$G$39)</f>
        <v>0</v>
      </c>
      <c r="CT8" s="75" cm="1">
        <f t="array" ref="CT8:CT12">IF(CT$7&gt;(SUM($F$7,'7. Project Characteristics'!$G$28)-1),ROW(_xlfn.ANCHORARRAY($CE8))*0,
_xlfn.XLOOKUP(CT$7,'Int BCA Ann Fail Prob'!$IN$7:$LM$7,_xlfn.ANCHORARRAY('Int BCA Ann Fail Prob'!$IN$8):_xlfn.ANCHORARRAY('Int BCA Ann Fail Prob'!$LM$8)))
*('7. Project Characteristics'!$G$39)</f>
        <v>0</v>
      </c>
      <c r="CU8" s="75" cm="1">
        <f t="array" ref="CU8:CU12">IF(CU$7&gt;(SUM($F$7,'7. Project Characteristics'!$G$28)-1),ROW(_xlfn.ANCHORARRAY($CE8))*0,
_xlfn.XLOOKUP(CU$7,'Int BCA Ann Fail Prob'!$IN$7:$LM$7,_xlfn.ANCHORARRAY('Int BCA Ann Fail Prob'!$IN$8):_xlfn.ANCHORARRAY('Int BCA Ann Fail Prob'!$LM$8)))
*('7. Project Characteristics'!$G$39)</f>
        <v>0</v>
      </c>
      <c r="CV8" s="75" cm="1">
        <f t="array" ref="CV8:CV12">IF(CV$7&gt;(SUM($F$7,'7. Project Characteristics'!$G$28)-1),ROW(_xlfn.ANCHORARRAY($CE8))*0,
_xlfn.XLOOKUP(CV$7,'Int BCA Ann Fail Prob'!$IN$7:$LM$7,_xlfn.ANCHORARRAY('Int BCA Ann Fail Prob'!$IN$8):_xlfn.ANCHORARRAY('Int BCA Ann Fail Prob'!$LM$8)))
*('7. Project Characteristics'!$G$39)</f>
        <v>0</v>
      </c>
      <c r="CW8" s="75" cm="1">
        <f t="array" ref="CW8:CW12">IF(CW$7&gt;(SUM($F$7,'7. Project Characteristics'!$G$28)-1),ROW(_xlfn.ANCHORARRAY($CE8))*0,
_xlfn.XLOOKUP(CW$7,'Int BCA Ann Fail Prob'!$IN$7:$LM$7,_xlfn.ANCHORARRAY('Int BCA Ann Fail Prob'!$IN$8):_xlfn.ANCHORARRAY('Int BCA Ann Fail Prob'!$LM$8)))
*('7. Project Characteristics'!$G$39)</f>
        <v>0</v>
      </c>
      <c r="CX8" s="75" cm="1">
        <f t="array" ref="CX8:CX12">IF(CX$7&gt;(SUM($F$7,'7. Project Characteristics'!$G$28)-1),ROW(_xlfn.ANCHORARRAY($CE8))*0,
_xlfn.XLOOKUP(CX$7,'Int BCA Ann Fail Prob'!$IN$7:$LM$7,_xlfn.ANCHORARRAY('Int BCA Ann Fail Prob'!$IN$8):_xlfn.ANCHORARRAY('Int BCA Ann Fail Prob'!$LM$8)))
*('7. Project Characteristics'!$G$39)</f>
        <v>0</v>
      </c>
      <c r="CY8" s="75" cm="1">
        <f t="array" ref="CY8:CY12">IF(CY$7&gt;(SUM($F$7,'7. Project Characteristics'!$G$28)-1),ROW(_xlfn.ANCHORARRAY($CE8))*0,
_xlfn.XLOOKUP(CY$7,'Int BCA Ann Fail Prob'!$IN$7:$LM$7,_xlfn.ANCHORARRAY('Int BCA Ann Fail Prob'!$IN$8):_xlfn.ANCHORARRAY('Int BCA Ann Fail Prob'!$LM$8)))
*('7. Project Characteristics'!$G$39)</f>
        <v>0</v>
      </c>
      <c r="CZ8" s="75" cm="1">
        <f t="array" ref="CZ8:CZ12">IF(CZ$7&gt;(SUM($F$7,'7. Project Characteristics'!$G$28)-1),ROW(_xlfn.ANCHORARRAY($CE8))*0,
_xlfn.XLOOKUP(CZ$7,'Int BCA Ann Fail Prob'!$IN$7:$LM$7,_xlfn.ANCHORARRAY('Int BCA Ann Fail Prob'!$IN$8):_xlfn.ANCHORARRAY('Int BCA Ann Fail Prob'!$LM$8)))
*('7. Project Characteristics'!$G$39)</f>
        <v>0</v>
      </c>
      <c r="DA8" s="75" cm="1">
        <f t="array" ref="DA8:DA12">IF(DA$7&gt;(SUM($F$7,'7. Project Characteristics'!$G$28)-1),ROW(_xlfn.ANCHORARRAY($CE8))*0,
_xlfn.XLOOKUP(DA$7,'Int BCA Ann Fail Prob'!$IN$7:$LM$7,_xlfn.ANCHORARRAY('Int BCA Ann Fail Prob'!$IN$8):_xlfn.ANCHORARRAY('Int BCA Ann Fail Prob'!$LM$8)))
*('7. Project Characteristics'!$G$39)</f>
        <v>0</v>
      </c>
      <c r="DB8" s="75" cm="1">
        <f t="array" ref="DB8:DB12">IF(DB$7&gt;(SUM($F$7,'7. Project Characteristics'!$G$28)-1),ROW(_xlfn.ANCHORARRAY($CE8))*0,
_xlfn.XLOOKUP(DB$7,'Int BCA Ann Fail Prob'!$IN$7:$LM$7,_xlfn.ANCHORARRAY('Int BCA Ann Fail Prob'!$IN$8):_xlfn.ANCHORARRAY('Int BCA Ann Fail Prob'!$LM$8)))
*('7. Project Characteristics'!$G$39)</f>
        <v>0</v>
      </c>
      <c r="DC8" s="75" cm="1">
        <f t="array" ref="DC8:DC12">IF(DC$7&gt;(SUM($F$7,'7. Project Characteristics'!$G$28)-1),ROW(_xlfn.ANCHORARRAY($CE8))*0,
_xlfn.XLOOKUP(DC$7,'Int BCA Ann Fail Prob'!$IN$7:$LM$7,_xlfn.ANCHORARRAY('Int BCA Ann Fail Prob'!$IN$8):_xlfn.ANCHORARRAY('Int BCA Ann Fail Prob'!$LM$8)))
*('7. Project Characteristics'!$G$39)</f>
        <v>0</v>
      </c>
      <c r="DD8" s="75" cm="1">
        <f t="array" ref="DD8:DD12">IF(DD$7&gt;(SUM($F$7,'7. Project Characteristics'!$G$28)-1),ROW(_xlfn.ANCHORARRAY($CE8))*0,
_xlfn.XLOOKUP(DD$7,'Int BCA Ann Fail Prob'!$IN$7:$LM$7,_xlfn.ANCHORARRAY('Int BCA Ann Fail Prob'!$IN$8):_xlfn.ANCHORARRAY('Int BCA Ann Fail Prob'!$LM$8)))
*('7. Project Characteristics'!$G$39)</f>
        <v>0</v>
      </c>
      <c r="DE8" s="75" cm="1">
        <f t="array" ref="DE8:DE12">IF(DE$7&gt;(SUM($F$7,'7. Project Characteristics'!$G$28)-1),ROW(_xlfn.ANCHORARRAY($CE8))*0,
_xlfn.XLOOKUP(DE$7,'Int BCA Ann Fail Prob'!$IN$7:$LM$7,_xlfn.ANCHORARRAY('Int BCA Ann Fail Prob'!$IN$8):_xlfn.ANCHORARRAY('Int BCA Ann Fail Prob'!$LM$8)))
*('7. Project Characteristics'!$G$39)</f>
        <v>0</v>
      </c>
      <c r="DF8" s="75" cm="1">
        <f t="array" ref="DF8:DF12">IF(DF$7&gt;(SUM($F$7,'7. Project Characteristics'!$G$28)-1),ROW(_xlfn.ANCHORARRAY($CE8))*0,
_xlfn.XLOOKUP(DF$7,'Int BCA Ann Fail Prob'!$IN$7:$LM$7,_xlfn.ANCHORARRAY('Int BCA Ann Fail Prob'!$IN$8):_xlfn.ANCHORARRAY('Int BCA Ann Fail Prob'!$LM$8)))
*('7. Project Characteristics'!$G$39)</f>
        <v>0</v>
      </c>
      <c r="DG8" s="75" cm="1">
        <f t="array" ref="DG8:DG12">IF(DG$7&gt;(SUM($F$7,'7. Project Characteristics'!$G$28)-1),ROW(_xlfn.ANCHORARRAY($CE8))*0,
_xlfn.XLOOKUP(DG$7,'Int BCA Ann Fail Prob'!$IN$7:$LM$7,_xlfn.ANCHORARRAY('Int BCA Ann Fail Prob'!$IN$8):_xlfn.ANCHORARRAY('Int BCA Ann Fail Prob'!$LM$8)))
*('7. Project Characteristics'!$G$39)</f>
        <v>0</v>
      </c>
      <c r="DH8" s="75" cm="1">
        <f t="array" ref="DH8:DH12">IF(DH$7&gt;(SUM($F$7,'7. Project Characteristics'!$G$28)-1),ROW(_xlfn.ANCHORARRAY($CE8))*0,
_xlfn.XLOOKUP(DH$7,'Int BCA Ann Fail Prob'!$IN$7:$LM$7,_xlfn.ANCHORARRAY('Int BCA Ann Fail Prob'!$IN$8):_xlfn.ANCHORARRAY('Int BCA Ann Fail Prob'!$LM$8)))
*('7. Project Characteristics'!$G$39)</f>
        <v>0</v>
      </c>
      <c r="DI8" s="75" cm="1">
        <f t="array" ref="DI8:DI12">IF(DI$7&gt;(SUM($F$7,'7. Project Characteristics'!$G$28)-1),ROW(_xlfn.ANCHORARRAY($CE8))*0,
_xlfn.XLOOKUP(DI$7,'Int BCA Ann Fail Prob'!$IN$7:$LM$7,_xlfn.ANCHORARRAY('Int BCA Ann Fail Prob'!$IN$8):_xlfn.ANCHORARRAY('Int BCA Ann Fail Prob'!$LM$8)))
*('7. Project Characteristics'!$G$39)</f>
        <v>0</v>
      </c>
      <c r="DJ8" s="75" cm="1">
        <f t="array" ref="DJ8:DJ12">IF(DJ$7&gt;(SUM($F$7,'7. Project Characteristics'!$G$28)-1),ROW(_xlfn.ANCHORARRAY($CE8))*0,
_xlfn.XLOOKUP(DJ$7,'Int BCA Ann Fail Prob'!$IN$7:$LM$7,_xlfn.ANCHORARRAY('Int BCA Ann Fail Prob'!$IN$8):_xlfn.ANCHORARRAY('Int BCA Ann Fail Prob'!$LM$8)))
*('7. Project Characteristics'!$G$39)</f>
        <v>0</v>
      </c>
      <c r="DK8" s="75" cm="1">
        <f t="array" ref="DK8:DK12">IF(DK$7&gt;(SUM($F$7,'7. Project Characteristics'!$G$28)-1),ROW(_xlfn.ANCHORARRAY($CE8))*0,
_xlfn.XLOOKUP(DK$7,'Int BCA Ann Fail Prob'!$IN$7:$LM$7,_xlfn.ANCHORARRAY('Int BCA Ann Fail Prob'!$IN$8):_xlfn.ANCHORARRAY('Int BCA Ann Fail Prob'!$LM$8)))
*('7. Project Characteristics'!$G$39)</f>
        <v>0</v>
      </c>
      <c r="DL8" s="75" cm="1">
        <f t="array" ref="DL8:DL12">IF(DL$7&gt;(SUM($F$7,'7. Project Characteristics'!$G$28)-1),ROW(_xlfn.ANCHORARRAY($CE8))*0,
_xlfn.XLOOKUP(DL$7,'Int BCA Ann Fail Prob'!$IN$7:$LM$7,_xlfn.ANCHORARRAY('Int BCA Ann Fail Prob'!$IN$8):_xlfn.ANCHORARRAY('Int BCA Ann Fail Prob'!$LM$8)))
*('7. Project Characteristics'!$G$39)</f>
        <v>0</v>
      </c>
      <c r="DM8" s="75" cm="1">
        <f t="array" ref="DM8:DM12">IF(DM$7&gt;(SUM($F$7,'7. Project Characteristics'!$G$28)-1),ROW(_xlfn.ANCHORARRAY($CE8))*0,
_xlfn.XLOOKUP(DM$7,'Int BCA Ann Fail Prob'!$IN$7:$LM$7,_xlfn.ANCHORARRAY('Int BCA Ann Fail Prob'!$IN$8):_xlfn.ANCHORARRAY('Int BCA Ann Fail Prob'!$LM$8)))
*('7. Project Characteristics'!$G$39)</f>
        <v>0</v>
      </c>
      <c r="DN8" s="75" cm="1">
        <f t="array" ref="DN8:DN12">IF(DN$7&gt;(SUM($F$7,'7. Project Characteristics'!$G$28)-1),ROW(_xlfn.ANCHORARRAY($CE8))*0,
_xlfn.XLOOKUP(DN$7,'Int BCA Ann Fail Prob'!$IN$7:$LM$7,_xlfn.ANCHORARRAY('Int BCA Ann Fail Prob'!$IN$8):_xlfn.ANCHORARRAY('Int BCA Ann Fail Prob'!$LM$8)))
*('7. Project Characteristics'!$G$39)</f>
        <v>0</v>
      </c>
      <c r="DO8" s="75" cm="1">
        <f t="array" ref="DO8:DO12">IF(DO$7&gt;(SUM($F$7,'7. Project Characteristics'!$G$28)-1),ROW(_xlfn.ANCHORARRAY($CE8))*0,
_xlfn.XLOOKUP(DO$7,'Int BCA Ann Fail Prob'!$IN$7:$LM$7,_xlfn.ANCHORARRAY('Int BCA Ann Fail Prob'!$IN$8):_xlfn.ANCHORARRAY('Int BCA Ann Fail Prob'!$LM$8)))
*('7. Project Characteristics'!$G$39)</f>
        <v>0</v>
      </c>
      <c r="DP8" s="75" cm="1">
        <f t="array" ref="DP8:DP12">IF(DP$7&gt;(SUM($F$7,'7. Project Characteristics'!$G$28)-1),ROW(_xlfn.ANCHORARRAY($CE8))*0,
_xlfn.XLOOKUP(DP$7,'Int BCA Ann Fail Prob'!$IN$7:$LM$7,_xlfn.ANCHORARRAY('Int BCA Ann Fail Prob'!$IN$8):_xlfn.ANCHORARRAY('Int BCA Ann Fail Prob'!$LM$8)))
*('7. Project Characteristics'!$G$39)</f>
        <v>0</v>
      </c>
      <c r="DQ8" s="75" cm="1">
        <f t="array" ref="DQ8:DQ12">IF(DQ$7&gt;(SUM($F$7,'7. Project Characteristics'!$G$28)-1),ROW(_xlfn.ANCHORARRAY($CE8))*0,
_xlfn.XLOOKUP(DQ$7,'Int BCA Ann Fail Prob'!$IN$7:$LM$7,_xlfn.ANCHORARRAY('Int BCA Ann Fail Prob'!$IN$8):_xlfn.ANCHORARRAY('Int BCA Ann Fail Prob'!$LM$8)))
*('7. Project Characteristics'!$G$39)</f>
        <v>0</v>
      </c>
      <c r="DR8" s="75" cm="1">
        <f t="array" ref="DR8:DR12">IF(DR$7&gt;(SUM($F$7,'7. Project Characteristics'!$G$28)-1),ROW(_xlfn.ANCHORARRAY($CE8))*0,
_xlfn.XLOOKUP(DR$7,'Int BCA Ann Fail Prob'!$IN$7:$LM$7,_xlfn.ANCHORARRAY('Int BCA Ann Fail Prob'!$IN$8):_xlfn.ANCHORARRAY('Int BCA Ann Fail Prob'!$LM$8)))
*('7. Project Characteristics'!$G$39)</f>
        <v>0</v>
      </c>
      <c r="DS8" s="75" cm="1">
        <f t="array" ref="DS8:DS12">IF(DS$7&gt;(SUM($F$7,'7. Project Characteristics'!$G$28)-1),ROW(_xlfn.ANCHORARRAY($CE8))*0,
_xlfn.XLOOKUP(DS$7,'Int BCA Ann Fail Prob'!$IN$7:$LM$7,_xlfn.ANCHORARRAY('Int BCA Ann Fail Prob'!$IN$8):_xlfn.ANCHORARRAY('Int BCA Ann Fail Prob'!$LM$8)))
*('7. Project Characteristics'!$G$39)</f>
        <v>0</v>
      </c>
      <c r="DT8" s="75" cm="1">
        <f t="array" ref="DT8:DT12">IF(DT$7&gt;(SUM($F$7,'7. Project Characteristics'!$G$28)-1),ROW(_xlfn.ANCHORARRAY($CE8))*0,
_xlfn.XLOOKUP(DT$7,'Int BCA Ann Fail Prob'!$IN$7:$LM$7,_xlfn.ANCHORARRAY('Int BCA Ann Fail Prob'!$IN$8):_xlfn.ANCHORARRAY('Int BCA Ann Fail Prob'!$LM$8)))
*('7. Project Characteristics'!$G$39)</f>
        <v>0</v>
      </c>
      <c r="DU8" s="75" cm="1">
        <f t="array" ref="DU8:DU12">IF(DU$7&gt;(SUM($F$7,'7. Project Characteristics'!$G$28)-1),ROW(_xlfn.ANCHORARRAY($CE8))*0,
_xlfn.XLOOKUP(DU$7,'Int BCA Ann Fail Prob'!$IN$7:$LM$7,_xlfn.ANCHORARRAY('Int BCA Ann Fail Prob'!$IN$8):_xlfn.ANCHORARRAY('Int BCA Ann Fail Prob'!$LM$8)))
*('7. Project Characteristics'!$G$39)</f>
        <v>0</v>
      </c>
      <c r="DV8" s="75" cm="1">
        <f t="array" ref="DV8:DV12">IF(DV$7&gt;(SUM($F$7,'7. Project Characteristics'!$G$28)-1),ROW(_xlfn.ANCHORARRAY($CE8))*0,
_xlfn.XLOOKUP(DV$7,'Int BCA Ann Fail Prob'!$IN$7:$LM$7,_xlfn.ANCHORARRAY('Int BCA Ann Fail Prob'!$IN$8):_xlfn.ANCHORARRAY('Int BCA Ann Fail Prob'!$LM$8)))
*('7. Project Characteristics'!$G$39)</f>
        <v>0</v>
      </c>
      <c r="DW8" s="75" cm="1">
        <f t="array" ref="DW8:DW12">IF(DW$7&gt;(SUM($F$7,'7. Project Characteristics'!$G$28)-1),ROW(_xlfn.ANCHORARRAY($CE8))*0,
_xlfn.XLOOKUP(DW$7,'Int BCA Ann Fail Prob'!$IN$7:$LM$7,_xlfn.ANCHORARRAY('Int BCA Ann Fail Prob'!$IN$8):_xlfn.ANCHORARRAY('Int BCA Ann Fail Prob'!$LM$8)))
*('7. Project Characteristics'!$G$39)</f>
        <v>0</v>
      </c>
      <c r="DX8" s="75" cm="1">
        <f t="array" ref="DX8:DX12">IF(DX$7&gt;(SUM($F$7,'7. Project Characteristics'!$G$28)-1),ROW(_xlfn.ANCHORARRAY($CE8))*0,
_xlfn.XLOOKUP(DX$7,'Int BCA Ann Fail Prob'!$IN$7:$LM$7,_xlfn.ANCHORARRAY('Int BCA Ann Fail Prob'!$IN$8):_xlfn.ANCHORARRAY('Int BCA Ann Fail Prob'!$LM$8)))
*('7. Project Characteristics'!$G$39)</f>
        <v>0</v>
      </c>
      <c r="DY8" s="75" cm="1">
        <f t="array" ref="DY8:DY12">IF(DY$7&gt;(SUM($F$7,'7. Project Characteristics'!$G$28)-1),ROW(_xlfn.ANCHORARRAY($CE8))*0,
_xlfn.XLOOKUP(DY$7,'Int BCA Ann Fail Prob'!$IN$7:$LM$7,_xlfn.ANCHORARRAY('Int BCA Ann Fail Prob'!$IN$8):_xlfn.ANCHORARRAY('Int BCA Ann Fail Prob'!$LM$8)))
*('7. Project Characteristics'!$G$39)</f>
        <v>0</v>
      </c>
      <c r="DZ8" s="75" cm="1">
        <f t="array" ref="DZ8:DZ12">IF(DZ$7&gt;(SUM($F$7,'7. Project Characteristics'!$G$28)-1),ROW(_xlfn.ANCHORARRAY($CE8))*0,
_xlfn.XLOOKUP(DZ$7,'Int BCA Ann Fail Prob'!$IN$7:$LM$7,_xlfn.ANCHORARRAY('Int BCA Ann Fail Prob'!$IN$8):_xlfn.ANCHORARRAY('Int BCA Ann Fail Prob'!$LM$8)))
*('7. Project Characteristics'!$G$39)</f>
        <v>0</v>
      </c>
      <c r="EA8" s="75" cm="1">
        <f t="array" ref="EA8:EA12">IF(EA$7&gt;(SUM($F$7,'7. Project Characteristics'!$G$28)-1),ROW(_xlfn.ANCHORARRAY($CE8))*0,
_xlfn.XLOOKUP(EA$7,'Int BCA Ann Fail Prob'!$IN$7:$LM$7,_xlfn.ANCHORARRAY('Int BCA Ann Fail Prob'!$IN$8):_xlfn.ANCHORARRAY('Int BCA Ann Fail Prob'!$LM$8)))
*('7. Project Characteristics'!$G$39)</f>
        <v>0</v>
      </c>
      <c r="EB8" s="75" cm="1">
        <f t="array" ref="EB8:EB12">IF(EB$7&gt;(SUM($F$7,'7. Project Characteristics'!$G$28)-1),ROW(_xlfn.ANCHORARRAY($CE8))*0,
_xlfn.XLOOKUP(EB$7,'Int BCA Ann Fail Prob'!$IN$7:$LM$7,_xlfn.ANCHORARRAY('Int BCA Ann Fail Prob'!$IN$8):_xlfn.ANCHORARRAY('Int BCA Ann Fail Prob'!$LM$8)))
*('7. Project Characteristics'!$G$39)</f>
        <v>0</v>
      </c>
      <c r="EC8" s="75" cm="1">
        <f t="array" ref="EC8:EC12">IF(EC$7&gt;(SUM($F$7,'7. Project Characteristics'!$G$28)-1),ROW(_xlfn.ANCHORARRAY($CE8))*0,
_xlfn.XLOOKUP(EC$7,'Int BCA Ann Fail Prob'!$IN$7:$LM$7,_xlfn.ANCHORARRAY('Int BCA Ann Fail Prob'!$IN$8):_xlfn.ANCHORARRAY('Int BCA Ann Fail Prob'!$LM$8)))
*('7. Project Characteristics'!$G$39)</f>
        <v>0</v>
      </c>
      <c r="ED8" s="75" cm="1">
        <f t="array" ref="ED8:ED12">IF(ED$7&gt;(SUM($F$7,'7. Project Characteristics'!$G$28)-1),ROW(_xlfn.ANCHORARRAY($CE8))*0,
_xlfn.XLOOKUP(ED$7,'Int BCA Ann Fail Prob'!$IN$7:$LM$7,_xlfn.ANCHORARRAY('Int BCA Ann Fail Prob'!$IN$8):_xlfn.ANCHORARRAY('Int BCA Ann Fail Prob'!$LM$8)))
*('7. Project Characteristics'!$G$39)</f>
        <v>0</v>
      </c>
      <c r="EE8" s="75" cm="1">
        <f t="array" ref="EE8:EE12">IF(EE$7&gt;(SUM($F$7,'7. Project Characteristics'!$G$28)-1),ROW(_xlfn.ANCHORARRAY($CE8))*0,
_xlfn.XLOOKUP(EE$7,'Int BCA Ann Fail Prob'!$IN$7:$LM$7,_xlfn.ANCHORARRAY('Int BCA Ann Fail Prob'!$IN$8):_xlfn.ANCHORARRAY('Int BCA Ann Fail Prob'!$LM$8)))
*('7. Project Characteristics'!$G$39)</f>
        <v>0</v>
      </c>
      <c r="EF8" s="75" cm="1">
        <f t="array" ref="EF8:EF12">IF(EF$7&gt;(SUM($F$7,'7. Project Characteristics'!$G$28)-1),ROW(_xlfn.ANCHORARRAY($CE8))*0,
_xlfn.XLOOKUP(EF$7,'Int BCA Ann Fail Prob'!$IN$7:$LM$7,_xlfn.ANCHORARRAY('Int BCA Ann Fail Prob'!$IN$8):_xlfn.ANCHORARRAY('Int BCA Ann Fail Prob'!$LM$8)))
*('7. Project Characteristics'!$G$39)</f>
        <v>0</v>
      </c>
      <c r="EG8" s="75" cm="1">
        <f t="array" ref="EG8:EG12">IF(EG$7&gt;(SUM($F$7,'7. Project Characteristics'!$G$28)-1),ROW(_xlfn.ANCHORARRAY($CE8))*0,
_xlfn.XLOOKUP(EG$7,'Int BCA Ann Fail Prob'!$IN$7:$LM$7,_xlfn.ANCHORARRAY('Int BCA Ann Fail Prob'!$IN$8):_xlfn.ANCHORARRAY('Int BCA Ann Fail Prob'!$LM$8)))
*('7. Project Characteristics'!$G$39)</f>
        <v>0</v>
      </c>
      <c r="EH8" s="75" cm="1">
        <f t="array" ref="EH8:EH12">IF(EH$7&gt;(SUM($F$7,'7. Project Characteristics'!$G$28)-1),ROW(_xlfn.ANCHORARRAY($CE8))*0,
_xlfn.XLOOKUP(EH$7,'Int BCA Ann Fail Prob'!$IN$7:$LM$7,_xlfn.ANCHORARRAY('Int BCA Ann Fail Prob'!$IN$8):_xlfn.ANCHORARRAY('Int BCA Ann Fail Prob'!$LM$8)))
*('7. Project Characteristics'!$G$39)</f>
        <v>0</v>
      </c>
      <c r="EI8" s="75" cm="1">
        <f t="array" ref="EI8:EI12">IF(EI$7&gt;(SUM($F$7,'7. Project Characteristics'!$G$28)-1),ROW(_xlfn.ANCHORARRAY($CE8))*0,
_xlfn.XLOOKUP(EI$7,'Int BCA Ann Fail Prob'!$IN$7:$LM$7,_xlfn.ANCHORARRAY('Int BCA Ann Fail Prob'!$IN$8):_xlfn.ANCHORARRAY('Int BCA Ann Fail Prob'!$LM$8)))
*('7. Project Characteristics'!$G$39)</f>
        <v>0</v>
      </c>
      <c r="EJ8" s="75" cm="1">
        <f t="array" ref="EJ8:EJ12">IF(EJ$7&gt;(SUM($F$7,'7. Project Characteristics'!$G$28)-1),ROW(_xlfn.ANCHORARRAY($CE8))*0,
_xlfn.XLOOKUP(EJ$7,'Int BCA Ann Fail Prob'!$IN$7:$LM$7,_xlfn.ANCHORARRAY('Int BCA Ann Fail Prob'!$IN$8):_xlfn.ANCHORARRAY('Int BCA Ann Fail Prob'!$LM$8)))
*('7. Project Characteristics'!$G$39)</f>
        <v>0</v>
      </c>
      <c r="EK8" s="75" cm="1">
        <f t="array" ref="EK8:EK12">IF(EK$7&gt;(SUM($F$7,'7. Project Characteristics'!$G$28)-1),ROW(_xlfn.ANCHORARRAY($CE8))*0,
_xlfn.XLOOKUP(EK$7,'Int BCA Ann Fail Prob'!$IN$7:$LM$7,_xlfn.ANCHORARRAY('Int BCA Ann Fail Prob'!$IN$8):_xlfn.ANCHORARRAY('Int BCA Ann Fail Prob'!$LM$8)))
*('7. Project Characteristics'!$G$39)</f>
        <v>0</v>
      </c>
      <c r="EL8" s="75" cm="1">
        <f t="array" ref="EL8:EL12">IF(EL$7&gt;(SUM($F$7,'7. Project Characteristics'!$G$28)-1),ROW(_xlfn.ANCHORARRAY($CE8))*0,
_xlfn.XLOOKUP(EL$7,'Int BCA Ann Fail Prob'!$IN$7:$LM$7,_xlfn.ANCHORARRAY('Int BCA Ann Fail Prob'!$IN$8):_xlfn.ANCHORARRAY('Int BCA Ann Fail Prob'!$LM$8)))
*('7. Project Characteristics'!$G$39)</f>
        <v>0</v>
      </c>
      <c r="EM8" s="75" cm="1">
        <f t="array" ref="EM8:EM12">IF(EM$7&gt;(SUM($F$7,'7. Project Characteristics'!$G$28)-1),ROW(_xlfn.ANCHORARRAY($CE8))*0,
_xlfn.XLOOKUP(EM$7,'Int BCA Ann Fail Prob'!$IN$7:$LM$7,_xlfn.ANCHORARRAY('Int BCA Ann Fail Prob'!$IN$8):_xlfn.ANCHORARRAY('Int BCA Ann Fail Prob'!$LM$8)))
*('7. Project Characteristics'!$G$39)</f>
        <v>0</v>
      </c>
      <c r="EN8" s="75" cm="1">
        <f t="array" ref="EN8:EN12">IF(EN$7&gt;(SUM($F$7,'7. Project Characteristics'!$G$28)-1),ROW(_xlfn.ANCHORARRAY($CE8))*0,
_xlfn.XLOOKUP(EN$7,'Int BCA Ann Fail Prob'!$IN$7:$LM$7,_xlfn.ANCHORARRAY('Int BCA Ann Fail Prob'!$IN$8):_xlfn.ANCHORARRAY('Int BCA Ann Fail Prob'!$LM$8)))
*('7. Project Characteristics'!$G$39)</f>
        <v>0</v>
      </c>
      <c r="EO8" s="75" cm="1">
        <f t="array" ref="EO8:EO12">IF(EO$7&gt;(SUM($F$7,'7. Project Characteristics'!$G$28)-1),ROW(_xlfn.ANCHORARRAY($CE8))*0,
_xlfn.XLOOKUP(EO$7,'Int BCA Ann Fail Prob'!$IN$7:$LM$7,_xlfn.ANCHORARRAY('Int BCA Ann Fail Prob'!$IN$8):_xlfn.ANCHORARRAY('Int BCA Ann Fail Prob'!$LM$8)))
*('7. Project Characteristics'!$G$39)</f>
        <v>0</v>
      </c>
      <c r="EP8" s="75" cm="1">
        <f t="array" ref="EP8:EP12">IF(EP$7&gt;(SUM($F$7,'7. Project Characteristics'!$G$28)-1),ROW(_xlfn.ANCHORARRAY($CE8))*0,
_xlfn.XLOOKUP(EP$7,'Int BCA Ann Fail Prob'!$IN$7:$LM$7,_xlfn.ANCHORARRAY('Int BCA Ann Fail Prob'!$IN$8):_xlfn.ANCHORARRAY('Int BCA Ann Fail Prob'!$LM$8)))
*('7. Project Characteristics'!$G$39)</f>
        <v>0</v>
      </c>
      <c r="EQ8" s="75" cm="1">
        <f t="array" ref="EQ8:EQ12">IF(EQ$7&gt;(SUM($F$7,'7. Project Characteristics'!$G$28)-1),ROW(_xlfn.ANCHORARRAY($CE8))*0,
_xlfn.XLOOKUP(EQ$7,'Int BCA Ann Fail Prob'!$IN$7:$LM$7,_xlfn.ANCHORARRAY('Int BCA Ann Fail Prob'!$IN$8):_xlfn.ANCHORARRAY('Int BCA Ann Fail Prob'!$LM$8)))
*('7. Project Characteristics'!$G$39)</f>
        <v>0</v>
      </c>
      <c r="ER8" s="75" cm="1">
        <f t="array" ref="ER8:ER12">IF(ER$7&gt;(SUM($F$7,'7. Project Characteristics'!$G$28)-1),ROW(_xlfn.ANCHORARRAY($CE8))*0,
_xlfn.XLOOKUP(ER$7,'Int BCA Ann Fail Prob'!$IN$7:$LM$7,_xlfn.ANCHORARRAY('Int BCA Ann Fail Prob'!$IN$8):_xlfn.ANCHORARRAY('Int BCA Ann Fail Prob'!$LM$8)))
*('7. Project Characteristics'!$G$39)</f>
        <v>0</v>
      </c>
      <c r="ES8" s="75" cm="1">
        <f t="array" ref="ES8:ES12">IF(ES$7&gt;(SUM($F$7,'7. Project Characteristics'!$G$28)-1),ROW(_xlfn.ANCHORARRAY($CE8))*0,
_xlfn.XLOOKUP(ES$7,'Int BCA Ann Fail Prob'!$IN$7:$LM$7,_xlfn.ANCHORARRAY('Int BCA Ann Fail Prob'!$IN$8):_xlfn.ANCHORARRAY('Int BCA Ann Fail Prob'!$LM$8)))
*('7. Project Characteristics'!$G$39)</f>
        <v>0</v>
      </c>
      <c r="ET8" s="75" cm="1">
        <f t="array" ref="ET8:ET12">IF(ET$7&gt;(SUM($F$7,'7. Project Characteristics'!$G$28)-1),ROW(_xlfn.ANCHORARRAY($CE8))*0,
_xlfn.XLOOKUP(ET$7,'Int BCA Ann Fail Prob'!$IN$7:$LM$7,_xlfn.ANCHORARRAY('Int BCA Ann Fail Prob'!$IN$8):_xlfn.ANCHORARRAY('Int BCA Ann Fail Prob'!$LM$8)))
*('7. Project Characteristics'!$G$39)</f>
        <v>0</v>
      </c>
      <c r="EU8" s="75" cm="1">
        <f t="array" ref="EU8:EU12">IF(EU$7&gt;(SUM($F$7,'7. Project Characteristics'!$G$28)-1),ROW(_xlfn.ANCHORARRAY($CE8))*0,
_xlfn.XLOOKUP(EU$7,'Int BCA Ann Fail Prob'!$IN$7:$LM$7,_xlfn.ANCHORARRAY('Int BCA Ann Fail Prob'!$IN$8):_xlfn.ANCHORARRAY('Int BCA Ann Fail Prob'!$LM$8)))
*('7. Project Characteristics'!$G$39)</f>
        <v>0</v>
      </c>
      <c r="EV8" s="75" cm="1">
        <f t="array" ref="EV8:EV12">IF(EV$7&gt;(SUM($F$7,'7. Project Characteristics'!$G$28)-1),ROW(_xlfn.ANCHORARRAY($CE8))*0,
_xlfn.XLOOKUP(EV$7,'Int BCA Ann Fail Prob'!$IN$7:$LM$7,_xlfn.ANCHORARRAY('Int BCA Ann Fail Prob'!$IN$8):_xlfn.ANCHORARRAY('Int BCA Ann Fail Prob'!$LM$8)))
*('7. Project Characteristics'!$G$39)</f>
        <v>0</v>
      </c>
      <c r="EW8" s="75" cm="1">
        <f t="array" ref="EW8:EW12">IF(EW$7&gt;(SUM($F$7,'7. Project Characteristics'!$G$28)-1),ROW(_xlfn.ANCHORARRAY($CE8))*0,
_xlfn.XLOOKUP(EW$7,'Int BCA Ann Fail Prob'!$IN$7:$LM$7,_xlfn.ANCHORARRAY('Int BCA Ann Fail Prob'!$IN$8):_xlfn.ANCHORARRAY('Int BCA Ann Fail Prob'!$LM$8)))
*('7. Project Characteristics'!$G$39)</f>
        <v>0</v>
      </c>
      <c r="EX8" s="75" cm="1">
        <f t="array" ref="EX8:EX12">IF(EX$7&gt;(SUM($F$7,'7. Project Characteristics'!$G$28)-1),ROW(_xlfn.ANCHORARRAY($CE8))*0,
_xlfn.XLOOKUP(EX$7,'Int BCA Ann Fail Prob'!$IN$7:$LM$7,_xlfn.ANCHORARRAY('Int BCA Ann Fail Prob'!$IN$8):_xlfn.ANCHORARRAY('Int BCA Ann Fail Prob'!$LM$8)))
*('7. Project Characteristics'!$G$39)</f>
        <v>0</v>
      </c>
      <c r="EY8" s="75" cm="1">
        <f t="array" ref="EY8:EY12">IF(EY$7&gt;(SUM($F$7,'7. Project Characteristics'!$G$28)-1),ROW(_xlfn.ANCHORARRAY($CE8))*0,
_xlfn.XLOOKUP(EY$7,'Int BCA Ann Fail Prob'!$IN$7:$LM$7,_xlfn.ANCHORARRAY('Int BCA Ann Fail Prob'!$IN$8):_xlfn.ANCHORARRAY('Int BCA Ann Fail Prob'!$LM$8)))
*('7. Project Characteristics'!$G$39)</f>
        <v>0</v>
      </c>
      <c r="EZ8" s="75" cm="1">
        <f t="array" ref="EZ8:EZ12">IF(EZ$7&gt;(SUM($F$7,'7. Project Characteristics'!$G$28)-1),ROW(_xlfn.ANCHORARRAY($CE8))*0,
_xlfn.XLOOKUP(EZ$7,'Int BCA Ann Fail Prob'!$IN$7:$LM$7,_xlfn.ANCHORARRAY('Int BCA Ann Fail Prob'!$IN$8):_xlfn.ANCHORARRAY('Int BCA Ann Fail Prob'!$LM$8)))
*('7. Project Characteristics'!$G$39)</f>
        <v>0</v>
      </c>
      <c r="FA8" s="75" cm="1">
        <f t="array" ref="FA8:FA12">IF(FA$7&gt;(SUM($F$7,'7. Project Characteristics'!$G$28)-1),ROW(_xlfn.ANCHORARRAY($CE8))*0,
_xlfn.XLOOKUP(FA$7,'Int BCA Ann Fail Prob'!$IN$7:$LM$7,_xlfn.ANCHORARRAY('Int BCA Ann Fail Prob'!$IN$8):_xlfn.ANCHORARRAY('Int BCA Ann Fail Prob'!$LM$8)))
*('7. Project Characteristics'!$G$39)</f>
        <v>0</v>
      </c>
      <c r="FB8" s="75" cm="1">
        <f t="array" ref="FB8:FB12">IF(FB$7&gt;(SUM($F$7,'7. Project Characteristics'!$G$28)-1),ROW(_xlfn.ANCHORARRAY($CE8))*0,
_xlfn.XLOOKUP(FB$7,'Int BCA Ann Fail Prob'!$IN$7:$LM$7,_xlfn.ANCHORARRAY('Int BCA Ann Fail Prob'!$IN$8):_xlfn.ANCHORARRAY('Int BCA Ann Fail Prob'!$LM$8)))
*('7. Project Characteristics'!$G$39)</f>
        <v>0</v>
      </c>
      <c r="FC8" s="75" cm="1">
        <f t="array" ref="FC8:FC12">IF(FC$7&gt;(SUM($F$7,'7. Project Characteristics'!$G$28)-1),ROW(_xlfn.ANCHORARRAY($CE8))*0,
_xlfn.XLOOKUP(FC$7,'Int BCA Ann Fail Prob'!$IN$7:$LM$7,_xlfn.ANCHORARRAY('Int BCA Ann Fail Prob'!$IN$8):_xlfn.ANCHORARRAY('Int BCA Ann Fail Prob'!$LM$8)))
*('7. Project Characteristics'!$G$39)</f>
        <v>0</v>
      </c>
      <c r="FD8" s="75" cm="1">
        <f t="array" ref="FD8:FD12">IF(FD$7&gt;(SUM($F$7,'7. Project Characteristics'!$G$28)-1),ROW(_xlfn.ANCHORARRAY($CE8))*0,
_xlfn.XLOOKUP(FD$7,'Int BCA Ann Fail Prob'!$IN$7:$LM$7,_xlfn.ANCHORARRAY('Int BCA Ann Fail Prob'!$IN$8):_xlfn.ANCHORARRAY('Int BCA Ann Fail Prob'!$LM$8)))
*('7. Project Characteristics'!$G$39)</f>
        <v>0</v>
      </c>
      <c r="FE8" s="75" cm="1">
        <f t="array" ref="FE8:FE12">IF(FE$7&gt;(SUM($F$7,'7. Project Characteristics'!$G$28)-1),ROW(_xlfn.ANCHORARRAY($CE8))*0,
_xlfn.XLOOKUP(FE$7,'Int BCA Ann Fail Prob'!$IN$7:$LM$7,_xlfn.ANCHORARRAY('Int BCA Ann Fail Prob'!$IN$8):_xlfn.ANCHORARRAY('Int BCA Ann Fail Prob'!$LM$8)))
*('7. Project Characteristics'!$G$39)</f>
        <v>0</v>
      </c>
      <c r="FG8" s="66" t="str" cm="1">
        <f t="array" ref="FG8:FG12">_xlfn.ANCHORARRAY(CE8)</f>
        <v>Pole</v>
      </c>
      <c r="FH8" s="66" t="str" cm="1">
        <f t="array" ref="FH8:FH12">_xlfn.ANCHORARRAY(CF8)</f>
        <v>Class 5</v>
      </c>
      <c r="FI8" s="77" cm="1">
        <f t="array" ref="FI8:FI12">_xlfn.ANCHORARRAY(FJ8)+_xlfn.BYROW(_xlfn.ANCHORARRAY(FK8):_xlfn.ANCHORARRAY(IG8),_xlfn.LAMBDA(_xlpm.array,NPV('7. Project Characteristics'!$G$18,_xlpm.array)))</f>
        <v>0</v>
      </c>
      <c r="FJ8" s="75" cm="1">
        <f t="array" ref="FJ8:FJ12">IF(FJ$7&gt;(SUM($F$7,'7. Project Characteristics'!$G$28)-1),ROW(_xlfn.ANCHORARRAY(FG8))*0,
_xlfn.XLOOKUP(FJ$7,'Int BCA Ann Fail Prob'!$IN$7:$LM$7,_xlfn.ANCHORARRAY('Int BCA Ann Fail Prob'!$IN$8):_xlfn.ANCHORARRAY('Int BCA Ann Fail Prob'!$LM$8)))
*(IF('7. Project Characteristics'!$G$13="Frequency",'7. Project Characteristics'!$G$39,'7. Project Characteristics'!$H$39))</f>
        <v>0</v>
      </c>
      <c r="FK8" s="75" cm="1">
        <f t="array" ref="FK8:FK12">IF(FK$7&gt;(SUM($F$7,'7. Project Characteristics'!$G$28)-1),ROW(_xlfn.ANCHORARRAY(FH8))*0,
_xlfn.XLOOKUP(FK$7,'Int BCA Ann Fail Prob'!$IN$7:$LM$7,_xlfn.ANCHORARRAY('Int BCA Ann Fail Prob'!$IN$8):_xlfn.ANCHORARRAY('Int BCA Ann Fail Prob'!$LM$8)))
*(IF('7. Project Characteristics'!$G$13="Frequency",'7. Project Characteristics'!$G$39,'7. Project Characteristics'!$H$39))</f>
        <v>0</v>
      </c>
      <c r="FL8" s="75" cm="1">
        <f t="array" ref="FL8:FL12">IF(FL$7&gt;(SUM($F$7,'7. Project Characteristics'!$G$28)-1),ROW(_xlfn.ANCHORARRAY(FI8))*0,
_xlfn.XLOOKUP(FL$7,'Int BCA Ann Fail Prob'!$IN$7:$LM$7,_xlfn.ANCHORARRAY('Int BCA Ann Fail Prob'!$IN$8):_xlfn.ANCHORARRAY('Int BCA Ann Fail Prob'!$LM$8)))
*(IF('7. Project Characteristics'!$G$13="Frequency",'7. Project Characteristics'!$G$39,'7. Project Characteristics'!$H$39))</f>
        <v>0</v>
      </c>
      <c r="FM8" s="75" cm="1">
        <f t="array" ref="FM8:FM12">IF(FM$7&gt;(SUM($F$7,'7. Project Characteristics'!$G$28)-1),ROW(_xlfn.ANCHORARRAY(FJ8))*0,
_xlfn.XLOOKUP(FM$7,'Int BCA Ann Fail Prob'!$IN$7:$LM$7,_xlfn.ANCHORARRAY('Int BCA Ann Fail Prob'!$IN$8):_xlfn.ANCHORARRAY('Int BCA Ann Fail Prob'!$LM$8)))
*(IF('7. Project Characteristics'!$G$13="Frequency",'7. Project Characteristics'!$G$39,'7. Project Characteristics'!$H$39))</f>
        <v>0</v>
      </c>
      <c r="FN8" s="75" cm="1">
        <f t="array" ref="FN8:FN12">IF(FN$7&gt;(SUM($F$7,'7. Project Characteristics'!$G$28)-1),ROW(_xlfn.ANCHORARRAY(FK8))*0,
_xlfn.XLOOKUP(FN$7,'Int BCA Ann Fail Prob'!$IN$7:$LM$7,_xlfn.ANCHORARRAY('Int BCA Ann Fail Prob'!$IN$8):_xlfn.ANCHORARRAY('Int BCA Ann Fail Prob'!$LM$8)))
*(IF('7. Project Characteristics'!$G$13="Frequency",'7. Project Characteristics'!$G$39,'7. Project Characteristics'!$H$39))</f>
        <v>0</v>
      </c>
      <c r="FO8" s="75" cm="1">
        <f t="array" ref="FO8:FO12">IF(FO$7&gt;(SUM($F$7,'7. Project Characteristics'!$G$28)-1),ROW(_xlfn.ANCHORARRAY(FL8))*0,
_xlfn.XLOOKUP(FO$7,'Int BCA Ann Fail Prob'!$IN$7:$LM$7,_xlfn.ANCHORARRAY('Int BCA Ann Fail Prob'!$IN$8):_xlfn.ANCHORARRAY('Int BCA Ann Fail Prob'!$LM$8)))
*(IF('7. Project Characteristics'!$G$13="Frequency",'7. Project Characteristics'!$G$39,'7. Project Characteristics'!$H$39))</f>
        <v>0</v>
      </c>
      <c r="FP8" s="75" cm="1">
        <f t="array" ref="FP8:FP12">IF(FP$7&gt;(SUM($F$7,'7. Project Characteristics'!$G$28)-1),ROW(_xlfn.ANCHORARRAY(FM8))*0,
_xlfn.XLOOKUP(FP$7,'Int BCA Ann Fail Prob'!$IN$7:$LM$7,_xlfn.ANCHORARRAY('Int BCA Ann Fail Prob'!$IN$8):_xlfn.ANCHORARRAY('Int BCA Ann Fail Prob'!$LM$8)))
*(IF('7. Project Characteristics'!$G$13="Frequency",'7. Project Characteristics'!$G$39,'7. Project Characteristics'!$H$39))</f>
        <v>0</v>
      </c>
      <c r="FQ8" s="75" cm="1">
        <f t="array" ref="FQ8:FQ12">IF(FQ$7&gt;(SUM($F$7,'7. Project Characteristics'!$G$28)-1),ROW(_xlfn.ANCHORARRAY(FN8))*0,
_xlfn.XLOOKUP(FQ$7,'Int BCA Ann Fail Prob'!$IN$7:$LM$7,_xlfn.ANCHORARRAY('Int BCA Ann Fail Prob'!$IN$8):_xlfn.ANCHORARRAY('Int BCA Ann Fail Prob'!$LM$8)))
*(IF('7. Project Characteristics'!$G$13="Frequency",'7. Project Characteristics'!$G$39,'7. Project Characteristics'!$H$39))</f>
        <v>0</v>
      </c>
      <c r="FR8" s="75" cm="1">
        <f t="array" ref="FR8:FR12">IF(FR$7&gt;(SUM($F$7,'7. Project Characteristics'!$G$28)-1),ROW(_xlfn.ANCHORARRAY(FO8))*0,
_xlfn.XLOOKUP(FR$7,'Int BCA Ann Fail Prob'!$IN$7:$LM$7,_xlfn.ANCHORARRAY('Int BCA Ann Fail Prob'!$IN$8):_xlfn.ANCHORARRAY('Int BCA Ann Fail Prob'!$LM$8)))
*(IF('7. Project Characteristics'!$G$13="Frequency",'7. Project Characteristics'!$G$39,'7. Project Characteristics'!$H$39))</f>
        <v>0</v>
      </c>
      <c r="FS8" s="75" cm="1">
        <f t="array" ref="FS8:FS12">IF(FS$7&gt;(SUM($F$7,'7. Project Characteristics'!$G$28)-1),ROW(_xlfn.ANCHORARRAY(FP8))*0,
_xlfn.XLOOKUP(FS$7,'Int BCA Ann Fail Prob'!$IN$7:$LM$7,_xlfn.ANCHORARRAY('Int BCA Ann Fail Prob'!$IN$8):_xlfn.ANCHORARRAY('Int BCA Ann Fail Prob'!$LM$8)))
*(IF('7. Project Characteristics'!$G$13="Frequency",'7. Project Characteristics'!$G$39,'7. Project Characteristics'!$H$39))</f>
        <v>0</v>
      </c>
      <c r="FT8" s="75" cm="1">
        <f t="array" ref="FT8:FT12">IF(FT$7&gt;(SUM($F$7,'7. Project Characteristics'!$G$28)-1),ROW(_xlfn.ANCHORARRAY(FQ8))*0,
_xlfn.XLOOKUP(FT$7,'Int BCA Ann Fail Prob'!$IN$7:$LM$7,_xlfn.ANCHORARRAY('Int BCA Ann Fail Prob'!$IN$8):_xlfn.ANCHORARRAY('Int BCA Ann Fail Prob'!$LM$8)))
*(IF('7. Project Characteristics'!$G$13="Frequency",'7. Project Characteristics'!$G$39,'7. Project Characteristics'!$H$39))</f>
        <v>0</v>
      </c>
      <c r="FU8" s="75" cm="1">
        <f t="array" ref="FU8:FU12">IF(FU$7&gt;(SUM($F$7,'7. Project Characteristics'!$G$28)-1),ROW(_xlfn.ANCHORARRAY(FR8))*0,
_xlfn.XLOOKUP(FU$7,'Int BCA Ann Fail Prob'!$IN$7:$LM$7,_xlfn.ANCHORARRAY('Int BCA Ann Fail Prob'!$IN$8):_xlfn.ANCHORARRAY('Int BCA Ann Fail Prob'!$LM$8)))
*(IF('7. Project Characteristics'!$G$13="Frequency",'7. Project Characteristics'!$G$39,'7. Project Characteristics'!$H$39))</f>
        <v>0</v>
      </c>
      <c r="FV8" s="75" cm="1">
        <f t="array" ref="FV8:FV12">IF(FV$7&gt;(SUM($F$7,'7. Project Characteristics'!$G$28)-1),ROW(_xlfn.ANCHORARRAY(FS8))*0,
_xlfn.XLOOKUP(FV$7,'Int BCA Ann Fail Prob'!$IN$7:$LM$7,_xlfn.ANCHORARRAY('Int BCA Ann Fail Prob'!$IN$8):_xlfn.ANCHORARRAY('Int BCA Ann Fail Prob'!$LM$8)))
*(IF('7. Project Characteristics'!$G$13="Frequency",'7. Project Characteristics'!$G$39,'7. Project Characteristics'!$H$39))</f>
        <v>0</v>
      </c>
      <c r="FW8" s="75" cm="1">
        <f t="array" ref="FW8:FW12">IF(FW$7&gt;(SUM($F$7,'7. Project Characteristics'!$G$28)-1),ROW(_xlfn.ANCHORARRAY(FT8))*0,
_xlfn.XLOOKUP(FW$7,'Int BCA Ann Fail Prob'!$IN$7:$LM$7,_xlfn.ANCHORARRAY('Int BCA Ann Fail Prob'!$IN$8):_xlfn.ANCHORARRAY('Int BCA Ann Fail Prob'!$LM$8)))
*(IF('7. Project Characteristics'!$G$13="Frequency",'7. Project Characteristics'!$G$39,'7. Project Characteristics'!$H$39))</f>
        <v>0</v>
      </c>
      <c r="FX8" s="75" cm="1">
        <f t="array" ref="FX8:FX12">IF(FX$7&gt;(SUM($F$7,'7. Project Characteristics'!$G$28)-1),ROW(_xlfn.ANCHORARRAY(FU8))*0,
_xlfn.XLOOKUP(FX$7,'Int BCA Ann Fail Prob'!$IN$7:$LM$7,_xlfn.ANCHORARRAY('Int BCA Ann Fail Prob'!$IN$8):_xlfn.ANCHORARRAY('Int BCA Ann Fail Prob'!$LM$8)))
*(IF('7. Project Characteristics'!$G$13="Frequency",'7. Project Characteristics'!$G$39,'7. Project Characteristics'!$H$39))</f>
        <v>0</v>
      </c>
      <c r="FY8" s="75" cm="1">
        <f t="array" ref="FY8:FY12">IF(FY$7&gt;(SUM($F$7,'7. Project Characteristics'!$G$28)-1),ROW(_xlfn.ANCHORARRAY(FV8))*0,
_xlfn.XLOOKUP(FY$7,'Int BCA Ann Fail Prob'!$IN$7:$LM$7,_xlfn.ANCHORARRAY('Int BCA Ann Fail Prob'!$IN$8):_xlfn.ANCHORARRAY('Int BCA Ann Fail Prob'!$LM$8)))
*(IF('7. Project Characteristics'!$G$13="Frequency",'7. Project Characteristics'!$G$39,'7. Project Characteristics'!$H$39))</f>
        <v>0</v>
      </c>
      <c r="FZ8" s="75" cm="1">
        <f t="array" ref="FZ8:FZ12">IF(FZ$7&gt;(SUM($F$7,'7. Project Characteristics'!$G$28)-1),ROW(_xlfn.ANCHORARRAY(FW8))*0,
_xlfn.XLOOKUP(FZ$7,'Int BCA Ann Fail Prob'!$IN$7:$LM$7,_xlfn.ANCHORARRAY('Int BCA Ann Fail Prob'!$IN$8):_xlfn.ANCHORARRAY('Int BCA Ann Fail Prob'!$LM$8)))
*(IF('7. Project Characteristics'!$G$13="Frequency",'7. Project Characteristics'!$G$39,'7. Project Characteristics'!$H$39))</f>
        <v>0</v>
      </c>
      <c r="GA8" s="75" cm="1">
        <f t="array" ref="GA8:GA12">IF(GA$7&gt;(SUM($F$7,'7. Project Characteristics'!$G$28)-1),ROW(_xlfn.ANCHORARRAY(FX8))*0,
_xlfn.XLOOKUP(GA$7,'Int BCA Ann Fail Prob'!$IN$7:$LM$7,_xlfn.ANCHORARRAY('Int BCA Ann Fail Prob'!$IN$8):_xlfn.ANCHORARRAY('Int BCA Ann Fail Prob'!$LM$8)))
*(IF('7. Project Characteristics'!$G$13="Frequency",'7. Project Characteristics'!$G$39,'7. Project Characteristics'!$H$39))</f>
        <v>0</v>
      </c>
      <c r="GB8" s="75" cm="1">
        <f t="array" ref="GB8:GB12">IF(GB$7&gt;(SUM($F$7,'7. Project Characteristics'!$G$28)-1),ROW(_xlfn.ANCHORARRAY(FY8))*0,
_xlfn.XLOOKUP(GB$7,'Int BCA Ann Fail Prob'!$IN$7:$LM$7,_xlfn.ANCHORARRAY('Int BCA Ann Fail Prob'!$IN$8):_xlfn.ANCHORARRAY('Int BCA Ann Fail Prob'!$LM$8)))
*(IF('7. Project Characteristics'!$G$13="Frequency",'7. Project Characteristics'!$G$39,'7. Project Characteristics'!$H$39))</f>
        <v>0</v>
      </c>
      <c r="GC8" s="75" cm="1">
        <f t="array" ref="GC8:GC12">IF(GC$7&gt;(SUM($F$7,'7. Project Characteristics'!$G$28)-1),ROW(_xlfn.ANCHORARRAY(FZ8))*0,
_xlfn.XLOOKUP(GC$7,'Int BCA Ann Fail Prob'!$IN$7:$LM$7,_xlfn.ANCHORARRAY('Int BCA Ann Fail Prob'!$IN$8):_xlfn.ANCHORARRAY('Int BCA Ann Fail Prob'!$LM$8)))
*(IF('7. Project Characteristics'!$G$13="Frequency",'7. Project Characteristics'!$G$39,'7. Project Characteristics'!$H$39))</f>
        <v>0</v>
      </c>
      <c r="GD8" s="75" cm="1">
        <f t="array" ref="GD8:GD12">IF(GD$7&gt;(SUM($F$7,'7. Project Characteristics'!$G$28)-1),ROW(_xlfn.ANCHORARRAY(GA8))*0,
_xlfn.XLOOKUP(GD$7,'Int BCA Ann Fail Prob'!$IN$7:$LM$7,_xlfn.ANCHORARRAY('Int BCA Ann Fail Prob'!$IN$8):_xlfn.ANCHORARRAY('Int BCA Ann Fail Prob'!$LM$8)))
*(IF('7. Project Characteristics'!$G$13="Frequency",'7. Project Characteristics'!$G$39,'7. Project Characteristics'!$H$39))</f>
        <v>0</v>
      </c>
      <c r="GE8" s="75" cm="1">
        <f t="array" ref="GE8:GE12">IF(GE$7&gt;(SUM($F$7,'7. Project Characteristics'!$G$28)-1),ROW(_xlfn.ANCHORARRAY(GB8))*0,
_xlfn.XLOOKUP(GE$7,'Int BCA Ann Fail Prob'!$IN$7:$LM$7,_xlfn.ANCHORARRAY('Int BCA Ann Fail Prob'!$IN$8):_xlfn.ANCHORARRAY('Int BCA Ann Fail Prob'!$LM$8)))
*(IF('7. Project Characteristics'!$G$13="Frequency",'7. Project Characteristics'!$G$39,'7. Project Characteristics'!$H$39))</f>
        <v>0</v>
      </c>
      <c r="GF8" s="75" cm="1">
        <f t="array" ref="GF8:GF12">IF(GF$7&gt;(SUM($F$7,'7. Project Characteristics'!$G$28)-1),ROW(_xlfn.ANCHORARRAY(GC8))*0,
_xlfn.XLOOKUP(GF$7,'Int BCA Ann Fail Prob'!$IN$7:$LM$7,_xlfn.ANCHORARRAY('Int BCA Ann Fail Prob'!$IN$8):_xlfn.ANCHORARRAY('Int BCA Ann Fail Prob'!$LM$8)))
*(IF('7. Project Characteristics'!$G$13="Frequency",'7. Project Characteristics'!$G$39,'7. Project Characteristics'!$H$39))</f>
        <v>0</v>
      </c>
      <c r="GG8" s="75" cm="1">
        <f t="array" ref="GG8:GG12">IF(GG$7&gt;(SUM($F$7,'7. Project Characteristics'!$G$28)-1),ROW(_xlfn.ANCHORARRAY(GD8))*0,
_xlfn.XLOOKUP(GG$7,'Int BCA Ann Fail Prob'!$IN$7:$LM$7,_xlfn.ANCHORARRAY('Int BCA Ann Fail Prob'!$IN$8):_xlfn.ANCHORARRAY('Int BCA Ann Fail Prob'!$LM$8)))
*(IF('7. Project Characteristics'!$G$13="Frequency",'7. Project Characteristics'!$G$39,'7. Project Characteristics'!$H$39))</f>
        <v>0</v>
      </c>
      <c r="GH8" s="75" cm="1">
        <f t="array" ref="GH8:GH12">IF(GH$7&gt;(SUM($F$7,'7. Project Characteristics'!$G$28)-1),ROW(_xlfn.ANCHORARRAY(GE8))*0,
_xlfn.XLOOKUP(GH$7,'Int BCA Ann Fail Prob'!$IN$7:$LM$7,_xlfn.ANCHORARRAY('Int BCA Ann Fail Prob'!$IN$8):_xlfn.ANCHORARRAY('Int BCA Ann Fail Prob'!$LM$8)))
*(IF('7. Project Characteristics'!$G$13="Frequency",'7. Project Characteristics'!$G$39,'7. Project Characteristics'!$H$39))</f>
        <v>0</v>
      </c>
      <c r="GI8" s="75" cm="1">
        <f t="array" ref="GI8:GI12">IF(GI$7&gt;(SUM($F$7,'7. Project Characteristics'!$G$28)-1),ROW(_xlfn.ANCHORARRAY(GF8))*0,
_xlfn.XLOOKUP(GI$7,'Int BCA Ann Fail Prob'!$IN$7:$LM$7,_xlfn.ANCHORARRAY('Int BCA Ann Fail Prob'!$IN$8):_xlfn.ANCHORARRAY('Int BCA Ann Fail Prob'!$LM$8)))
*(IF('7. Project Characteristics'!$G$13="Frequency",'7. Project Characteristics'!$G$39,'7. Project Characteristics'!$H$39))</f>
        <v>0</v>
      </c>
      <c r="GJ8" s="75" cm="1">
        <f t="array" ref="GJ8:GJ12">IF(GJ$7&gt;(SUM($F$7,'7. Project Characteristics'!$G$28)-1),ROW(_xlfn.ANCHORARRAY(GG8))*0,
_xlfn.XLOOKUP(GJ$7,'Int BCA Ann Fail Prob'!$IN$7:$LM$7,_xlfn.ANCHORARRAY('Int BCA Ann Fail Prob'!$IN$8):_xlfn.ANCHORARRAY('Int BCA Ann Fail Prob'!$LM$8)))
*(IF('7. Project Characteristics'!$G$13="Frequency",'7. Project Characteristics'!$G$39,'7. Project Characteristics'!$H$39))</f>
        <v>0</v>
      </c>
      <c r="GK8" s="75" cm="1">
        <f t="array" ref="GK8:GK12">IF(GK$7&gt;(SUM($F$7,'7. Project Characteristics'!$G$28)-1),ROW(_xlfn.ANCHORARRAY(GH8))*0,
_xlfn.XLOOKUP(GK$7,'Int BCA Ann Fail Prob'!$IN$7:$LM$7,_xlfn.ANCHORARRAY('Int BCA Ann Fail Prob'!$IN$8):_xlfn.ANCHORARRAY('Int BCA Ann Fail Prob'!$LM$8)))
*(IF('7. Project Characteristics'!$G$13="Frequency",'7. Project Characteristics'!$G$39,'7. Project Characteristics'!$H$39))</f>
        <v>0</v>
      </c>
      <c r="GL8" s="75" cm="1">
        <f t="array" ref="GL8:GL12">IF(GL$7&gt;(SUM($F$7,'7. Project Characteristics'!$G$28)-1),ROW(_xlfn.ANCHORARRAY(GI8))*0,
_xlfn.XLOOKUP(GL$7,'Int BCA Ann Fail Prob'!$IN$7:$LM$7,_xlfn.ANCHORARRAY('Int BCA Ann Fail Prob'!$IN$8):_xlfn.ANCHORARRAY('Int BCA Ann Fail Prob'!$LM$8)))
*(IF('7. Project Characteristics'!$G$13="Frequency",'7. Project Characteristics'!$G$39,'7. Project Characteristics'!$H$39))</f>
        <v>0</v>
      </c>
      <c r="GM8" s="75" cm="1">
        <f t="array" ref="GM8:GM12">IF(GM$7&gt;(SUM($F$7,'7. Project Characteristics'!$G$28)-1),ROW(_xlfn.ANCHORARRAY(GJ8))*0,
_xlfn.XLOOKUP(GM$7,'Int BCA Ann Fail Prob'!$IN$7:$LM$7,_xlfn.ANCHORARRAY('Int BCA Ann Fail Prob'!$IN$8):_xlfn.ANCHORARRAY('Int BCA Ann Fail Prob'!$LM$8)))
*(IF('7. Project Characteristics'!$G$13="Frequency",'7. Project Characteristics'!$G$39,'7. Project Characteristics'!$H$39))</f>
        <v>0</v>
      </c>
      <c r="GN8" s="75" cm="1">
        <f t="array" ref="GN8:GN12">IF(GN$7&gt;(SUM($F$7,'7. Project Characteristics'!$G$28)-1),ROW(_xlfn.ANCHORARRAY(GK8))*0,
_xlfn.XLOOKUP(GN$7,'Int BCA Ann Fail Prob'!$IN$7:$LM$7,_xlfn.ANCHORARRAY('Int BCA Ann Fail Prob'!$IN$8):_xlfn.ANCHORARRAY('Int BCA Ann Fail Prob'!$LM$8)))
*(IF('7. Project Characteristics'!$G$13="Frequency",'7. Project Characteristics'!$G$39,'7. Project Characteristics'!$H$39))</f>
        <v>0</v>
      </c>
      <c r="GO8" s="75" cm="1">
        <f t="array" ref="GO8:GO12">IF(GO$7&gt;(SUM($F$7,'7. Project Characteristics'!$G$28)-1),ROW(_xlfn.ANCHORARRAY(GL8))*0,
_xlfn.XLOOKUP(GO$7,'Int BCA Ann Fail Prob'!$IN$7:$LM$7,_xlfn.ANCHORARRAY('Int BCA Ann Fail Prob'!$IN$8):_xlfn.ANCHORARRAY('Int BCA Ann Fail Prob'!$LM$8)))
*(IF('7. Project Characteristics'!$G$13="Frequency",'7. Project Characteristics'!$G$39,'7. Project Characteristics'!$H$39))</f>
        <v>0</v>
      </c>
      <c r="GP8" s="75" cm="1">
        <f t="array" ref="GP8:GP12">IF(GP$7&gt;(SUM($F$7,'7. Project Characteristics'!$G$28)-1),ROW(_xlfn.ANCHORARRAY(GM8))*0,
_xlfn.XLOOKUP(GP$7,'Int BCA Ann Fail Prob'!$IN$7:$LM$7,_xlfn.ANCHORARRAY('Int BCA Ann Fail Prob'!$IN$8):_xlfn.ANCHORARRAY('Int BCA Ann Fail Prob'!$LM$8)))
*(IF('7. Project Characteristics'!$G$13="Frequency",'7. Project Characteristics'!$G$39,'7. Project Characteristics'!$H$39))</f>
        <v>0</v>
      </c>
      <c r="GQ8" s="75" cm="1">
        <f t="array" ref="GQ8:GQ12">IF(GQ$7&gt;(SUM($F$7,'7. Project Characteristics'!$G$28)-1),ROW(_xlfn.ANCHORARRAY(GN8))*0,
_xlfn.XLOOKUP(GQ$7,'Int BCA Ann Fail Prob'!$IN$7:$LM$7,_xlfn.ANCHORARRAY('Int BCA Ann Fail Prob'!$IN$8):_xlfn.ANCHORARRAY('Int BCA Ann Fail Prob'!$LM$8)))
*(IF('7. Project Characteristics'!$G$13="Frequency",'7. Project Characteristics'!$G$39,'7. Project Characteristics'!$H$39))</f>
        <v>0</v>
      </c>
      <c r="GR8" s="75" cm="1">
        <f t="array" ref="GR8:GR12">IF(GR$7&gt;(SUM($F$7,'7. Project Characteristics'!$G$28)-1),ROW(_xlfn.ANCHORARRAY(GO8))*0,
_xlfn.XLOOKUP(GR$7,'Int BCA Ann Fail Prob'!$IN$7:$LM$7,_xlfn.ANCHORARRAY('Int BCA Ann Fail Prob'!$IN$8):_xlfn.ANCHORARRAY('Int BCA Ann Fail Prob'!$LM$8)))
*(IF('7. Project Characteristics'!$G$13="Frequency",'7. Project Characteristics'!$G$39,'7. Project Characteristics'!$H$39))</f>
        <v>0</v>
      </c>
      <c r="GS8" s="75" cm="1">
        <f t="array" ref="GS8:GS12">IF(GS$7&gt;(SUM($F$7,'7. Project Characteristics'!$G$28)-1),ROW(_xlfn.ANCHORARRAY(GP8))*0,
_xlfn.XLOOKUP(GS$7,'Int BCA Ann Fail Prob'!$IN$7:$LM$7,_xlfn.ANCHORARRAY('Int BCA Ann Fail Prob'!$IN$8):_xlfn.ANCHORARRAY('Int BCA Ann Fail Prob'!$LM$8)))
*(IF('7. Project Characteristics'!$G$13="Frequency",'7. Project Characteristics'!$G$39,'7. Project Characteristics'!$H$39))</f>
        <v>0</v>
      </c>
      <c r="GT8" s="75" cm="1">
        <f t="array" ref="GT8:GT12">IF(GT$7&gt;(SUM($F$7,'7. Project Characteristics'!$G$28)-1),ROW(_xlfn.ANCHORARRAY(GQ8))*0,
_xlfn.XLOOKUP(GT$7,'Int BCA Ann Fail Prob'!$IN$7:$LM$7,_xlfn.ANCHORARRAY('Int BCA Ann Fail Prob'!$IN$8):_xlfn.ANCHORARRAY('Int BCA Ann Fail Prob'!$LM$8)))
*(IF('7. Project Characteristics'!$G$13="Frequency",'7. Project Characteristics'!$G$39,'7. Project Characteristics'!$H$39))</f>
        <v>0</v>
      </c>
      <c r="GU8" s="75" cm="1">
        <f t="array" ref="GU8:GU12">IF(GU$7&gt;(SUM($F$7,'7. Project Characteristics'!$G$28)-1),ROW(_xlfn.ANCHORARRAY(GR8))*0,
_xlfn.XLOOKUP(GU$7,'Int BCA Ann Fail Prob'!$IN$7:$LM$7,_xlfn.ANCHORARRAY('Int BCA Ann Fail Prob'!$IN$8):_xlfn.ANCHORARRAY('Int BCA Ann Fail Prob'!$LM$8)))
*(IF('7. Project Characteristics'!$G$13="Frequency",'7. Project Characteristics'!$G$39,'7. Project Characteristics'!$H$39))</f>
        <v>0</v>
      </c>
      <c r="GV8" s="75" cm="1">
        <f t="array" ref="GV8:GV12">IF(GV$7&gt;(SUM($F$7,'7. Project Characteristics'!$G$28)-1),ROW(_xlfn.ANCHORARRAY(GS8))*0,
_xlfn.XLOOKUP(GV$7,'Int BCA Ann Fail Prob'!$IN$7:$LM$7,_xlfn.ANCHORARRAY('Int BCA Ann Fail Prob'!$IN$8):_xlfn.ANCHORARRAY('Int BCA Ann Fail Prob'!$LM$8)))
*(IF('7. Project Characteristics'!$G$13="Frequency",'7. Project Characteristics'!$G$39,'7. Project Characteristics'!$H$39))</f>
        <v>0</v>
      </c>
      <c r="GW8" s="75" cm="1">
        <f t="array" ref="GW8:GW12">IF(GW$7&gt;(SUM($F$7,'7. Project Characteristics'!$G$28)-1),ROW(_xlfn.ANCHORARRAY(GT8))*0,
_xlfn.XLOOKUP(GW$7,'Int BCA Ann Fail Prob'!$IN$7:$LM$7,_xlfn.ANCHORARRAY('Int BCA Ann Fail Prob'!$IN$8):_xlfn.ANCHORARRAY('Int BCA Ann Fail Prob'!$LM$8)))
*(IF('7. Project Characteristics'!$G$13="Frequency",'7. Project Characteristics'!$G$39,'7. Project Characteristics'!$H$39))</f>
        <v>0</v>
      </c>
      <c r="GX8" s="75" cm="1">
        <f t="array" ref="GX8:GX12">IF(GX$7&gt;(SUM($F$7,'7. Project Characteristics'!$G$28)-1),ROW(_xlfn.ANCHORARRAY(GU8))*0,
_xlfn.XLOOKUP(GX$7,'Int BCA Ann Fail Prob'!$IN$7:$LM$7,_xlfn.ANCHORARRAY('Int BCA Ann Fail Prob'!$IN$8):_xlfn.ANCHORARRAY('Int BCA Ann Fail Prob'!$LM$8)))
*(IF('7. Project Characteristics'!$G$13="Frequency",'7. Project Characteristics'!$G$39,'7. Project Characteristics'!$H$39))</f>
        <v>0</v>
      </c>
      <c r="GY8" s="75" cm="1">
        <f t="array" ref="GY8:GY12">IF(GY$7&gt;(SUM($F$7,'7. Project Characteristics'!$G$28)-1),ROW(_xlfn.ANCHORARRAY(GV8))*0,
_xlfn.XLOOKUP(GY$7,'Int BCA Ann Fail Prob'!$IN$7:$LM$7,_xlfn.ANCHORARRAY('Int BCA Ann Fail Prob'!$IN$8):_xlfn.ANCHORARRAY('Int BCA Ann Fail Prob'!$LM$8)))
*(IF('7. Project Characteristics'!$G$13="Frequency",'7. Project Characteristics'!$G$39,'7. Project Characteristics'!$H$39))</f>
        <v>0</v>
      </c>
      <c r="GZ8" s="75" cm="1">
        <f t="array" ref="GZ8:GZ12">IF(GZ$7&gt;(SUM($F$7,'7. Project Characteristics'!$G$28)-1),ROW(_xlfn.ANCHORARRAY(GW8))*0,
_xlfn.XLOOKUP(GZ$7,'Int BCA Ann Fail Prob'!$IN$7:$LM$7,_xlfn.ANCHORARRAY('Int BCA Ann Fail Prob'!$IN$8):_xlfn.ANCHORARRAY('Int BCA Ann Fail Prob'!$LM$8)))
*(IF('7. Project Characteristics'!$G$13="Frequency",'7. Project Characteristics'!$G$39,'7. Project Characteristics'!$H$39))</f>
        <v>0</v>
      </c>
      <c r="HA8" s="75" cm="1">
        <f t="array" ref="HA8:HA12">IF(HA$7&gt;(SUM($F$7,'7. Project Characteristics'!$G$28)-1),ROW(_xlfn.ANCHORARRAY(GX8))*0,
_xlfn.XLOOKUP(HA$7,'Int BCA Ann Fail Prob'!$IN$7:$LM$7,_xlfn.ANCHORARRAY('Int BCA Ann Fail Prob'!$IN$8):_xlfn.ANCHORARRAY('Int BCA Ann Fail Prob'!$LM$8)))
*(IF('7. Project Characteristics'!$G$13="Frequency",'7. Project Characteristics'!$G$39,'7. Project Characteristics'!$H$39))</f>
        <v>0</v>
      </c>
      <c r="HB8" s="75" cm="1">
        <f t="array" ref="HB8:HB12">IF(HB$7&gt;(SUM($F$7,'7. Project Characteristics'!$G$28)-1),ROW(_xlfn.ANCHORARRAY(GY8))*0,
_xlfn.XLOOKUP(HB$7,'Int BCA Ann Fail Prob'!$IN$7:$LM$7,_xlfn.ANCHORARRAY('Int BCA Ann Fail Prob'!$IN$8):_xlfn.ANCHORARRAY('Int BCA Ann Fail Prob'!$LM$8)))
*(IF('7. Project Characteristics'!$G$13="Frequency",'7. Project Characteristics'!$G$39,'7. Project Characteristics'!$H$39))</f>
        <v>0</v>
      </c>
      <c r="HC8" s="75" cm="1">
        <f t="array" ref="HC8:HC12">IF(HC$7&gt;(SUM($F$7,'7. Project Characteristics'!$G$28)-1),ROW(_xlfn.ANCHORARRAY(GZ8))*0,
_xlfn.XLOOKUP(HC$7,'Int BCA Ann Fail Prob'!$IN$7:$LM$7,_xlfn.ANCHORARRAY('Int BCA Ann Fail Prob'!$IN$8):_xlfn.ANCHORARRAY('Int BCA Ann Fail Prob'!$LM$8)))
*(IF('7. Project Characteristics'!$G$13="Frequency",'7. Project Characteristics'!$G$39,'7. Project Characteristics'!$H$39))</f>
        <v>0</v>
      </c>
      <c r="HD8" s="75" cm="1">
        <f t="array" ref="HD8:HD12">IF(HD$7&gt;(SUM($F$7,'7. Project Characteristics'!$G$28)-1),ROW(_xlfn.ANCHORARRAY(HA8))*0,
_xlfn.XLOOKUP(HD$7,'Int BCA Ann Fail Prob'!$IN$7:$LM$7,_xlfn.ANCHORARRAY('Int BCA Ann Fail Prob'!$IN$8):_xlfn.ANCHORARRAY('Int BCA Ann Fail Prob'!$LM$8)))
*(IF('7. Project Characteristics'!$G$13="Frequency",'7. Project Characteristics'!$G$39,'7. Project Characteristics'!$H$39))</f>
        <v>0</v>
      </c>
      <c r="HE8" s="75" cm="1">
        <f t="array" ref="HE8:HE12">IF(HE$7&gt;(SUM($F$7,'7. Project Characteristics'!$G$28)-1),ROW(_xlfn.ANCHORARRAY(HB8))*0,
_xlfn.XLOOKUP(HE$7,'Int BCA Ann Fail Prob'!$IN$7:$LM$7,_xlfn.ANCHORARRAY('Int BCA Ann Fail Prob'!$IN$8):_xlfn.ANCHORARRAY('Int BCA Ann Fail Prob'!$LM$8)))
*(IF('7. Project Characteristics'!$G$13="Frequency",'7. Project Characteristics'!$G$39,'7. Project Characteristics'!$H$39))</f>
        <v>0</v>
      </c>
      <c r="HF8" s="75" cm="1">
        <f t="array" ref="HF8:HF12">IF(HF$7&gt;(SUM($F$7,'7. Project Characteristics'!$G$28)-1),ROW(_xlfn.ANCHORARRAY(HC8))*0,
_xlfn.XLOOKUP(HF$7,'Int BCA Ann Fail Prob'!$IN$7:$LM$7,_xlfn.ANCHORARRAY('Int BCA Ann Fail Prob'!$IN$8):_xlfn.ANCHORARRAY('Int BCA Ann Fail Prob'!$LM$8)))
*(IF('7. Project Characteristics'!$G$13="Frequency",'7. Project Characteristics'!$G$39,'7. Project Characteristics'!$H$39))</f>
        <v>0</v>
      </c>
      <c r="HG8" s="75" cm="1">
        <f t="array" ref="HG8:HG12">IF(HG$7&gt;(SUM($F$7,'7. Project Characteristics'!$G$28)-1),ROW(_xlfn.ANCHORARRAY(HD8))*0,
_xlfn.XLOOKUP(HG$7,'Int BCA Ann Fail Prob'!$IN$7:$LM$7,_xlfn.ANCHORARRAY('Int BCA Ann Fail Prob'!$IN$8):_xlfn.ANCHORARRAY('Int BCA Ann Fail Prob'!$LM$8)))
*(IF('7. Project Characteristics'!$G$13="Frequency",'7. Project Characteristics'!$G$39,'7. Project Characteristics'!$H$39))</f>
        <v>0</v>
      </c>
      <c r="HH8" s="75" cm="1">
        <f t="array" ref="HH8:HH12">IF(HH$7&gt;(SUM($F$7,'7. Project Characteristics'!$G$28)-1),ROW(_xlfn.ANCHORARRAY(HE8))*0,
_xlfn.XLOOKUP(HH$7,'Int BCA Ann Fail Prob'!$IN$7:$LM$7,_xlfn.ANCHORARRAY('Int BCA Ann Fail Prob'!$IN$8):_xlfn.ANCHORARRAY('Int BCA Ann Fail Prob'!$LM$8)))
*(IF('7. Project Characteristics'!$G$13="Frequency",'7. Project Characteristics'!$G$39,'7. Project Characteristics'!$H$39))</f>
        <v>0</v>
      </c>
      <c r="HI8" s="75" cm="1">
        <f t="array" ref="HI8:HI12">IF(HI$7&gt;(SUM($F$7,'7. Project Characteristics'!$G$28)-1),ROW(_xlfn.ANCHORARRAY(HF8))*0,
_xlfn.XLOOKUP(HI$7,'Int BCA Ann Fail Prob'!$IN$7:$LM$7,_xlfn.ANCHORARRAY('Int BCA Ann Fail Prob'!$IN$8):_xlfn.ANCHORARRAY('Int BCA Ann Fail Prob'!$LM$8)))
*(IF('7. Project Characteristics'!$G$13="Frequency",'7. Project Characteristics'!$G$39,'7. Project Characteristics'!$H$39))</f>
        <v>0</v>
      </c>
      <c r="HJ8" s="75" cm="1">
        <f t="array" ref="HJ8:HJ12">IF(HJ$7&gt;(SUM($F$7,'7. Project Characteristics'!$G$28)-1),ROW(_xlfn.ANCHORARRAY(HG8))*0,
_xlfn.XLOOKUP(HJ$7,'Int BCA Ann Fail Prob'!$IN$7:$LM$7,_xlfn.ANCHORARRAY('Int BCA Ann Fail Prob'!$IN$8):_xlfn.ANCHORARRAY('Int BCA Ann Fail Prob'!$LM$8)))
*(IF('7. Project Characteristics'!$G$13="Frequency",'7. Project Characteristics'!$G$39,'7. Project Characteristics'!$H$39))</f>
        <v>0</v>
      </c>
      <c r="HK8" s="75" cm="1">
        <f t="array" ref="HK8:HK12">IF(HK$7&gt;(SUM($F$7,'7. Project Characteristics'!$G$28)-1),ROW(_xlfn.ANCHORARRAY(HH8))*0,
_xlfn.XLOOKUP(HK$7,'Int BCA Ann Fail Prob'!$IN$7:$LM$7,_xlfn.ANCHORARRAY('Int BCA Ann Fail Prob'!$IN$8):_xlfn.ANCHORARRAY('Int BCA Ann Fail Prob'!$LM$8)))
*(IF('7. Project Characteristics'!$G$13="Frequency",'7. Project Characteristics'!$G$39,'7. Project Characteristics'!$H$39))</f>
        <v>0</v>
      </c>
      <c r="HL8" s="75" cm="1">
        <f t="array" ref="HL8:HL12">IF(HL$7&gt;(SUM($F$7,'7. Project Characteristics'!$G$28)-1),ROW(_xlfn.ANCHORARRAY(HI8))*0,
_xlfn.XLOOKUP(HL$7,'Int BCA Ann Fail Prob'!$IN$7:$LM$7,_xlfn.ANCHORARRAY('Int BCA Ann Fail Prob'!$IN$8):_xlfn.ANCHORARRAY('Int BCA Ann Fail Prob'!$LM$8)))
*(IF('7. Project Characteristics'!$G$13="Frequency",'7. Project Characteristics'!$G$39,'7. Project Characteristics'!$H$39))</f>
        <v>0</v>
      </c>
      <c r="HM8" s="75" cm="1">
        <f t="array" ref="HM8:HM12">IF(HM$7&gt;(SUM($F$7,'7. Project Characteristics'!$G$28)-1),ROW(_xlfn.ANCHORARRAY(HJ8))*0,
_xlfn.XLOOKUP(HM$7,'Int BCA Ann Fail Prob'!$IN$7:$LM$7,_xlfn.ANCHORARRAY('Int BCA Ann Fail Prob'!$IN$8):_xlfn.ANCHORARRAY('Int BCA Ann Fail Prob'!$LM$8)))
*(IF('7. Project Characteristics'!$G$13="Frequency",'7. Project Characteristics'!$G$39,'7. Project Characteristics'!$H$39))</f>
        <v>0</v>
      </c>
      <c r="HN8" s="75" cm="1">
        <f t="array" ref="HN8:HN12">IF(HN$7&gt;(SUM($F$7,'7. Project Characteristics'!$G$28)-1),ROW(_xlfn.ANCHORARRAY(HK8))*0,
_xlfn.XLOOKUP(HN$7,'Int BCA Ann Fail Prob'!$IN$7:$LM$7,_xlfn.ANCHORARRAY('Int BCA Ann Fail Prob'!$IN$8):_xlfn.ANCHORARRAY('Int BCA Ann Fail Prob'!$LM$8)))
*(IF('7. Project Characteristics'!$G$13="Frequency",'7. Project Characteristics'!$G$39,'7. Project Characteristics'!$H$39))</f>
        <v>0</v>
      </c>
      <c r="HO8" s="75" cm="1">
        <f t="array" ref="HO8:HO12">IF(HO$7&gt;(SUM($F$7,'7. Project Characteristics'!$G$28)-1),ROW(_xlfn.ANCHORARRAY(HL8))*0,
_xlfn.XLOOKUP(HO$7,'Int BCA Ann Fail Prob'!$IN$7:$LM$7,_xlfn.ANCHORARRAY('Int BCA Ann Fail Prob'!$IN$8):_xlfn.ANCHORARRAY('Int BCA Ann Fail Prob'!$LM$8)))
*(IF('7. Project Characteristics'!$G$13="Frequency",'7. Project Characteristics'!$G$39,'7. Project Characteristics'!$H$39))</f>
        <v>0</v>
      </c>
      <c r="HP8" s="75" cm="1">
        <f t="array" ref="HP8:HP12">IF(HP$7&gt;(SUM($F$7,'7. Project Characteristics'!$G$28)-1),ROW(_xlfn.ANCHORARRAY(HM8))*0,
_xlfn.XLOOKUP(HP$7,'Int BCA Ann Fail Prob'!$IN$7:$LM$7,_xlfn.ANCHORARRAY('Int BCA Ann Fail Prob'!$IN$8):_xlfn.ANCHORARRAY('Int BCA Ann Fail Prob'!$LM$8)))
*(IF('7. Project Characteristics'!$G$13="Frequency",'7. Project Characteristics'!$G$39,'7. Project Characteristics'!$H$39))</f>
        <v>0</v>
      </c>
      <c r="HQ8" s="75" cm="1">
        <f t="array" ref="HQ8:HQ12">IF(HQ$7&gt;(SUM($F$7,'7. Project Characteristics'!$G$28)-1),ROW(_xlfn.ANCHORARRAY(HN8))*0,
_xlfn.XLOOKUP(HQ$7,'Int BCA Ann Fail Prob'!$IN$7:$LM$7,_xlfn.ANCHORARRAY('Int BCA Ann Fail Prob'!$IN$8):_xlfn.ANCHORARRAY('Int BCA Ann Fail Prob'!$LM$8)))
*(IF('7. Project Characteristics'!$G$13="Frequency",'7. Project Characteristics'!$G$39,'7. Project Characteristics'!$H$39))</f>
        <v>0</v>
      </c>
      <c r="HR8" s="75" cm="1">
        <f t="array" ref="HR8:HR12">IF(HR$7&gt;(SUM($F$7,'7. Project Characteristics'!$G$28)-1),ROW(_xlfn.ANCHORARRAY(HO8))*0,
_xlfn.XLOOKUP(HR$7,'Int BCA Ann Fail Prob'!$IN$7:$LM$7,_xlfn.ANCHORARRAY('Int BCA Ann Fail Prob'!$IN$8):_xlfn.ANCHORARRAY('Int BCA Ann Fail Prob'!$LM$8)))
*(IF('7. Project Characteristics'!$G$13="Frequency",'7. Project Characteristics'!$G$39,'7. Project Characteristics'!$H$39))</f>
        <v>0</v>
      </c>
      <c r="HS8" s="75" cm="1">
        <f t="array" ref="HS8:HS12">IF(HS$7&gt;(SUM($F$7,'7. Project Characteristics'!$G$28)-1),ROW(_xlfn.ANCHORARRAY(HP8))*0,
_xlfn.XLOOKUP(HS$7,'Int BCA Ann Fail Prob'!$IN$7:$LM$7,_xlfn.ANCHORARRAY('Int BCA Ann Fail Prob'!$IN$8):_xlfn.ANCHORARRAY('Int BCA Ann Fail Prob'!$LM$8)))
*(IF('7. Project Characteristics'!$G$13="Frequency",'7. Project Characteristics'!$G$39,'7. Project Characteristics'!$H$39))</f>
        <v>0</v>
      </c>
      <c r="HT8" s="75" cm="1">
        <f t="array" ref="HT8:HT12">IF(HT$7&gt;(SUM($F$7,'7. Project Characteristics'!$G$28)-1),ROW(_xlfn.ANCHORARRAY(HQ8))*0,
_xlfn.XLOOKUP(HT$7,'Int BCA Ann Fail Prob'!$IN$7:$LM$7,_xlfn.ANCHORARRAY('Int BCA Ann Fail Prob'!$IN$8):_xlfn.ANCHORARRAY('Int BCA Ann Fail Prob'!$LM$8)))
*(IF('7. Project Characteristics'!$G$13="Frequency",'7. Project Characteristics'!$G$39,'7. Project Characteristics'!$H$39))</f>
        <v>0</v>
      </c>
      <c r="HU8" s="75" cm="1">
        <f t="array" ref="HU8:HU12">IF(HU$7&gt;(SUM($F$7,'7. Project Characteristics'!$G$28)-1),ROW(_xlfn.ANCHORARRAY(HR8))*0,
_xlfn.XLOOKUP(HU$7,'Int BCA Ann Fail Prob'!$IN$7:$LM$7,_xlfn.ANCHORARRAY('Int BCA Ann Fail Prob'!$IN$8):_xlfn.ANCHORARRAY('Int BCA Ann Fail Prob'!$LM$8)))
*(IF('7. Project Characteristics'!$G$13="Frequency",'7. Project Characteristics'!$G$39,'7. Project Characteristics'!$H$39))</f>
        <v>0</v>
      </c>
      <c r="HV8" s="75" cm="1">
        <f t="array" ref="HV8:HV12">IF(HV$7&gt;(SUM($F$7,'7. Project Characteristics'!$G$28)-1),ROW(_xlfn.ANCHORARRAY(HS8))*0,
_xlfn.XLOOKUP(HV$7,'Int BCA Ann Fail Prob'!$IN$7:$LM$7,_xlfn.ANCHORARRAY('Int BCA Ann Fail Prob'!$IN$8):_xlfn.ANCHORARRAY('Int BCA Ann Fail Prob'!$LM$8)))
*(IF('7. Project Characteristics'!$G$13="Frequency",'7. Project Characteristics'!$G$39,'7. Project Characteristics'!$H$39))</f>
        <v>0</v>
      </c>
      <c r="HW8" s="75" cm="1">
        <f t="array" ref="HW8:HW12">IF(HW$7&gt;(SUM($F$7,'7. Project Characteristics'!$G$28)-1),ROW(_xlfn.ANCHORARRAY(HT8))*0,
_xlfn.XLOOKUP(HW$7,'Int BCA Ann Fail Prob'!$IN$7:$LM$7,_xlfn.ANCHORARRAY('Int BCA Ann Fail Prob'!$IN$8):_xlfn.ANCHORARRAY('Int BCA Ann Fail Prob'!$LM$8)))
*(IF('7. Project Characteristics'!$G$13="Frequency",'7. Project Characteristics'!$G$39,'7. Project Characteristics'!$H$39))</f>
        <v>0</v>
      </c>
      <c r="HX8" s="75" cm="1">
        <f t="array" ref="HX8:HX12">IF(HX$7&gt;(SUM($F$7,'7. Project Characteristics'!$G$28)-1),ROW(_xlfn.ANCHORARRAY(HU8))*0,
_xlfn.XLOOKUP(HX$7,'Int BCA Ann Fail Prob'!$IN$7:$LM$7,_xlfn.ANCHORARRAY('Int BCA Ann Fail Prob'!$IN$8):_xlfn.ANCHORARRAY('Int BCA Ann Fail Prob'!$LM$8)))
*(IF('7. Project Characteristics'!$G$13="Frequency",'7. Project Characteristics'!$G$39,'7. Project Characteristics'!$H$39))</f>
        <v>0</v>
      </c>
      <c r="HY8" s="75" cm="1">
        <f t="array" ref="HY8:HY12">IF(HY$7&gt;(SUM($F$7,'7. Project Characteristics'!$G$28)-1),ROW(_xlfn.ANCHORARRAY(HV8))*0,
_xlfn.XLOOKUP(HY$7,'Int BCA Ann Fail Prob'!$IN$7:$LM$7,_xlfn.ANCHORARRAY('Int BCA Ann Fail Prob'!$IN$8):_xlfn.ANCHORARRAY('Int BCA Ann Fail Prob'!$LM$8)))
*(IF('7. Project Characteristics'!$G$13="Frequency",'7. Project Characteristics'!$G$39,'7. Project Characteristics'!$H$39))</f>
        <v>0</v>
      </c>
      <c r="HZ8" s="75" cm="1">
        <f t="array" ref="HZ8:HZ12">IF(HZ$7&gt;(SUM($F$7,'7. Project Characteristics'!$G$28)-1),ROW(_xlfn.ANCHORARRAY(HW8))*0,
_xlfn.XLOOKUP(HZ$7,'Int BCA Ann Fail Prob'!$IN$7:$LM$7,_xlfn.ANCHORARRAY('Int BCA Ann Fail Prob'!$IN$8):_xlfn.ANCHORARRAY('Int BCA Ann Fail Prob'!$LM$8)))
*(IF('7. Project Characteristics'!$G$13="Frequency",'7. Project Characteristics'!$G$39,'7. Project Characteristics'!$H$39))</f>
        <v>0</v>
      </c>
      <c r="IA8" s="75" cm="1">
        <f t="array" ref="IA8:IA12">IF(IA$7&gt;(SUM($F$7,'7. Project Characteristics'!$G$28)-1),ROW(_xlfn.ANCHORARRAY(HX8))*0,
_xlfn.XLOOKUP(IA$7,'Int BCA Ann Fail Prob'!$IN$7:$LM$7,_xlfn.ANCHORARRAY('Int BCA Ann Fail Prob'!$IN$8):_xlfn.ANCHORARRAY('Int BCA Ann Fail Prob'!$LM$8)))
*(IF('7. Project Characteristics'!$G$13="Frequency",'7. Project Characteristics'!$G$39,'7. Project Characteristics'!$H$39))</f>
        <v>0</v>
      </c>
      <c r="IB8" s="75" cm="1">
        <f t="array" ref="IB8:IB12">IF(IB$7&gt;(SUM($F$7,'7. Project Characteristics'!$G$28)-1),ROW(_xlfn.ANCHORARRAY(HY8))*0,
_xlfn.XLOOKUP(IB$7,'Int BCA Ann Fail Prob'!$IN$7:$LM$7,_xlfn.ANCHORARRAY('Int BCA Ann Fail Prob'!$IN$8):_xlfn.ANCHORARRAY('Int BCA Ann Fail Prob'!$LM$8)))
*(IF('7. Project Characteristics'!$G$13="Frequency",'7. Project Characteristics'!$G$39,'7. Project Characteristics'!$H$39))</f>
        <v>0</v>
      </c>
      <c r="IC8" s="75" cm="1">
        <f t="array" ref="IC8:IC12">IF(IC$7&gt;(SUM($F$7,'7. Project Characteristics'!$G$28)-1),ROW(_xlfn.ANCHORARRAY(HZ8))*0,
_xlfn.XLOOKUP(IC$7,'Int BCA Ann Fail Prob'!$IN$7:$LM$7,_xlfn.ANCHORARRAY('Int BCA Ann Fail Prob'!$IN$8):_xlfn.ANCHORARRAY('Int BCA Ann Fail Prob'!$LM$8)))
*(IF('7. Project Characteristics'!$G$13="Frequency",'7. Project Characteristics'!$G$39,'7. Project Characteristics'!$H$39))</f>
        <v>0</v>
      </c>
      <c r="ID8" s="75" cm="1">
        <f t="array" ref="ID8:ID12">IF(ID$7&gt;(SUM($F$7,'7. Project Characteristics'!$G$28)-1),ROW(_xlfn.ANCHORARRAY(IA8))*0,
_xlfn.XLOOKUP(ID$7,'Int BCA Ann Fail Prob'!$IN$7:$LM$7,_xlfn.ANCHORARRAY('Int BCA Ann Fail Prob'!$IN$8):_xlfn.ANCHORARRAY('Int BCA Ann Fail Prob'!$LM$8)))
*(IF('7. Project Characteristics'!$G$13="Frequency",'7. Project Characteristics'!$G$39,'7. Project Characteristics'!$H$39))</f>
        <v>0</v>
      </c>
      <c r="IE8" s="75" cm="1">
        <f t="array" ref="IE8:IE12">IF(IE$7&gt;(SUM($F$7,'7. Project Characteristics'!$G$28)-1),ROW(_xlfn.ANCHORARRAY(IB8))*0,
_xlfn.XLOOKUP(IE$7,'Int BCA Ann Fail Prob'!$IN$7:$LM$7,_xlfn.ANCHORARRAY('Int BCA Ann Fail Prob'!$IN$8):_xlfn.ANCHORARRAY('Int BCA Ann Fail Prob'!$LM$8)))
*(IF('7. Project Characteristics'!$G$13="Frequency",'7. Project Characteristics'!$G$39,'7. Project Characteristics'!$H$39))</f>
        <v>0</v>
      </c>
      <c r="IF8" s="75" cm="1">
        <f t="array" ref="IF8:IF12">IF(IF$7&gt;(SUM($F$7,'7. Project Characteristics'!$G$28)-1),ROW(_xlfn.ANCHORARRAY(IC8))*0,
_xlfn.XLOOKUP(IF$7,'Int BCA Ann Fail Prob'!$IN$7:$LM$7,_xlfn.ANCHORARRAY('Int BCA Ann Fail Prob'!$IN$8):_xlfn.ANCHORARRAY('Int BCA Ann Fail Prob'!$LM$8)))
*(IF('7. Project Characteristics'!$G$13="Frequency",'7. Project Characteristics'!$G$39,'7. Project Characteristics'!$H$39))</f>
        <v>0</v>
      </c>
      <c r="IG8" s="75" cm="1">
        <f t="array" ref="IG8:IG12">IF(IG$7&gt;(SUM($F$7,'7. Project Characteristics'!$G$28)-1),ROW(_xlfn.ANCHORARRAY(ID8))*0,
_xlfn.XLOOKUP(IG$7,'Int BCA Ann Fail Prob'!$IN$7:$LM$7,_xlfn.ANCHORARRAY('Int BCA Ann Fail Prob'!$IN$8):_xlfn.ANCHORARRAY('Int BCA Ann Fail Prob'!$LM$8)))
*(IF('7. Project Characteristics'!$G$13="Frequency",'7. Project Characteristics'!$G$39,'7. Project Characteristics'!$H$39))</f>
        <v>0</v>
      </c>
    </row>
    <row r="9" spans="3:241" x14ac:dyDescent="0.2">
      <c r="C9" s="66" t="str">
        <v>Pole</v>
      </c>
      <c r="D9" s="66" t="str">
        <v>Class 4</v>
      </c>
      <c r="E9" s="77">
        <v>6000888.3318368848</v>
      </c>
      <c r="F9" s="75">
        <v>791943.86284377263</v>
      </c>
      <c r="G9" s="75">
        <v>793603.72568754514</v>
      </c>
      <c r="H9" s="75">
        <v>795263.58853131765</v>
      </c>
      <c r="I9" s="75">
        <v>796923.45137509028</v>
      </c>
      <c r="J9" s="75">
        <v>798583.31421886268</v>
      </c>
      <c r="K9" s="75">
        <v>800245.62963872426</v>
      </c>
      <c r="L9" s="75">
        <v>801907.94505858596</v>
      </c>
      <c r="M9" s="75">
        <v>803570.26047844766</v>
      </c>
      <c r="N9" s="75">
        <v>805232.57589830924</v>
      </c>
      <c r="O9" s="75">
        <v>806894.89131817082</v>
      </c>
      <c r="P9" s="75">
        <v>0</v>
      </c>
      <c r="Q9" s="75">
        <v>0</v>
      </c>
      <c r="R9" s="75">
        <v>0</v>
      </c>
      <c r="S9" s="75">
        <v>0</v>
      </c>
      <c r="T9" s="75">
        <v>0</v>
      </c>
      <c r="U9" s="75">
        <v>0</v>
      </c>
      <c r="V9" s="75">
        <v>0</v>
      </c>
      <c r="W9" s="75">
        <v>0</v>
      </c>
      <c r="X9" s="75">
        <v>0</v>
      </c>
      <c r="Y9" s="75">
        <v>0</v>
      </c>
      <c r="Z9" s="75">
        <v>0</v>
      </c>
      <c r="AA9" s="75">
        <v>0</v>
      </c>
      <c r="AB9" s="75">
        <v>0</v>
      </c>
      <c r="AC9" s="75">
        <v>0</v>
      </c>
      <c r="AD9" s="75">
        <v>0</v>
      </c>
      <c r="AE9" s="75">
        <v>0</v>
      </c>
      <c r="AF9" s="75">
        <v>0</v>
      </c>
      <c r="AG9" s="75">
        <v>0</v>
      </c>
      <c r="AH9" s="75">
        <v>0</v>
      </c>
      <c r="AI9" s="75">
        <v>0</v>
      </c>
      <c r="AJ9" s="75">
        <v>0</v>
      </c>
      <c r="AK9" s="75">
        <v>0</v>
      </c>
      <c r="AL9" s="75">
        <v>0</v>
      </c>
      <c r="AM9" s="75">
        <v>0</v>
      </c>
      <c r="AN9" s="75">
        <v>0</v>
      </c>
      <c r="AO9" s="75">
        <v>0</v>
      </c>
      <c r="AP9" s="75">
        <v>0</v>
      </c>
      <c r="AQ9" s="75">
        <v>0</v>
      </c>
      <c r="AR9" s="75">
        <v>0</v>
      </c>
      <c r="AS9" s="75">
        <v>0</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77">
        <v>0</v>
      </c>
      <c r="CH9" s="75">
        <v>0</v>
      </c>
      <c r="CI9" s="75">
        <v>0</v>
      </c>
      <c r="CJ9" s="75">
        <v>0</v>
      </c>
      <c r="CK9" s="75">
        <v>0</v>
      </c>
      <c r="CL9" s="75">
        <v>0</v>
      </c>
      <c r="CM9" s="75">
        <v>0</v>
      </c>
      <c r="CN9" s="75">
        <v>0</v>
      </c>
      <c r="CO9" s="75">
        <v>0</v>
      </c>
      <c r="CP9" s="75">
        <v>0</v>
      </c>
      <c r="CQ9" s="75">
        <v>0</v>
      </c>
      <c r="CR9" s="75">
        <v>0</v>
      </c>
      <c r="CS9" s="75">
        <v>0</v>
      </c>
      <c r="CT9" s="75">
        <v>0</v>
      </c>
      <c r="CU9" s="75">
        <v>0</v>
      </c>
      <c r="CV9" s="75">
        <v>0</v>
      </c>
      <c r="CW9" s="75">
        <v>0</v>
      </c>
      <c r="CX9" s="75">
        <v>0</v>
      </c>
      <c r="CY9" s="75">
        <v>0</v>
      </c>
      <c r="CZ9" s="75">
        <v>0</v>
      </c>
      <c r="DA9" s="75">
        <v>0</v>
      </c>
      <c r="DB9" s="75">
        <v>0</v>
      </c>
      <c r="DC9" s="75">
        <v>0</v>
      </c>
      <c r="DD9" s="75">
        <v>0</v>
      </c>
      <c r="DE9" s="75">
        <v>0</v>
      </c>
      <c r="DF9" s="75">
        <v>0</v>
      </c>
      <c r="DG9" s="75">
        <v>0</v>
      </c>
      <c r="DH9" s="75">
        <v>0</v>
      </c>
      <c r="DI9" s="75">
        <v>0</v>
      </c>
      <c r="DJ9" s="75">
        <v>0</v>
      </c>
      <c r="DK9" s="75">
        <v>0</v>
      </c>
      <c r="DL9" s="75">
        <v>0</v>
      </c>
      <c r="DM9" s="75">
        <v>0</v>
      </c>
      <c r="DN9" s="75">
        <v>0</v>
      </c>
      <c r="DO9" s="75">
        <v>0</v>
      </c>
      <c r="DP9" s="75">
        <v>0</v>
      </c>
      <c r="DQ9" s="75">
        <v>0</v>
      </c>
      <c r="DR9" s="75">
        <v>0</v>
      </c>
      <c r="DS9" s="75">
        <v>0</v>
      </c>
      <c r="DT9" s="75">
        <v>0</v>
      </c>
      <c r="DU9" s="75">
        <v>0</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77">
        <v>0</v>
      </c>
      <c r="FJ9" s="75">
        <v>0</v>
      </c>
      <c r="FK9" s="75">
        <v>0</v>
      </c>
      <c r="FL9" s="75">
        <v>0</v>
      </c>
      <c r="FM9" s="75">
        <v>0</v>
      </c>
      <c r="FN9" s="75">
        <v>0</v>
      </c>
      <c r="FO9" s="75">
        <v>0</v>
      </c>
      <c r="FP9" s="75">
        <v>0</v>
      </c>
      <c r="FQ9" s="75">
        <v>0</v>
      </c>
      <c r="FR9" s="75">
        <v>0</v>
      </c>
      <c r="FS9" s="75">
        <v>0</v>
      </c>
      <c r="FT9" s="75">
        <v>0</v>
      </c>
      <c r="FU9" s="75">
        <v>0</v>
      </c>
      <c r="FV9" s="75">
        <v>0</v>
      </c>
      <c r="FW9" s="75">
        <v>0</v>
      </c>
      <c r="FX9" s="75">
        <v>0</v>
      </c>
      <c r="FY9" s="75">
        <v>0</v>
      </c>
      <c r="FZ9" s="75">
        <v>0</v>
      </c>
      <c r="GA9" s="75">
        <v>0</v>
      </c>
      <c r="GB9" s="75">
        <v>0</v>
      </c>
      <c r="GC9" s="75">
        <v>0</v>
      </c>
      <c r="GD9" s="75">
        <v>0</v>
      </c>
      <c r="GE9" s="75">
        <v>0</v>
      </c>
      <c r="GF9" s="75">
        <v>0</v>
      </c>
      <c r="GG9" s="75">
        <v>0</v>
      </c>
      <c r="GH9" s="75">
        <v>0</v>
      </c>
      <c r="GI9" s="75">
        <v>0</v>
      </c>
      <c r="GJ9" s="75">
        <v>0</v>
      </c>
      <c r="GK9" s="75">
        <v>0</v>
      </c>
      <c r="GL9" s="75">
        <v>0</v>
      </c>
      <c r="GM9" s="75">
        <v>0</v>
      </c>
      <c r="GN9" s="75">
        <v>0</v>
      </c>
      <c r="GO9" s="75">
        <v>0</v>
      </c>
      <c r="GP9" s="75">
        <v>0</v>
      </c>
      <c r="GQ9" s="75">
        <v>0</v>
      </c>
      <c r="GR9" s="75">
        <v>0</v>
      </c>
      <c r="GS9" s="75">
        <v>0</v>
      </c>
      <c r="GT9" s="75">
        <v>0</v>
      </c>
      <c r="GU9" s="75">
        <v>0</v>
      </c>
      <c r="GV9" s="75">
        <v>0</v>
      </c>
      <c r="GW9" s="75">
        <v>0</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77">
        <v>1158982.3766257458</v>
      </c>
      <c r="F10" s="75">
        <v>0</v>
      </c>
      <c r="G10" s="75">
        <v>0</v>
      </c>
      <c r="H10" s="75">
        <v>0</v>
      </c>
      <c r="I10" s="75">
        <v>0</v>
      </c>
      <c r="J10" s="75">
        <v>0</v>
      </c>
      <c r="K10" s="75">
        <v>0</v>
      </c>
      <c r="L10" s="75">
        <v>0</v>
      </c>
      <c r="M10" s="75">
        <v>0</v>
      </c>
      <c r="N10" s="75">
        <v>0</v>
      </c>
      <c r="O10" s="75">
        <v>0</v>
      </c>
      <c r="P10" s="75">
        <v>165922.58977744362</v>
      </c>
      <c r="Q10" s="75">
        <v>166498.83123824678</v>
      </c>
      <c r="R10" s="75">
        <v>167075.07269904995</v>
      </c>
      <c r="S10" s="75">
        <v>167651.31415985315</v>
      </c>
      <c r="T10" s="75">
        <v>168227.55562065626</v>
      </c>
      <c r="U10" s="75">
        <v>168883.33890817876</v>
      </c>
      <c r="V10" s="75">
        <v>169539.12219570132</v>
      </c>
      <c r="W10" s="75">
        <v>170194.90548322382</v>
      </c>
      <c r="X10" s="75">
        <v>170850.68877074632</v>
      </c>
      <c r="Y10" s="75">
        <v>171506.47205826882</v>
      </c>
      <c r="Z10" s="75">
        <v>172395.83691028244</v>
      </c>
      <c r="AA10" s="75">
        <v>173285.20176229606</v>
      </c>
      <c r="AB10" s="75">
        <v>174174.5666143097</v>
      </c>
      <c r="AC10" s="75">
        <v>175063.93146632335</v>
      </c>
      <c r="AD10" s="75">
        <v>175953.29631833697</v>
      </c>
      <c r="AE10" s="75">
        <v>176181.60196139695</v>
      </c>
      <c r="AF10" s="75">
        <v>176409.90760445691</v>
      </c>
      <c r="AG10" s="75">
        <v>176638.21324751686</v>
      </c>
      <c r="AH10" s="75">
        <v>176866.51889057684</v>
      </c>
      <c r="AI10" s="75">
        <v>177094.82453363683</v>
      </c>
      <c r="AJ10" s="75">
        <v>177323.92773068504</v>
      </c>
      <c r="AK10" s="75">
        <v>177553.03092773329</v>
      </c>
      <c r="AL10" s="75">
        <v>177782.1341247815</v>
      </c>
      <c r="AM10" s="75">
        <v>178011.23732182971</v>
      </c>
      <c r="AN10" s="75">
        <v>178240.34051887802</v>
      </c>
      <c r="AO10" s="75">
        <v>178470.24066947124</v>
      </c>
      <c r="AP10" s="75">
        <v>178700.14082006447</v>
      </c>
      <c r="AQ10" s="75">
        <v>178930.04097065766</v>
      </c>
      <c r="AR10" s="75">
        <v>179159.94112125089</v>
      </c>
      <c r="AS10" s="75">
        <v>179389.84127184411</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77">
        <v>0</v>
      </c>
      <c r="CH10" s="75">
        <v>0</v>
      </c>
      <c r="CI10" s="75">
        <v>0</v>
      </c>
      <c r="CJ10" s="75">
        <v>0</v>
      </c>
      <c r="CK10" s="75">
        <v>0</v>
      </c>
      <c r="CL10" s="75">
        <v>0</v>
      </c>
      <c r="CM10" s="75">
        <v>0</v>
      </c>
      <c r="CN10" s="75">
        <v>0</v>
      </c>
      <c r="CO10" s="75">
        <v>0</v>
      </c>
      <c r="CP10" s="75">
        <v>0</v>
      </c>
      <c r="CQ10" s="75">
        <v>0</v>
      </c>
      <c r="CR10" s="75">
        <v>0</v>
      </c>
      <c r="CS10" s="75">
        <v>0</v>
      </c>
      <c r="CT10" s="75">
        <v>0</v>
      </c>
      <c r="CU10" s="75">
        <v>0</v>
      </c>
      <c r="CV10" s="75">
        <v>0</v>
      </c>
      <c r="CW10" s="75">
        <v>0</v>
      </c>
      <c r="CX10" s="75">
        <v>0</v>
      </c>
      <c r="CY10" s="75">
        <v>0</v>
      </c>
      <c r="CZ10" s="75">
        <v>0</v>
      </c>
      <c r="DA10" s="75">
        <v>0</v>
      </c>
      <c r="DB10" s="75">
        <v>0</v>
      </c>
      <c r="DC10" s="75">
        <v>0</v>
      </c>
      <c r="DD10" s="75">
        <v>0</v>
      </c>
      <c r="DE10" s="75">
        <v>0</v>
      </c>
      <c r="DF10" s="75">
        <v>0</v>
      </c>
      <c r="DG10" s="75">
        <v>0</v>
      </c>
      <c r="DH10" s="75">
        <v>0</v>
      </c>
      <c r="DI10" s="75">
        <v>0</v>
      </c>
      <c r="DJ10" s="75">
        <v>0</v>
      </c>
      <c r="DK10" s="75">
        <v>0</v>
      </c>
      <c r="DL10" s="75">
        <v>0</v>
      </c>
      <c r="DM10" s="75">
        <v>0</v>
      </c>
      <c r="DN10" s="75">
        <v>0</v>
      </c>
      <c r="DO10" s="75">
        <v>0</v>
      </c>
      <c r="DP10" s="75">
        <v>0</v>
      </c>
      <c r="DQ10" s="75">
        <v>0</v>
      </c>
      <c r="DR10" s="75">
        <v>0</v>
      </c>
      <c r="DS10" s="75">
        <v>0</v>
      </c>
      <c r="DT10" s="75">
        <v>0</v>
      </c>
      <c r="DU10" s="75">
        <v>0</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77">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77">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75">
        <v>0</v>
      </c>
      <c r="AI11" s="75">
        <v>0</v>
      </c>
      <c r="AJ11" s="75">
        <v>0</v>
      </c>
      <c r="AK11" s="75">
        <v>0</v>
      </c>
      <c r="AL11" s="75">
        <v>0</v>
      </c>
      <c r="AM11" s="75">
        <v>0</v>
      </c>
      <c r="AN11" s="75">
        <v>0</v>
      </c>
      <c r="AO11" s="75">
        <v>0</v>
      </c>
      <c r="AP11" s="75">
        <v>0</v>
      </c>
      <c r="AQ11" s="75">
        <v>0</v>
      </c>
      <c r="AR11" s="75">
        <v>0</v>
      </c>
      <c r="AS11" s="75">
        <v>0</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77">
        <v>0</v>
      </c>
      <c r="CH11" s="75">
        <v>0</v>
      </c>
      <c r="CI11" s="75">
        <v>0</v>
      </c>
      <c r="CJ11" s="75">
        <v>0</v>
      </c>
      <c r="CK11" s="75">
        <v>0</v>
      </c>
      <c r="CL11" s="75">
        <v>0</v>
      </c>
      <c r="CM11" s="75">
        <v>0</v>
      </c>
      <c r="CN11" s="75">
        <v>0</v>
      </c>
      <c r="CO11" s="75">
        <v>0</v>
      </c>
      <c r="CP11" s="75">
        <v>0</v>
      </c>
      <c r="CQ11" s="75">
        <v>0</v>
      </c>
      <c r="CR11" s="75">
        <v>0</v>
      </c>
      <c r="CS11" s="75">
        <v>0</v>
      </c>
      <c r="CT11" s="75">
        <v>0</v>
      </c>
      <c r="CU11" s="75">
        <v>0</v>
      </c>
      <c r="CV11" s="75">
        <v>0</v>
      </c>
      <c r="CW11" s="75">
        <v>0</v>
      </c>
      <c r="CX11" s="75">
        <v>0</v>
      </c>
      <c r="CY11" s="75">
        <v>0</v>
      </c>
      <c r="CZ11" s="75">
        <v>0</v>
      </c>
      <c r="DA11" s="75">
        <v>0</v>
      </c>
      <c r="DB11" s="75">
        <v>0</v>
      </c>
      <c r="DC11" s="75">
        <v>0</v>
      </c>
      <c r="DD11" s="75">
        <v>0</v>
      </c>
      <c r="DE11" s="75">
        <v>0</v>
      </c>
      <c r="DF11" s="75">
        <v>0</v>
      </c>
      <c r="DG11" s="75">
        <v>0</v>
      </c>
      <c r="DH11" s="75">
        <v>0</v>
      </c>
      <c r="DI11" s="75">
        <v>0</v>
      </c>
      <c r="DJ11" s="75">
        <v>0</v>
      </c>
      <c r="DK11" s="75">
        <v>0</v>
      </c>
      <c r="DL11" s="75">
        <v>0</v>
      </c>
      <c r="DM11" s="75">
        <v>0</v>
      </c>
      <c r="DN11" s="75">
        <v>0</v>
      </c>
      <c r="DO11" s="75">
        <v>0</v>
      </c>
      <c r="DP11" s="75">
        <v>0</v>
      </c>
      <c r="DQ11" s="75">
        <v>0</v>
      </c>
      <c r="DR11" s="75">
        <v>0</v>
      </c>
      <c r="DS11" s="75">
        <v>0</v>
      </c>
      <c r="DT11" s="75">
        <v>0</v>
      </c>
      <c r="DU11" s="75">
        <v>0</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77">
        <v>0</v>
      </c>
      <c r="FJ11" s="75">
        <v>0</v>
      </c>
      <c r="FK11" s="75">
        <v>0</v>
      </c>
      <c r="FL11" s="75">
        <v>0</v>
      </c>
      <c r="FM11" s="75">
        <v>0</v>
      </c>
      <c r="FN11" s="75">
        <v>0</v>
      </c>
      <c r="FO11" s="75">
        <v>0</v>
      </c>
      <c r="FP11" s="75">
        <v>0</v>
      </c>
      <c r="FQ11" s="75">
        <v>0</v>
      </c>
      <c r="FR11" s="75">
        <v>0</v>
      </c>
      <c r="FS11" s="75">
        <v>0</v>
      </c>
      <c r="FT11" s="75">
        <v>0</v>
      </c>
      <c r="FU11" s="75">
        <v>0</v>
      </c>
      <c r="FV11" s="75">
        <v>0</v>
      </c>
      <c r="FW11" s="75">
        <v>0</v>
      </c>
      <c r="FX11" s="75">
        <v>0</v>
      </c>
      <c r="FY11" s="75">
        <v>0</v>
      </c>
      <c r="FZ11" s="75">
        <v>0</v>
      </c>
      <c r="GA11" s="75">
        <v>0</v>
      </c>
      <c r="GB11" s="75">
        <v>0</v>
      </c>
      <c r="GC11" s="75">
        <v>0</v>
      </c>
      <c r="GD11" s="75">
        <v>0</v>
      </c>
      <c r="GE11" s="75">
        <v>0</v>
      </c>
      <c r="GF11" s="75">
        <v>0</v>
      </c>
      <c r="GG11" s="75">
        <v>0</v>
      </c>
      <c r="GH11" s="75">
        <v>0</v>
      </c>
      <c r="GI11" s="75">
        <v>0</v>
      </c>
      <c r="GJ11" s="75">
        <v>0</v>
      </c>
      <c r="GK11" s="75">
        <v>0</v>
      </c>
      <c r="GL11" s="75">
        <v>0</v>
      </c>
      <c r="GM11" s="75">
        <v>0</v>
      </c>
      <c r="GN11" s="75">
        <v>0</v>
      </c>
      <c r="GO11" s="75">
        <v>0</v>
      </c>
      <c r="GP11" s="75">
        <v>0</v>
      </c>
      <c r="GQ11" s="75">
        <v>0</v>
      </c>
      <c r="GR11" s="75">
        <v>0</v>
      </c>
      <c r="GS11" s="75">
        <v>0</v>
      </c>
      <c r="GT11" s="75">
        <v>0</v>
      </c>
      <c r="GU11" s="75">
        <v>0</v>
      </c>
      <c r="GV11" s="75">
        <v>0</v>
      </c>
      <c r="GW11" s="75">
        <v>0</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t="str">
        <v>Underground Cable</v>
      </c>
      <c r="D12" s="66" t="str">
        <v>Aluminum: XLPE</v>
      </c>
      <c r="E12" s="77">
        <v>0</v>
      </c>
      <c r="F12" s="75">
        <v>0</v>
      </c>
      <c r="G12" s="75">
        <v>0</v>
      </c>
      <c r="H12" s="75">
        <v>0</v>
      </c>
      <c r="I12" s="75">
        <v>0</v>
      </c>
      <c r="J12" s="75">
        <v>0</v>
      </c>
      <c r="K12" s="75">
        <v>0</v>
      </c>
      <c r="L12" s="75">
        <v>0</v>
      </c>
      <c r="M12" s="75">
        <v>0</v>
      </c>
      <c r="N12" s="75">
        <v>0</v>
      </c>
      <c r="O12" s="75">
        <v>0</v>
      </c>
      <c r="P12" s="75">
        <v>0</v>
      </c>
      <c r="Q12" s="75">
        <v>0</v>
      </c>
      <c r="R12" s="75">
        <v>0</v>
      </c>
      <c r="S12" s="75">
        <v>0</v>
      </c>
      <c r="T12" s="75">
        <v>0</v>
      </c>
      <c r="U12" s="75">
        <v>0</v>
      </c>
      <c r="V12" s="75">
        <v>0</v>
      </c>
      <c r="W12" s="75">
        <v>0</v>
      </c>
      <c r="X12" s="75">
        <v>0</v>
      </c>
      <c r="Y12" s="75">
        <v>0</v>
      </c>
      <c r="Z12" s="75">
        <v>0</v>
      </c>
      <c r="AA12" s="75">
        <v>0</v>
      </c>
      <c r="AB12" s="75">
        <v>0</v>
      </c>
      <c r="AC12" s="75">
        <v>0</v>
      </c>
      <c r="AD12" s="75">
        <v>0</v>
      </c>
      <c r="AE12" s="75">
        <v>0</v>
      </c>
      <c r="AF12" s="75">
        <v>0</v>
      </c>
      <c r="AG12" s="75">
        <v>0</v>
      </c>
      <c r="AH12" s="75">
        <v>0</v>
      </c>
      <c r="AI12" s="75">
        <v>0</v>
      </c>
      <c r="AJ12" s="75">
        <v>0</v>
      </c>
      <c r="AK12" s="75">
        <v>0</v>
      </c>
      <c r="AL12" s="75">
        <v>0</v>
      </c>
      <c r="AM12" s="75">
        <v>0</v>
      </c>
      <c r="AN12" s="75">
        <v>0</v>
      </c>
      <c r="AO12" s="75">
        <v>0</v>
      </c>
      <c r="AP12" s="75">
        <v>0</v>
      </c>
      <c r="AQ12" s="75">
        <v>0</v>
      </c>
      <c r="AR12" s="75">
        <v>0</v>
      </c>
      <c r="AS12" s="75">
        <v>0</v>
      </c>
      <c r="AT12" s="75">
        <v>0</v>
      </c>
      <c r="AU12" s="75">
        <v>0</v>
      </c>
      <c r="AV12" s="75">
        <v>0</v>
      </c>
      <c r="AW12" s="75">
        <v>0</v>
      </c>
      <c r="AX12" s="75">
        <v>0</v>
      </c>
      <c r="AY12" s="75">
        <v>0</v>
      </c>
      <c r="AZ12" s="75">
        <v>0</v>
      </c>
      <c r="BA12" s="75">
        <v>0</v>
      </c>
      <c r="BB12" s="75">
        <v>0</v>
      </c>
      <c r="BC12" s="75">
        <v>0</v>
      </c>
      <c r="BD12" s="75">
        <v>0</v>
      </c>
      <c r="BE12" s="75">
        <v>0</v>
      </c>
      <c r="BF12" s="75">
        <v>0</v>
      </c>
      <c r="BG12" s="75">
        <v>0</v>
      </c>
      <c r="BH12" s="75">
        <v>0</v>
      </c>
      <c r="BI12" s="75">
        <v>0</v>
      </c>
      <c r="BJ12" s="75">
        <v>0</v>
      </c>
      <c r="BK12" s="75">
        <v>0</v>
      </c>
      <c r="BL12" s="75">
        <v>0</v>
      </c>
      <c r="BM12" s="75">
        <v>0</v>
      </c>
      <c r="BN12" s="75">
        <v>0</v>
      </c>
      <c r="BO12" s="75">
        <v>0</v>
      </c>
      <c r="BP12" s="75">
        <v>0</v>
      </c>
      <c r="BQ12" s="75">
        <v>0</v>
      </c>
      <c r="BR12" s="75">
        <v>0</v>
      </c>
      <c r="BS12" s="75">
        <v>0</v>
      </c>
      <c r="BT12" s="75">
        <v>0</v>
      </c>
      <c r="BU12" s="75">
        <v>0</v>
      </c>
      <c r="BV12" s="75">
        <v>0</v>
      </c>
      <c r="BW12" s="75">
        <v>0</v>
      </c>
      <c r="BX12" s="75">
        <v>0</v>
      </c>
      <c r="BY12" s="75">
        <v>0</v>
      </c>
      <c r="BZ12" s="75">
        <v>0</v>
      </c>
      <c r="CA12" s="75">
        <v>0</v>
      </c>
      <c r="CB12" s="75">
        <v>0</v>
      </c>
      <c r="CC12" s="75">
        <v>0</v>
      </c>
      <c r="CE12" s="66" t="str">
        <v>Underground Cable</v>
      </c>
      <c r="CF12" s="66" t="str">
        <v>Aluminum: XLPE</v>
      </c>
      <c r="CG12" s="77">
        <v>0</v>
      </c>
      <c r="CH12" s="75">
        <v>0</v>
      </c>
      <c r="CI12" s="75">
        <v>0</v>
      </c>
      <c r="CJ12" s="75">
        <v>0</v>
      </c>
      <c r="CK12" s="75">
        <v>0</v>
      </c>
      <c r="CL12" s="75">
        <v>0</v>
      </c>
      <c r="CM12" s="75">
        <v>0</v>
      </c>
      <c r="CN12" s="75">
        <v>0</v>
      </c>
      <c r="CO12" s="75">
        <v>0</v>
      </c>
      <c r="CP12" s="75">
        <v>0</v>
      </c>
      <c r="CQ12" s="75">
        <v>0</v>
      </c>
      <c r="CR12" s="75">
        <v>0</v>
      </c>
      <c r="CS12" s="75">
        <v>0</v>
      </c>
      <c r="CT12" s="75">
        <v>0</v>
      </c>
      <c r="CU12" s="75">
        <v>0</v>
      </c>
      <c r="CV12" s="75">
        <v>0</v>
      </c>
      <c r="CW12" s="75">
        <v>0</v>
      </c>
      <c r="CX12" s="75">
        <v>0</v>
      </c>
      <c r="CY12" s="75">
        <v>0</v>
      </c>
      <c r="CZ12" s="75">
        <v>0</v>
      </c>
      <c r="DA12" s="75">
        <v>0</v>
      </c>
      <c r="DB12" s="75">
        <v>0</v>
      </c>
      <c r="DC12" s="75">
        <v>0</v>
      </c>
      <c r="DD12" s="75">
        <v>0</v>
      </c>
      <c r="DE12" s="75">
        <v>0</v>
      </c>
      <c r="DF12" s="75">
        <v>0</v>
      </c>
      <c r="DG12" s="75">
        <v>0</v>
      </c>
      <c r="DH12" s="75">
        <v>0</v>
      </c>
      <c r="DI12" s="75">
        <v>0</v>
      </c>
      <c r="DJ12" s="75">
        <v>0</v>
      </c>
      <c r="DK12" s="75">
        <v>0</v>
      </c>
      <c r="DL12" s="75">
        <v>0</v>
      </c>
      <c r="DM12" s="75">
        <v>0</v>
      </c>
      <c r="DN12" s="75">
        <v>0</v>
      </c>
      <c r="DO12" s="75">
        <v>0</v>
      </c>
      <c r="DP12" s="75">
        <v>0</v>
      </c>
      <c r="DQ12" s="75">
        <v>0</v>
      </c>
      <c r="DR12" s="75">
        <v>0</v>
      </c>
      <c r="DS12" s="75">
        <v>0</v>
      </c>
      <c r="DT12" s="75">
        <v>0</v>
      </c>
      <c r="DU12" s="75">
        <v>0</v>
      </c>
      <c r="DV12" s="75">
        <v>0</v>
      </c>
      <c r="DW12" s="75">
        <v>0</v>
      </c>
      <c r="DX12" s="75">
        <v>0</v>
      </c>
      <c r="DY12" s="75">
        <v>0</v>
      </c>
      <c r="DZ12" s="75">
        <v>0</v>
      </c>
      <c r="EA12" s="75">
        <v>0</v>
      </c>
      <c r="EB12" s="75">
        <v>0</v>
      </c>
      <c r="EC12" s="75">
        <v>0</v>
      </c>
      <c r="ED12" s="75">
        <v>0</v>
      </c>
      <c r="EE12" s="75">
        <v>0</v>
      </c>
      <c r="EF12" s="75">
        <v>0</v>
      </c>
      <c r="EG12" s="75">
        <v>0</v>
      </c>
      <c r="EH12" s="75">
        <v>0</v>
      </c>
      <c r="EI12" s="75">
        <v>0</v>
      </c>
      <c r="EJ12" s="75">
        <v>0</v>
      </c>
      <c r="EK12" s="75">
        <v>0</v>
      </c>
      <c r="EL12" s="75">
        <v>0</v>
      </c>
      <c r="EM12" s="75">
        <v>0</v>
      </c>
      <c r="EN12" s="75">
        <v>0</v>
      </c>
      <c r="EO12" s="75">
        <v>0</v>
      </c>
      <c r="EP12" s="75">
        <v>0</v>
      </c>
      <c r="EQ12" s="75">
        <v>0</v>
      </c>
      <c r="ER12" s="75">
        <v>0</v>
      </c>
      <c r="ES12" s="75">
        <v>0</v>
      </c>
      <c r="ET12" s="75">
        <v>0</v>
      </c>
      <c r="EU12" s="75">
        <v>0</v>
      </c>
      <c r="EV12" s="75">
        <v>0</v>
      </c>
      <c r="EW12" s="75">
        <v>0</v>
      </c>
      <c r="EX12" s="75">
        <v>0</v>
      </c>
      <c r="EY12" s="75">
        <v>0</v>
      </c>
      <c r="EZ12" s="75">
        <v>0</v>
      </c>
      <c r="FA12" s="75">
        <v>0</v>
      </c>
      <c r="FB12" s="75">
        <v>0</v>
      </c>
      <c r="FC12" s="75">
        <v>0</v>
      </c>
      <c r="FD12" s="75">
        <v>0</v>
      </c>
      <c r="FE12" s="75">
        <v>0</v>
      </c>
      <c r="FG12" s="66" t="str">
        <v>Underground Cable</v>
      </c>
      <c r="FH12" s="66" t="str">
        <v>Aluminum: XLPE</v>
      </c>
      <c r="FI12" s="77">
        <v>0</v>
      </c>
      <c r="FJ12" s="75">
        <v>0</v>
      </c>
      <c r="FK12" s="75">
        <v>0</v>
      </c>
      <c r="FL12" s="75">
        <v>0</v>
      </c>
      <c r="FM12" s="75">
        <v>0</v>
      </c>
      <c r="FN12" s="75">
        <v>0</v>
      </c>
      <c r="FO12" s="75">
        <v>0</v>
      </c>
      <c r="FP12" s="75">
        <v>0</v>
      </c>
      <c r="FQ12" s="75">
        <v>0</v>
      </c>
      <c r="FR12" s="75">
        <v>0</v>
      </c>
      <c r="FS12" s="75">
        <v>0</v>
      </c>
      <c r="FT12" s="75">
        <v>0</v>
      </c>
      <c r="FU12" s="75">
        <v>0</v>
      </c>
      <c r="FV12" s="75">
        <v>0</v>
      </c>
      <c r="FW12" s="75">
        <v>0</v>
      </c>
      <c r="FX12" s="75">
        <v>0</v>
      </c>
      <c r="FY12" s="75">
        <v>0</v>
      </c>
      <c r="FZ12" s="75">
        <v>0</v>
      </c>
      <c r="GA12" s="75">
        <v>0</v>
      </c>
      <c r="GB12" s="75">
        <v>0</v>
      </c>
      <c r="GC12" s="75">
        <v>0</v>
      </c>
      <c r="GD12" s="75">
        <v>0</v>
      </c>
      <c r="GE12" s="75">
        <v>0</v>
      </c>
      <c r="GF12" s="75">
        <v>0</v>
      </c>
      <c r="GG12" s="75">
        <v>0</v>
      </c>
      <c r="GH12" s="75">
        <v>0</v>
      </c>
      <c r="GI12" s="75">
        <v>0</v>
      </c>
      <c r="GJ12" s="75">
        <v>0</v>
      </c>
      <c r="GK12" s="75">
        <v>0</v>
      </c>
      <c r="GL12" s="75">
        <v>0</v>
      </c>
      <c r="GM12" s="75">
        <v>0</v>
      </c>
      <c r="GN12" s="75">
        <v>0</v>
      </c>
      <c r="GO12" s="75">
        <v>0</v>
      </c>
      <c r="GP12" s="75">
        <v>0</v>
      </c>
      <c r="GQ12" s="75">
        <v>0</v>
      </c>
      <c r="GR12" s="75">
        <v>0</v>
      </c>
      <c r="GS12" s="75">
        <v>0</v>
      </c>
      <c r="GT12" s="75">
        <v>0</v>
      </c>
      <c r="GU12" s="75">
        <v>0</v>
      </c>
      <c r="GV12" s="75">
        <v>0</v>
      </c>
      <c r="GW12" s="75">
        <v>0</v>
      </c>
      <c r="GX12" s="75">
        <v>0</v>
      </c>
      <c r="GY12" s="75">
        <v>0</v>
      </c>
      <c r="GZ12" s="75">
        <v>0</v>
      </c>
      <c r="HA12" s="75">
        <v>0</v>
      </c>
      <c r="HB12" s="75">
        <v>0</v>
      </c>
      <c r="HC12" s="75">
        <v>0</v>
      </c>
      <c r="HD12" s="75">
        <v>0</v>
      </c>
      <c r="HE12" s="75">
        <v>0</v>
      </c>
      <c r="HF12" s="75">
        <v>0</v>
      </c>
      <c r="HG12" s="75">
        <v>0</v>
      </c>
      <c r="HH12" s="75">
        <v>0</v>
      </c>
      <c r="HI12" s="75">
        <v>0</v>
      </c>
      <c r="HJ12" s="75">
        <v>0</v>
      </c>
      <c r="HK12" s="75">
        <v>0</v>
      </c>
      <c r="HL12" s="75">
        <v>0</v>
      </c>
      <c r="HM12" s="75">
        <v>0</v>
      </c>
      <c r="HN12" s="75">
        <v>0</v>
      </c>
      <c r="HO12" s="75">
        <v>0</v>
      </c>
      <c r="HP12" s="75">
        <v>0</v>
      </c>
      <c r="HQ12" s="75">
        <v>0</v>
      </c>
      <c r="HR12" s="75">
        <v>0</v>
      </c>
      <c r="HS12" s="75">
        <v>0</v>
      </c>
      <c r="HT12" s="75">
        <v>0</v>
      </c>
      <c r="HU12" s="75">
        <v>0</v>
      </c>
      <c r="HV12" s="75">
        <v>0</v>
      </c>
      <c r="HW12" s="75">
        <v>0</v>
      </c>
      <c r="HX12" s="75">
        <v>0</v>
      </c>
      <c r="HY12" s="75">
        <v>0</v>
      </c>
      <c r="HZ12" s="75">
        <v>0</v>
      </c>
      <c r="IA12" s="75">
        <v>0</v>
      </c>
      <c r="IB12" s="75">
        <v>0</v>
      </c>
      <c r="IC12" s="75">
        <v>0</v>
      </c>
      <c r="ID12" s="75">
        <v>0</v>
      </c>
      <c r="IE12" s="75">
        <v>0</v>
      </c>
      <c r="IF12" s="75">
        <v>0</v>
      </c>
      <c r="IG12" s="75">
        <v>0</v>
      </c>
    </row>
    <row r="13" spans="3:241" x14ac:dyDescent="0.2">
      <c r="C13" s="66"/>
      <c r="D13" s="66"/>
      <c r="E13" s="77"/>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77"/>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77"/>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77"/>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77"/>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77"/>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77"/>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77"/>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77"/>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77"/>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77"/>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77"/>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77"/>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77"/>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77"/>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77"/>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77"/>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77"/>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77"/>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77"/>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77"/>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77"/>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77"/>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77"/>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77"/>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77"/>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77"/>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77"/>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77"/>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77"/>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77"/>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77"/>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77"/>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77"/>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77"/>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77"/>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77"/>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77"/>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77"/>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77"/>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77"/>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77"/>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77"/>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77"/>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77"/>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77"/>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77"/>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C62" s="52"/>
    </row>
    <row r="63" spans="3:241" x14ac:dyDescent="0.2">
      <c r="C63" s="52"/>
    </row>
  </sheetData>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917B2-8E84-4DB1-900A-7972B18C3DB9}">
  <sheetPr>
    <tabColor theme="2" tint="-9.9978637043366805E-2"/>
  </sheetPr>
  <dimension ref="C4:FE63"/>
  <sheetViews>
    <sheetView workbookViewId="0"/>
  </sheetViews>
  <sheetFormatPr defaultRowHeight="11.25" x14ac:dyDescent="0.2"/>
  <cols>
    <col min="3" max="3" width="19.1640625" customWidth="1"/>
    <col min="4" max="4" width="18.1640625" customWidth="1"/>
    <col min="5" max="81" width="11.6640625" customWidth="1"/>
    <col min="85" max="161" width="11" customWidth="1"/>
  </cols>
  <sheetData>
    <row r="4" spans="3:161" x14ac:dyDescent="0.2">
      <c r="C4" s="52"/>
      <c r="S4" s="52"/>
    </row>
    <row r="6" spans="3:161" x14ac:dyDescent="0.2">
      <c r="C6" s="63" t="s">
        <v>283</v>
      </c>
      <c r="F6" s="52"/>
      <c r="H6" s="71"/>
      <c r="K6" s="52"/>
      <c r="CE6" s="63" t="s">
        <v>191</v>
      </c>
      <c r="CH6" s="52"/>
      <c r="CJ6" s="71"/>
      <c r="CM6" s="52"/>
    </row>
    <row r="7" spans="3:161" ht="34.5" thickBot="1" x14ac:dyDescent="0.25">
      <c r="C7" s="16" t="s">
        <v>11</v>
      </c>
      <c r="D7" s="16" t="s">
        <v>85</v>
      </c>
      <c r="E7" s="15" t="s">
        <v>192</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c r="CE7" s="16" t="s">
        <v>11</v>
      </c>
      <c r="CF7" s="16" t="s">
        <v>85</v>
      </c>
      <c r="CG7" s="15" t="s">
        <v>192</v>
      </c>
      <c r="CH7" s="15">
        <f>'7. Project Characteristics'!$G$27</f>
        <v>2026</v>
      </c>
      <c r="CI7" s="15">
        <f t="shared" ref="CI7:ET7" si="2">CH7+1</f>
        <v>2027</v>
      </c>
      <c r="CJ7" s="15">
        <f t="shared" si="2"/>
        <v>2028</v>
      </c>
      <c r="CK7" s="15">
        <f t="shared" si="2"/>
        <v>2029</v>
      </c>
      <c r="CL7" s="15">
        <f t="shared" si="2"/>
        <v>2030</v>
      </c>
      <c r="CM7" s="15">
        <f t="shared" si="2"/>
        <v>2031</v>
      </c>
      <c r="CN7" s="15">
        <f t="shared" si="2"/>
        <v>2032</v>
      </c>
      <c r="CO7" s="15">
        <f t="shared" si="2"/>
        <v>2033</v>
      </c>
      <c r="CP7" s="15">
        <f t="shared" si="2"/>
        <v>2034</v>
      </c>
      <c r="CQ7" s="15">
        <f t="shared" si="2"/>
        <v>2035</v>
      </c>
      <c r="CR7" s="15">
        <f t="shared" si="2"/>
        <v>2036</v>
      </c>
      <c r="CS7" s="15">
        <f t="shared" si="2"/>
        <v>2037</v>
      </c>
      <c r="CT7" s="15">
        <f t="shared" si="2"/>
        <v>2038</v>
      </c>
      <c r="CU7" s="15">
        <f t="shared" si="2"/>
        <v>2039</v>
      </c>
      <c r="CV7" s="15">
        <f t="shared" si="2"/>
        <v>2040</v>
      </c>
      <c r="CW7" s="15">
        <f t="shared" si="2"/>
        <v>2041</v>
      </c>
      <c r="CX7" s="15">
        <f t="shared" si="2"/>
        <v>2042</v>
      </c>
      <c r="CY7" s="15">
        <f t="shared" si="2"/>
        <v>2043</v>
      </c>
      <c r="CZ7" s="15">
        <f t="shared" si="2"/>
        <v>2044</v>
      </c>
      <c r="DA7" s="15">
        <f t="shared" si="2"/>
        <v>2045</v>
      </c>
      <c r="DB7" s="15">
        <f t="shared" si="2"/>
        <v>2046</v>
      </c>
      <c r="DC7" s="15">
        <f t="shared" si="2"/>
        <v>2047</v>
      </c>
      <c r="DD7" s="15">
        <f t="shared" si="2"/>
        <v>2048</v>
      </c>
      <c r="DE7" s="15">
        <f t="shared" si="2"/>
        <v>2049</v>
      </c>
      <c r="DF7" s="15">
        <f t="shared" si="2"/>
        <v>2050</v>
      </c>
      <c r="DG7" s="15">
        <f t="shared" si="2"/>
        <v>2051</v>
      </c>
      <c r="DH7" s="15">
        <f t="shared" si="2"/>
        <v>2052</v>
      </c>
      <c r="DI7" s="15">
        <f t="shared" si="2"/>
        <v>2053</v>
      </c>
      <c r="DJ7" s="15">
        <f t="shared" si="2"/>
        <v>2054</v>
      </c>
      <c r="DK7" s="15">
        <f t="shared" si="2"/>
        <v>2055</v>
      </c>
      <c r="DL7" s="15">
        <f t="shared" si="2"/>
        <v>2056</v>
      </c>
      <c r="DM7" s="15">
        <f t="shared" si="2"/>
        <v>2057</v>
      </c>
      <c r="DN7" s="15">
        <f t="shared" si="2"/>
        <v>2058</v>
      </c>
      <c r="DO7" s="15">
        <f t="shared" si="2"/>
        <v>2059</v>
      </c>
      <c r="DP7" s="15">
        <f t="shared" si="2"/>
        <v>2060</v>
      </c>
      <c r="DQ7" s="15">
        <f t="shared" si="2"/>
        <v>2061</v>
      </c>
      <c r="DR7" s="15">
        <f t="shared" si="2"/>
        <v>2062</v>
      </c>
      <c r="DS7" s="15">
        <f t="shared" si="2"/>
        <v>2063</v>
      </c>
      <c r="DT7" s="15">
        <f t="shared" si="2"/>
        <v>2064</v>
      </c>
      <c r="DU7" s="15">
        <f t="shared" si="2"/>
        <v>2065</v>
      </c>
      <c r="DV7" s="15">
        <f t="shared" si="2"/>
        <v>2066</v>
      </c>
      <c r="DW7" s="15">
        <f t="shared" si="2"/>
        <v>2067</v>
      </c>
      <c r="DX7" s="15">
        <f t="shared" si="2"/>
        <v>2068</v>
      </c>
      <c r="DY7" s="15">
        <f t="shared" si="2"/>
        <v>2069</v>
      </c>
      <c r="DZ7" s="15">
        <f t="shared" si="2"/>
        <v>2070</v>
      </c>
      <c r="EA7" s="15">
        <f t="shared" si="2"/>
        <v>2071</v>
      </c>
      <c r="EB7" s="15">
        <f t="shared" si="2"/>
        <v>2072</v>
      </c>
      <c r="EC7" s="15">
        <f t="shared" si="2"/>
        <v>2073</v>
      </c>
      <c r="ED7" s="15">
        <f t="shared" si="2"/>
        <v>2074</v>
      </c>
      <c r="EE7" s="15">
        <f t="shared" si="2"/>
        <v>2075</v>
      </c>
      <c r="EF7" s="15">
        <f t="shared" si="2"/>
        <v>2076</v>
      </c>
      <c r="EG7" s="15">
        <f t="shared" si="2"/>
        <v>2077</v>
      </c>
      <c r="EH7" s="15">
        <f t="shared" si="2"/>
        <v>2078</v>
      </c>
      <c r="EI7" s="15">
        <f t="shared" si="2"/>
        <v>2079</v>
      </c>
      <c r="EJ7" s="15">
        <f t="shared" si="2"/>
        <v>2080</v>
      </c>
      <c r="EK7" s="15">
        <f t="shared" si="2"/>
        <v>2081</v>
      </c>
      <c r="EL7" s="15">
        <f t="shared" si="2"/>
        <v>2082</v>
      </c>
      <c r="EM7" s="15">
        <f t="shared" si="2"/>
        <v>2083</v>
      </c>
      <c r="EN7" s="15">
        <f t="shared" si="2"/>
        <v>2084</v>
      </c>
      <c r="EO7" s="15">
        <f t="shared" si="2"/>
        <v>2085</v>
      </c>
      <c r="EP7" s="15">
        <f t="shared" si="2"/>
        <v>2086</v>
      </c>
      <c r="EQ7" s="15">
        <f t="shared" si="2"/>
        <v>2087</v>
      </c>
      <c r="ER7" s="15">
        <f t="shared" si="2"/>
        <v>2088</v>
      </c>
      <c r="ES7" s="15">
        <f t="shared" si="2"/>
        <v>2089</v>
      </c>
      <c r="ET7" s="15">
        <f t="shared" si="2"/>
        <v>2090</v>
      </c>
      <c r="EU7" s="15">
        <f t="shared" ref="EU7:FE7" si="3">ET7+1</f>
        <v>2091</v>
      </c>
      <c r="EV7" s="15">
        <f t="shared" si="3"/>
        <v>2092</v>
      </c>
      <c r="EW7" s="15">
        <f t="shared" si="3"/>
        <v>2093</v>
      </c>
      <c r="EX7" s="15">
        <f t="shared" si="3"/>
        <v>2094</v>
      </c>
      <c r="EY7" s="15">
        <f t="shared" si="3"/>
        <v>2095</v>
      </c>
      <c r="EZ7" s="15">
        <f t="shared" si="3"/>
        <v>2096</v>
      </c>
      <c r="FA7" s="15">
        <f t="shared" si="3"/>
        <v>2097</v>
      </c>
      <c r="FB7" s="15">
        <f t="shared" si="3"/>
        <v>2098</v>
      </c>
      <c r="FC7" s="15">
        <f t="shared" si="3"/>
        <v>2099</v>
      </c>
      <c r="FD7" s="15">
        <f t="shared" si="3"/>
        <v>2100</v>
      </c>
      <c r="FE7" s="15">
        <f t="shared" si="3"/>
        <v>2101</v>
      </c>
    </row>
    <row r="8" spans="3:161" x14ac:dyDescent="0.2">
      <c r="C8" s="66" t="str" cm="1">
        <f t="array" ref="C8:C12">_xlfn.ANCHORARRAY('Int BCA Ann PWFC'!C8)</f>
        <v>Pole</v>
      </c>
      <c r="D8" s="66" t="str" cm="1">
        <f t="array" ref="D8:D12">_xlfn.ANCHORARRAY('Int BCA Ann PWFC'!D8)</f>
        <v>Class 5</v>
      </c>
      <c r="E8" s="145" cm="1">
        <f t="array" ref="E8:E12">_xlfn.ANCHORARRAY(F8)+_xlfn.BYROW(_xlfn.ANCHORARRAY(G8):_xlfn.ANCHORARRAY(CC8),_xlfn.LAMBDA(_xlpm.array,SUM(_xlpm.array)))</f>
        <v>0</v>
      </c>
      <c r="F8" s="124" cm="1">
        <f t="array" ref="F8:F12">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*(SUM('7. Project Characteristics'!$G$36:$G$38)*'7. Project Characteristics'!$G$35))</f>
        <v>0</v>
      </c>
      <c r="G8" s="124" cm="1">
        <f t="array" ref="G8:G12">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*(SUM('7. Project Characteristics'!$G$36:$G$38)*'7. Project Characteristics'!$G$35))</f>
        <v>0</v>
      </c>
      <c r="H8" s="124" cm="1">
        <f t="array" ref="H8:H12">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*(SUM('7. Project Characteristics'!$G$36:$G$38)*'7. Project Characteristics'!$G$35))</f>
        <v>0</v>
      </c>
      <c r="I8" s="124" cm="1">
        <f t="array" ref="I8:I12">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*(SUM('7. Project Characteristics'!$G$36:$G$38)*'7. Project Characteristics'!$G$35))</f>
        <v>0</v>
      </c>
      <c r="J8" s="124" cm="1">
        <f t="array" ref="J8:J12">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*(SUM('7. Project Characteristics'!$G$36:$G$38)*'7. Project Characteristics'!$G$35))</f>
        <v>0</v>
      </c>
      <c r="K8" s="124" cm="1">
        <f t="array" ref="K8:K12">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*(SUM('7. Project Characteristics'!$G$36:$G$38)*'7. Project Characteristics'!$G$35))</f>
        <v>0</v>
      </c>
      <c r="L8" s="124" cm="1">
        <f t="array" ref="L8:L12">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*(SUM('7. Project Characteristics'!$G$36:$G$38)*'7. Project Characteristics'!$G$35))</f>
        <v>0</v>
      </c>
      <c r="M8" s="124" cm="1">
        <f t="array" ref="M8:M12">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*(SUM('7. Project Characteristics'!$G$36:$G$38)*'7. Project Characteristics'!$G$35))</f>
        <v>0</v>
      </c>
      <c r="N8" s="124" cm="1">
        <f t="array" ref="N8:N12">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*(SUM('7. Project Characteristics'!$G$36:$G$38)*'7. Project Characteristics'!$G$35))</f>
        <v>0</v>
      </c>
      <c r="O8" s="124" cm="1">
        <f t="array" ref="O8:O12">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*(SUM('7. Project Characteristics'!$G$36:$G$38)*'7. Project Characteristics'!$G$35))</f>
        <v>0</v>
      </c>
      <c r="P8" s="124" cm="1">
        <f t="array" ref="P8:P12">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*(SUM('7. Project Characteristics'!$G$36:$G$38)*'7. Project Characteristics'!$G$35))</f>
        <v>0</v>
      </c>
      <c r="Q8" s="124" cm="1">
        <f t="array" ref="Q8:Q12">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*(SUM('7. Project Characteristics'!$G$36:$G$38)*'7. Project Characteristics'!$G$35))</f>
        <v>0</v>
      </c>
      <c r="R8" s="124" cm="1">
        <f t="array" ref="R8:R12">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*(SUM('7. Project Characteristics'!$G$36:$G$38)*'7. Project Characteristics'!$G$35))</f>
        <v>0</v>
      </c>
      <c r="S8" s="124" cm="1">
        <f t="array" ref="S8:S12">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*(SUM('7. Project Characteristics'!$G$36:$G$38)*'7. Project Characteristics'!$G$35))</f>
        <v>0</v>
      </c>
      <c r="T8" s="124" cm="1">
        <f t="array" ref="T8:T12">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*(SUM('7. Project Characteristics'!$G$36:$G$38)*'7. Project Characteristics'!$G$35))</f>
        <v>0</v>
      </c>
      <c r="U8" s="124" cm="1">
        <f t="array" ref="U8:U12">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*(SUM('7. Project Characteristics'!$G$36:$G$38)*'7. Project Characteristics'!$G$35))</f>
        <v>0</v>
      </c>
      <c r="V8" s="124" cm="1">
        <f t="array" ref="V8:V12">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*(SUM('7. Project Characteristics'!$G$36:$G$38)*'7. Project Characteristics'!$G$35))</f>
        <v>0</v>
      </c>
      <c r="W8" s="124" cm="1">
        <f t="array" ref="W8:W12">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*(SUM('7. Project Characteristics'!$G$36:$G$38)*'7. Project Characteristics'!$G$35))</f>
        <v>0</v>
      </c>
      <c r="X8" s="124" cm="1">
        <f t="array" ref="X8:X12">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*(SUM('7. Project Characteristics'!$G$36:$G$38)*'7. Project Characteristics'!$G$35))</f>
        <v>0</v>
      </c>
      <c r="Y8" s="124" cm="1">
        <f t="array" ref="Y8:Y12">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*(SUM('7. Project Characteristics'!$G$36:$G$38)*'7. Project Characteristics'!$G$35))</f>
        <v>0</v>
      </c>
      <c r="Z8" s="124" cm="1">
        <f t="array" ref="Z8:Z12">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*(SUM('7. Project Characteristics'!$G$36:$G$38)*'7. Project Characteristics'!$G$35))</f>
        <v>0</v>
      </c>
      <c r="AA8" s="124" cm="1">
        <f t="array" ref="AA8:AA12">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*(SUM('7. Project Characteristics'!$G$36:$G$38)*'7. Project Characteristics'!$G$35))</f>
        <v>0</v>
      </c>
      <c r="AB8" s="124" cm="1">
        <f t="array" ref="AB8:AB12">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*(SUM('7. Project Characteristics'!$G$36:$G$38)*'7. Project Characteristics'!$G$35))</f>
        <v>0</v>
      </c>
      <c r="AC8" s="124" cm="1">
        <f t="array" ref="AC8:AC12">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*(SUM('7. Project Characteristics'!$G$36:$G$38)*'7. Project Characteristics'!$G$35))</f>
        <v>0</v>
      </c>
      <c r="AD8" s="124" cm="1">
        <f t="array" ref="AD8:AD12">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*(SUM('7. Project Characteristics'!$G$36:$G$38)*'7. Project Characteristics'!$G$35))</f>
        <v>0</v>
      </c>
      <c r="AE8" s="124" cm="1">
        <f t="array" ref="AE8:AE12">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*(SUM('7. Project Characteristics'!$G$36:$G$38)*'7. Project Characteristics'!$G$35))</f>
        <v>0</v>
      </c>
      <c r="AF8" s="124" cm="1">
        <f t="array" ref="AF8:AF12">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*(SUM('7. Project Characteristics'!$G$36:$G$38)*'7. Project Characteristics'!$G$35))</f>
        <v>0</v>
      </c>
      <c r="AG8" s="124" cm="1">
        <f t="array" ref="AG8:AG12">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*(SUM('7. Project Characteristics'!$G$36:$G$38)*'7. Project Characteristics'!$G$35))</f>
        <v>0</v>
      </c>
      <c r="AH8" s="124" cm="1">
        <f t="array" ref="AH8:AH12">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*(SUM('7. Project Characteristics'!$G$36:$G$38)*'7. Project Characteristics'!$G$35))</f>
        <v>0</v>
      </c>
      <c r="AI8" s="124" cm="1">
        <f t="array" ref="AI8:AI12">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*(SUM('7. Project Characteristics'!$G$36:$G$38)*'7. Project Characteristics'!$G$35))</f>
        <v>0</v>
      </c>
      <c r="AJ8" s="124" cm="1">
        <f t="array" ref="AJ8:AJ12">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*(SUM('7. Project Characteristics'!$G$36:$G$38)*'7. Project Characteristics'!$G$35))</f>
        <v>0</v>
      </c>
      <c r="AK8" s="124" cm="1">
        <f t="array" ref="AK8:AK12">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*(SUM('7. Project Characteristics'!$G$36:$G$38)*'7. Project Characteristics'!$G$35))</f>
        <v>0</v>
      </c>
      <c r="AL8" s="124" cm="1">
        <f t="array" ref="AL8:AL12">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*(SUM('7. Project Characteristics'!$G$36:$G$38)*'7. Project Characteristics'!$G$35))</f>
        <v>0</v>
      </c>
      <c r="AM8" s="124" cm="1">
        <f t="array" ref="AM8:AM12">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*(SUM('7. Project Characteristics'!$G$36:$G$38)*'7. Project Characteristics'!$G$35))</f>
        <v>0</v>
      </c>
      <c r="AN8" s="124" cm="1">
        <f t="array" ref="AN8:AN12">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*(SUM('7. Project Characteristics'!$G$36:$G$38)*'7. Project Characteristics'!$G$35))</f>
        <v>0</v>
      </c>
      <c r="AO8" s="124" cm="1">
        <f t="array" ref="AO8:AO12">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*(SUM('7. Project Characteristics'!$G$36:$G$38)*'7. Project Characteristics'!$G$35))</f>
        <v>0</v>
      </c>
      <c r="AP8" s="124" cm="1">
        <f t="array" ref="AP8:AP12">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*(SUM('7. Project Characteristics'!$G$36:$G$38)*'7. Project Characteristics'!$G$35))</f>
        <v>0</v>
      </c>
      <c r="AQ8" s="124" cm="1">
        <f t="array" ref="AQ8:AQ12">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*(SUM('7. Project Characteristics'!$G$36:$G$38)*'7. Project Characteristics'!$G$35))</f>
        <v>0</v>
      </c>
      <c r="AR8" s="124" cm="1">
        <f t="array" ref="AR8:AR12">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*(SUM('7. Project Characteristics'!$G$36:$G$38)*'7. Project Characteristics'!$G$35))</f>
        <v>0</v>
      </c>
      <c r="AS8" s="124" cm="1">
        <f t="array" ref="AS8:AS12">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*(SUM('7. Project Characteristics'!$G$36:$G$38)*'7. Project Characteristics'!$G$35))</f>
        <v>0</v>
      </c>
      <c r="AT8" s="124" cm="1">
        <f t="array" ref="AT8:AT12">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*(SUM('7. Project Characteristics'!$G$36:$G$38)*'7. Project Characteristics'!$G$35))</f>
        <v>0</v>
      </c>
      <c r="AU8" s="124" cm="1">
        <f t="array" ref="AU8:AU12">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*(SUM('7. Project Characteristics'!$G$36:$G$38)*'7. Project Characteristics'!$G$35))</f>
        <v>0</v>
      </c>
      <c r="AV8" s="124" cm="1">
        <f t="array" ref="AV8:AV12">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*(SUM('7. Project Characteristics'!$G$36:$G$38)*'7. Project Characteristics'!$G$35))</f>
        <v>0</v>
      </c>
      <c r="AW8" s="124" cm="1">
        <f t="array" ref="AW8:AW12">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*(SUM('7. Project Characteristics'!$G$36:$G$38)*'7. Project Characteristics'!$G$35))</f>
        <v>0</v>
      </c>
      <c r="AX8" s="124" cm="1">
        <f t="array" ref="AX8:AX12">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*(SUM('7. Project Characteristics'!$G$36:$G$38)*'7. Project Characteristics'!$G$35))</f>
        <v>0</v>
      </c>
      <c r="AY8" s="124" cm="1">
        <f t="array" ref="AY8:AY12">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*(SUM('7. Project Characteristics'!$G$36:$G$38)*'7. Project Characteristics'!$G$35))</f>
        <v>0</v>
      </c>
      <c r="AZ8" s="124" cm="1">
        <f t="array" ref="AZ8:AZ12">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*(SUM('7. Project Characteristics'!$G$36:$G$38)*'7. Project Characteristics'!$G$35))</f>
        <v>0</v>
      </c>
      <c r="BA8" s="124" cm="1">
        <f t="array" ref="BA8:BA12">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*(SUM('7. Project Characteristics'!$G$36:$G$38)*'7. Project Characteristics'!$G$35))</f>
        <v>0</v>
      </c>
      <c r="BB8" s="124" cm="1">
        <f t="array" ref="BB8:BB12">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*(SUM('7. Project Characteristics'!$G$36:$G$38)*'7. Project Characteristics'!$G$35))</f>
        <v>0</v>
      </c>
      <c r="BC8" s="124" cm="1">
        <f t="array" ref="BC8:BC12">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*(SUM('7. Project Characteristics'!$G$36:$G$38)*'7. Project Characteristics'!$G$35))</f>
        <v>0</v>
      </c>
      <c r="BD8" s="124" cm="1">
        <f t="array" ref="BD8:BD12">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*(SUM('7. Project Characteristics'!$G$36:$G$38)*'7. Project Characteristics'!$G$35))</f>
        <v>0</v>
      </c>
      <c r="BE8" s="124" cm="1">
        <f t="array" ref="BE8:BE12">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*(SUM('7. Project Characteristics'!$G$36:$G$38)*'7. Project Characteristics'!$G$35))</f>
        <v>0</v>
      </c>
      <c r="BF8" s="124" cm="1">
        <f t="array" ref="BF8:BF12">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*(SUM('7. Project Characteristics'!$G$36:$G$38)*'7. Project Characteristics'!$G$35))</f>
        <v>0</v>
      </c>
      <c r="BG8" s="124" cm="1">
        <f t="array" ref="BG8:BG12">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*(SUM('7. Project Characteristics'!$G$36:$G$38)*'7. Project Characteristics'!$G$35))</f>
        <v>0</v>
      </c>
      <c r="BH8" s="124" cm="1">
        <f t="array" ref="BH8:BH12">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*(SUM('7. Project Characteristics'!$G$36:$G$38)*'7. Project Characteristics'!$G$35))</f>
        <v>0</v>
      </c>
      <c r="BI8" s="124" cm="1">
        <f t="array" ref="BI8:BI12">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*(SUM('7. Project Characteristics'!$G$36:$G$38)*'7. Project Characteristics'!$G$35))</f>
        <v>0</v>
      </c>
      <c r="BJ8" s="124" cm="1">
        <f t="array" ref="BJ8:BJ12">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*(SUM('7. Project Characteristics'!$G$36:$G$38)*'7. Project Characteristics'!$G$35))</f>
        <v>0</v>
      </c>
      <c r="BK8" s="124" cm="1">
        <f t="array" ref="BK8:BK12">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*(SUM('7. Project Characteristics'!$G$36:$G$38)*'7. Project Characteristics'!$G$35))</f>
        <v>0</v>
      </c>
      <c r="BL8" s="124" cm="1">
        <f t="array" ref="BL8:BL12">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*(SUM('7. Project Characteristics'!$G$36:$G$38)*'7. Project Characteristics'!$G$35))</f>
        <v>0</v>
      </c>
      <c r="BM8" s="124" cm="1">
        <f t="array" ref="BM8:BM12">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*(SUM('7. Project Characteristics'!$G$36:$G$38)*'7. Project Characteristics'!$G$35))</f>
        <v>0</v>
      </c>
      <c r="BN8" s="124" cm="1">
        <f t="array" ref="BN8:BN12">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*(SUM('7. Project Characteristics'!$G$36:$G$38)*'7. Project Characteristics'!$G$35))</f>
        <v>0</v>
      </c>
      <c r="BO8" s="124" cm="1">
        <f t="array" ref="BO8:BO12">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*(SUM('7. Project Characteristics'!$G$36:$G$38)*'7. Project Characteristics'!$G$35))</f>
        <v>0</v>
      </c>
      <c r="BP8" s="124" cm="1">
        <f t="array" ref="BP8:BP12">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*(SUM('7. Project Characteristics'!$G$36:$G$38)*'7. Project Characteristics'!$G$35))</f>
        <v>0</v>
      </c>
      <c r="BQ8" s="124" cm="1">
        <f t="array" ref="BQ8:BQ12">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*(SUM('7. Project Characteristics'!$G$36:$G$38)*'7. Project Characteristics'!$G$35))</f>
        <v>0</v>
      </c>
      <c r="BR8" s="124" cm="1">
        <f t="array" ref="BR8:BR12">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*(SUM('7. Project Characteristics'!$G$36:$G$38)*'7. Project Characteristics'!$G$35))</f>
        <v>0</v>
      </c>
      <c r="BS8" s="124" cm="1">
        <f t="array" ref="BS8:BS12">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*(SUM('7. Project Characteristics'!$G$36:$G$38)*'7. Project Characteristics'!$G$35))</f>
        <v>0</v>
      </c>
      <c r="BT8" s="124" cm="1">
        <f t="array" ref="BT8:BT12">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*(SUM('7. Project Characteristics'!$G$36:$G$38)*'7. Project Characteristics'!$G$35))</f>
        <v>0</v>
      </c>
      <c r="BU8" s="124" cm="1">
        <f t="array" ref="BU8:BU12">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*(SUM('7. Project Characteristics'!$G$36:$G$38)*'7. Project Characteristics'!$G$35))</f>
        <v>0</v>
      </c>
      <c r="BV8" s="124" cm="1">
        <f t="array" ref="BV8:BV12">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*(SUM('7. Project Characteristics'!$G$36:$G$38)*'7. Project Characteristics'!$G$35))</f>
        <v>0</v>
      </c>
      <c r="BW8" s="124" cm="1">
        <f t="array" ref="BW8:BW12">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*(SUM('7. Project Characteristics'!$G$36:$G$38)*'7. Project Characteristics'!$G$35))</f>
        <v>0</v>
      </c>
      <c r="BX8" s="124" cm="1">
        <f t="array" ref="BX8:BX12">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*(SUM('7. Project Characteristics'!$G$36:$G$38)*'7. Project Characteristics'!$G$35))</f>
        <v>0</v>
      </c>
      <c r="BY8" s="124" cm="1">
        <f t="array" ref="BY8:BY12">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*(SUM('7. Project Characteristics'!$G$36:$G$38)*'7. Project Characteristics'!$G$35))</f>
        <v>0</v>
      </c>
      <c r="BZ8" s="124" cm="1">
        <f t="array" ref="BZ8:BZ12">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*(SUM('7. Project Characteristics'!$G$36:$G$38)*'7. Project Characteristics'!$G$35))</f>
        <v>0</v>
      </c>
      <c r="CA8" s="124" cm="1">
        <f t="array" ref="CA8:CA12">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*(SUM('7. Project Characteristics'!$G$36:$G$38)*'7. Project Characteristics'!$G$35))</f>
        <v>0</v>
      </c>
      <c r="CB8" s="124" cm="1">
        <f t="array" ref="CB8:CB12">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*(SUM('7. Project Characteristics'!$G$36:$G$38)*'7. Project Characteristics'!$G$35))</f>
        <v>0</v>
      </c>
      <c r="CC8" s="124" cm="1">
        <f t="array" ref="CC8:CC12">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*(SUM('7. Project Characteristics'!$G$36:$G$38)*'7. Project Characteristics'!$G$35))</f>
        <v>0</v>
      </c>
      <c r="CE8" s="66" t="str" cm="1">
        <f t="array" ref="CE8:CE12">_xlfn.ANCHORARRAY(C8)</f>
        <v>Pole</v>
      </c>
      <c r="CF8" s="66" t="str" cm="1">
        <f t="array" ref="CF8:CF12">_xlfn.ANCHORARRAY(D8)</f>
        <v>Class 5</v>
      </c>
      <c r="CG8" s="146" cm="1">
        <f t="array" ref="CG8:CG12">_xlfn.ANCHORARRAY(CH8)+_xlfn.BYROW(_xlfn.ANCHORARRAY(CI8):_xlfn.ANCHORARRAY(FE8),_xlfn.LAMBDA(_xlpm.array,SUM(_xlpm.array)))</f>
        <v>0</v>
      </c>
      <c r="CH8" s="124" cm="1">
        <f t="array" ref="CH8:CH12">IF(CH$7&gt;(SUM($F$7,'7. Project Characteristics'!$G$28)-1),ROW(_xlfn.ANCHORARRAY($CE8))*0,
_xlfn.XLOOKUP(CH$7,'Int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I8" s="124" cm="1">
        <f t="array" ref="CI8:CI12">IF(CI$7&gt;(SUM($F$7,'7. Project Characteristics'!$G$28)-1),ROW(_xlfn.ANCHORARRAY($CE8))*0,
_xlfn.XLOOKUP(CI$7,'Int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J8" s="124" cm="1">
        <f t="array" ref="CJ8:CJ12">IF(CJ$7&gt;(SUM($F$7,'7. Project Characteristics'!$G$28)-1),ROW(_xlfn.ANCHORARRAY($CE8))*0,
_xlfn.XLOOKUP(CJ$7,'Int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K8" s="124" cm="1">
        <f t="array" ref="CK8:CK12">IF(CK$7&gt;(SUM($F$7,'7. Project Characteristics'!$G$28)-1),ROW(_xlfn.ANCHORARRAY($CE8))*0,
_xlfn.XLOOKUP(CK$7,'Int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L8" s="124" cm="1">
        <f t="array" ref="CL8:CL12">IF(CL$7&gt;(SUM($F$7,'7. Project Characteristics'!$G$28)-1),ROW(_xlfn.ANCHORARRAY($CE8))*0,
_xlfn.XLOOKUP(CL$7,'Int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M8" s="124" cm="1">
        <f t="array" ref="CM8:CM12">IF(CM$7&gt;(SUM($F$7,'7. Project Characteristics'!$G$28)-1),ROW(_xlfn.ANCHORARRAY($CE8))*0,
_xlfn.XLOOKUP(CM$7,'Int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N8" s="124" cm="1">
        <f t="array" ref="CN8:CN12">IF(CN$7&gt;(SUM($F$7,'7. Project Characteristics'!$G$28)-1),ROW(_xlfn.ANCHORARRAY($CE8))*0,
_xlfn.XLOOKUP(CN$7,'Int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O8" s="124" cm="1">
        <f t="array" ref="CO8:CO12">IF(CO$7&gt;(SUM($F$7,'7. Project Characteristics'!$G$28)-1),ROW(_xlfn.ANCHORARRAY($CE8))*0,
_xlfn.XLOOKUP(CO$7,'Int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P8" s="124" cm="1">
        <f t="array" ref="CP8:CP12">IF(CP$7&gt;(SUM($F$7,'7. Project Characteristics'!$G$28)-1),ROW(_xlfn.ANCHORARRAY($CE8))*0,
_xlfn.XLOOKUP(CP$7,'Int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Q8" s="124" cm="1">
        <f t="array" ref="CQ8:CQ12">IF(CQ$7&gt;(SUM($F$7,'7. Project Characteristics'!$G$28)-1),ROW(_xlfn.ANCHORARRAY($CE8))*0,
_xlfn.XLOOKUP(CQ$7,'Int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R8" s="124" cm="1">
        <f t="array" ref="CR8:CR12">IF(CR$7&gt;(SUM($F$7,'7. Project Characteristics'!$G$28)-1),ROW(_xlfn.ANCHORARRAY($CE8))*0,
_xlfn.XLOOKUP(CR$7,'Int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S8" s="124" cm="1">
        <f t="array" ref="CS8:CS12">IF(CS$7&gt;(SUM($F$7,'7. Project Characteristics'!$G$28)-1),ROW(_xlfn.ANCHORARRAY($CE8))*0,
_xlfn.XLOOKUP(CS$7,'Int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T8" s="124" cm="1">
        <f t="array" ref="CT8:CT12">IF(CT$7&gt;(SUM($F$7,'7. Project Characteristics'!$G$28)-1),ROW(_xlfn.ANCHORARRAY($CE8))*0,
_xlfn.XLOOKUP(CT$7,'Int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U8" s="124" cm="1">
        <f t="array" ref="CU8:CU12">IF(CU$7&gt;(SUM($F$7,'7. Project Characteristics'!$G$28)-1),ROW(_xlfn.ANCHORARRAY($CE8))*0,
_xlfn.XLOOKUP(CU$7,'Int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V8" s="124" cm="1">
        <f t="array" ref="CV8:CV12">IF(CV$7&gt;(SUM($F$7,'7. Project Characteristics'!$G$28)-1),ROW(_xlfn.ANCHORARRAY($CE8))*0,
_xlfn.XLOOKUP(CV$7,'Int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W8" s="124" cm="1">
        <f t="array" ref="CW8:CW12">IF(CW$7&gt;(SUM($F$7,'7. Project Characteristics'!$G$28)-1),ROW(_xlfn.ANCHORARRAY($CE8))*0,
_xlfn.XLOOKUP(CW$7,'Int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X8" s="124" cm="1">
        <f t="array" ref="CX8:CX12">IF(CX$7&gt;(SUM($F$7,'7. Project Characteristics'!$G$28)-1),ROW(_xlfn.ANCHORARRAY($CE8))*0,
_xlfn.XLOOKUP(CX$7,'Int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Y8" s="124" cm="1">
        <f t="array" ref="CY8:CY12">IF(CY$7&gt;(SUM($F$7,'7. Project Characteristics'!$G$28)-1),ROW(_xlfn.ANCHORARRAY($CE8))*0,
_xlfn.XLOOKUP(CY$7,'Int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Z8" s="124" cm="1">
        <f t="array" ref="CZ8:CZ12">IF(CZ$7&gt;(SUM($F$7,'7. Project Characteristics'!$G$28)-1),ROW(_xlfn.ANCHORARRAY($CE8))*0,
_xlfn.XLOOKUP(CZ$7,'Int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A8" s="124" cm="1">
        <f t="array" ref="DA8:DA12">IF(DA$7&gt;(SUM($F$7,'7. Project Characteristics'!$G$28)-1),ROW(_xlfn.ANCHORARRAY($CE8))*0,
_xlfn.XLOOKUP(DA$7,'Int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B8" s="124" cm="1">
        <f t="array" ref="DB8:DB12">IF(DB$7&gt;(SUM($F$7,'7. Project Characteristics'!$G$28)-1),ROW(_xlfn.ANCHORARRAY($CE8))*0,
_xlfn.XLOOKUP(DB$7,'Int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C8" s="124" cm="1">
        <f t="array" ref="DC8:DC12">IF(DC$7&gt;(SUM($F$7,'7. Project Characteristics'!$G$28)-1),ROW(_xlfn.ANCHORARRAY($CE8))*0,
_xlfn.XLOOKUP(DC$7,'Int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D8" s="124" cm="1">
        <f t="array" ref="DD8:DD12">IF(DD$7&gt;(SUM($F$7,'7. Project Characteristics'!$G$28)-1),ROW(_xlfn.ANCHORARRAY($CE8))*0,
_xlfn.XLOOKUP(DD$7,'Int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E8" s="124" cm="1">
        <f t="array" ref="DE8:DE12">IF(DE$7&gt;(SUM($F$7,'7. Project Characteristics'!$G$28)-1),ROW(_xlfn.ANCHORARRAY($CE8))*0,
_xlfn.XLOOKUP(DE$7,'Int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F8" s="124" cm="1">
        <f t="array" ref="DF8:DF12">IF(DF$7&gt;(SUM($F$7,'7. Project Characteristics'!$G$28)-1),ROW(_xlfn.ANCHORARRAY($CE8))*0,
_xlfn.XLOOKUP(DF$7,'Int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G8" s="124" cm="1">
        <f t="array" ref="DG8:DG12">IF(DG$7&gt;(SUM($F$7,'7. Project Characteristics'!$G$28)-1),ROW(_xlfn.ANCHORARRAY($CE8))*0,
_xlfn.XLOOKUP(DG$7,'Int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H8" s="124" cm="1">
        <f t="array" ref="DH8:DH12">IF(DH$7&gt;(SUM($F$7,'7. Project Characteristics'!$G$28)-1),ROW(_xlfn.ANCHORARRAY($CE8))*0,
_xlfn.XLOOKUP(DH$7,'Int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I8" s="124" cm="1">
        <f t="array" ref="DI8:DI12">IF(DI$7&gt;(SUM($F$7,'7. Project Characteristics'!$G$28)-1),ROW(_xlfn.ANCHORARRAY($CE8))*0,
_xlfn.XLOOKUP(DI$7,'Int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J8" s="124" cm="1">
        <f t="array" ref="DJ8:DJ12">IF(DJ$7&gt;(SUM($F$7,'7. Project Characteristics'!$G$28)-1),ROW(_xlfn.ANCHORARRAY($CE8))*0,
_xlfn.XLOOKUP(DJ$7,'Int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K8" s="124" cm="1">
        <f t="array" ref="DK8:DK12">IF(DK$7&gt;(SUM($F$7,'7. Project Characteristics'!$G$28)-1),ROW(_xlfn.ANCHORARRAY($CE8))*0,
_xlfn.XLOOKUP(DK$7,'Int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L8" s="124" cm="1">
        <f t="array" ref="DL8:DL12">IF(DL$7&gt;(SUM($F$7,'7. Project Characteristics'!$G$28)-1),ROW(_xlfn.ANCHORARRAY($CE8))*0,
_xlfn.XLOOKUP(DL$7,'Int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M8" s="124" cm="1">
        <f t="array" ref="DM8:DM12">IF(DM$7&gt;(SUM($F$7,'7. Project Characteristics'!$G$28)-1),ROW(_xlfn.ANCHORARRAY($CE8))*0,
_xlfn.XLOOKUP(DM$7,'Int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N8" s="124" cm="1">
        <f t="array" ref="DN8:DN12">IF(DN$7&gt;(SUM($F$7,'7. Project Characteristics'!$G$28)-1),ROW(_xlfn.ANCHORARRAY($CE8))*0,
_xlfn.XLOOKUP(DN$7,'Int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O8" s="124" cm="1">
        <f t="array" ref="DO8:DO12">IF(DO$7&gt;(SUM($F$7,'7. Project Characteristics'!$G$28)-1),ROW(_xlfn.ANCHORARRAY($CE8))*0,
_xlfn.XLOOKUP(DO$7,'Int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P8" s="124" cm="1">
        <f t="array" ref="DP8:DP12">IF(DP$7&gt;(SUM($F$7,'7. Project Characteristics'!$G$28)-1),ROW(_xlfn.ANCHORARRAY($CE8))*0,
_xlfn.XLOOKUP(DP$7,'Int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Q8" s="124" cm="1">
        <f t="array" ref="DQ8:DQ12">IF(DQ$7&gt;(SUM($F$7,'7. Project Characteristics'!$G$28)-1),ROW(_xlfn.ANCHORARRAY($CE8))*0,
_xlfn.XLOOKUP(DQ$7,'Int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R8" s="124" cm="1">
        <f t="array" ref="DR8:DR12">IF(DR$7&gt;(SUM($F$7,'7. Project Characteristics'!$G$28)-1),ROW(_xlfn.ANCHORARRAY($CE8))*0,
_xlfn.XLOOKUP(DR$7,'Int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S8" s="124" cm="1">
        <f t="array" ref="DS8:DS12">IF(DS$7&gt;(SUM($F$7,'7. Project Characteristics'!$G$28)-1),ROW(_xlfn.ANCHORARRAY($CE8))*0,
_xlfn.XLOOKUP(DS$7,'Int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T8" s="124" cm="1">
        <f t="array" ref="DT8:DT12">IF(DT$7&gt;(SUM($F$7,'7. Project Characteristics'!$G$28)-1),ROW(_xlfn.ANCHORARRAY($CE8))*0,
_xlfn.XLOOKUP(DT$7,'Int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U8" s="124" cm="1">
        <f t="array" ref="DU8:DU12">IF(DU$7&gt;(SUM($F$7,'7. Project Characteristics'!$G$28)-1),ROW(_xlfn.ANCHORARRAY($CE8))*0,
_xlfn.XLOOKUP(DU$7,'Int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V8" s="124" cm="1">
        <f t="array" ref="DV8:DV12">IF(DV$7&gt;(SUM($F$7,'7. Project Characteristics'!$G$28)-1),ROW(_xlfn.ANCHORARRAY($CE8))*0,
_xlfn.XLOOKUP(DV$7,'Int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W8" s="124" cm="1">
        <f t="array" ref="DW8:DW12">IF(DW$7&gt;(SUM($F$7,'7. Project Characteristics'!$G$28)-1),ROW(_xlfn.ANCHORARRAY($CE8))*0,
_xlfn.XLOOKUP(DW$7,'Int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X8" s="124" cm="1">
        <f t="array" ref="DX8:DX12">IF(DX$7&gt;(SUM($F$7,'7. Project Characteristics'!$G$28)-1),ROW(_xlfn.ANCHORARRAY($CE8))*0,
_xlfn.XLOOKUP(DX$7,'Int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Y8" s="124" cm="1">
        <f t="array" ref="DY8:DY12">IF(DY$7&gt;(SUM($F$7,'7. Project Characteristics'!$G$28)-1),ROW(_xlfn.ANCHORARRAY($CE8))*0,
_xlfn.XLOOKUP(DY$7,'Int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Z8" s="124" cm="1">
        <f t="array" ref="DZ8:DZ12">IF(DZ$7&gt;(SUM($F$7,'7. Project Characteristics'!$G$28)-1),ROW(_xlfn.ANCHORARRAY($CE8))*0,
_xlfn.XLOOKUP(DZ$7,'Int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A8" s="124" cm="1">
        <f t="array" ref="EA8:EA12">IF(EA$7&gt;(SUM($F$7,'7. Project Characteristics'!$G$28)-1),ROW(_xlfn.ANCHORARRAY($CE8))*0,
_xlfn.XLOOKUP(EA$7,'Int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B8" s="124" cm="1">
        <f t="array" ref="EB8:EB12">IF(EB$7&gt;(SUM($F$7,'7. Project Characteristics'!$G$28)-1),ROW(_xlfn.ANCHORARRAY($CE8))*0,
_xlfn.XLOOKUP(EB$7,'Int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C8" s="124" cm="1">
        <f t="array" ref="EC8:EC12">IF(EC$7&gt;(SUM($F$7,'7. Project Characteristics'!$G$28)-1),ROW(_xlfn.ANCHORARRAY($CE8))*0,
_xlfn.XLOOKUP(EC$7,'Int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D8" s="124" cm="1">
        <f t="array" ref="ED8:ED12">IF(ED$7&gt;(SUM($F$7,'7. Project Characteristics'!$G$28)-1),ROW(_xlfn.ANCHORARRAY($CE8))*0,
_xlfn.XLOOKUP(ED$7,'Int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E8" s="124" cm="1">
        <f t="array" ref="EE8:EE12">IF(EE$7&gt;(SUM($F$7,'7. Project Characteristics'!$G$28)-1),ROW(_xlfn.ANCHORARRAY($CE8))*0,
_xlfn.XLOOKUP(EE$7,'Int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F8" s="124" cm="1">
        <f t="array" ref="EF8:EF12">IF(EF$7&gt;(SUM($F$7,'7. Project Characteristics'!$G$28)-1),ROW(_xlfn.ANCHORARRAY($CE8))*0,
_xlfn.XLOOKUP(EF$7,'Int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G8" s="124" cm="1">
        <f t="array" ref="EG8:EG12">IF(EG$7&gt;(SUM($F$7,'7. Project Characteristics'!$G$28)-1),ROW(_xlfn.ANCHORARRAY($CE8))*0,
_xlfn.XLOOKUP(EG$7,'Int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H8" s="124" cm="1">
        <f t="array" ref="EH8:EH12">IF(EH$7&gt;(SUM($F$7,'7. Project Characteristics'!$G$28)-1),ROW(_xlfn.ANCHORARRAY($CE8))*0,
_xlfn.XLOOKUP(EH$7,'Int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I8" s="124" cm="1">
        <f t="array" ref="EI8:EI12">IF(EI$7&gt;(SUM($F$7,'7. Project Characteristics'!$G$28)-1),ROW(_xlfn.ANCHORARRAY($CE8))*0,
_xlfn.XLOOKUP(EI$7,'Int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J8" s="124" cm="1">
        <f t="array" ref="EJ8:EJ12">IF(EJ$7&gt;(SUM($F$7,'7. Project Characteristics'!$G$28)-1),ROW(_xlfn.ANCHORARRAY($CE8))*0,
_xlfn.XLOOKUP(EJ$7,'Int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K8" s="124" cm="1">
        <f t="array" ref="EK8:EK12">IF(EK$7&gt;(SUM($F$7,'7. Project Characteristics'!$G$28)-1),ROW(_xlfn.ANCHORARRAY($CE8))*0,
_xlfn.XLOOKUP(EK$7,'Int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L8" s="124" cm="1">
        <f t="array" ref="EL8:EL12">IF(EL$7&gt;(SUM($F$7,'7. Project Characteristics'!$G$28)-1),ROW(_xlfn.ANCHORARRAY($CE8))*0,
_xlfn.XLOOKUP(EL$7,'Int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M8" s="124" cm="1">
        <f t="array" ref="EM8:EM12">IF(EM$7&gt;(SUM($F$7,'7. Project Characteristics'!$G$28)-1),ROW(_xlfn.ANCHORARRAY($CE8))*0,
_xlfn.XLOOKUP(EM$7,'Int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N8" s="124" cm="1">
        <f t="array" ref="EN8:EN12">IF(EN$7&gt;(SUM($F$7,'7. Project Characteristics'!$G$28)-1),ROW(_xlfn.ANCHORARRAY($CE8))*0,
_xlfn.XLOOKUP(EN$7,'Int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O8" s="124" cm="1">
        <f t="array" ref="EO8:EO12">IF(EO$7&gt;(SUM($F$7,'7. Project Characteristics'!$G$28)-1),ROW(_xlfn.ANCHORARRAY($CE8))*0,
_xlfn.XLOOKUP(EO$7,'Int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P8" s="124" cm="1">
        <f t="array" ref="EP8:EP12">IF(EP$7&gt;(SUM($F$7,'7. Project Characteristics'!$G$28)-1),ROW(_xlfn.ANCHORARRAY($CE8))*0,
_xlfn.XLOOKUP(EP$7,'Int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Q8" s="124" cm="1">
        <f t="array" ref="EQ8:EQ12">IF(EQ$7&gt;(SUM($F$7,'7. Project Characteristics'!$G$28)-1),ROW(_xlfn.ANCHORARRAY($CE8))*0,
_xlfn.XLOOKUP(EQ$7,'Int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R8" s="124" cm="1">
        <f t="array" ref="ER8:ER12">IF(ER$7&gt;(SUM($F$7,'7. Project Characteristics'!$G$28)-1),ROW(_xlfn.ANCHORARRAY($CE8))*0,
_xlfn.XLOOKUP(ER$7,'Int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S8" s="124" cm="1">
        <f t="array" ref="ES8:ES12">IF(ES$7&gt;(SUM($F$7,'7. Project Characteristics'!$G$28)-1),ROW(_xlfn.ANCHORARRAY($CE8))*0,
_xlfn.XLOOKUP(ES$7,'Int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T8" s="124" cm="1">
        <f t="array" ref="ET8:ET12">IF(ET$7&gt;(SUM($F$7,'7. Project Characteristics'!$G$28)-1),ROW(_xlfn.ANCHORARRAY($CE8))*0,
_xlfn.XLOOKUP(ET$7,'Int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U8" s="124" cm="1">
        <f t="array" ref="EU8:EU12">IF(EU$7&gt;(SUM($F$7,'7. Project Characteristics'!$G$28)-1),ROW(_xlfn.ANCHORARRAY($CE8))*0,
_xlfn.XLOOKUP(EU$7,'Int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V8" s="124" cm="1">
        <f t="array" ref="EV8:EV12">IF(EV$7&gt;(SUM($F$7,'7. Project Characteristics'!$G$28)-1),ROW(_xlfn.ANCHORARRAY($CE8))*0,
_xlfn.XLOOKUP(EV$7,'Int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W8" s="124" cm="1">
        <f t="array" ref="EW8:EW12">IF(EW$7&gt;(SUM($F$7,'7. Project Characteristics'!$G$28)-1),ROW(_xlfn.ANCHORARRAY($CE8))*0,
_xlfn.XLOOKUP(EW$7,'Int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X8" s="124" cm="1">
        <f t="array" ref="EX8:EX12">IF(EX$7&gt;(SUM($F$7,'7. Project Characteristics'!$G$28)-1),ROW(_xlfn.ANCHORARRAY($CE8))*0,
_xlfn.XLOOKUP(EX$7,'Int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Y8" s="124" cm="1">
        <f t="array" ref="EY8:EY12">IF(EY$7&gt;(SUM($F$7,'7. Project Characteristics'!$G$28)-1),ROW(_xlfn.ANCHORARRAY($CE8))*0,
_xlfn.XLOOKUP(EY$7,'Int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Z8" s="124" cm="1">
        <f t="array" ref="EZ8:EZ12">IF(EZ$7&gt;(SUM($F$7,'7. Project Characteristics'!$G$28)-1),ROW(_xlfn.ANCHORARRAY($CE8))*0,
_xlfn.XLOOKUP(EZ$7,'Int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A8" s="124" cm="1">
        <f t="array" ref="FA8:FA12">IF(FA$7&gt;(SUM($F$7,'7. Project Characteristics'!$G$28)-1),ROW(_xlfn.ANCHORARRAY($CE8))*0,
_xlfn.XLOOKUP(FA$7,'Int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B8" s="124" cm="1">
        <f t="array" ref="FB8:FB12">IF(FB$7&gt;(SUM($F$7,'7. Project Characteristics'!$G$28)-1),ROW(_xlfn.ANCHORARRAY($CE8))*0,
_xlfn.XLOOKUP(FB$7,'Int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C8" s="124" cm="1">
        <f t="array" ref="FC8:FC12">IF(FC$7&gt;(SUM($F$7,'7. Project Characteristics'!$G$28)-1),ROW(_xlfn.ANCHORARRAY($CE8))*0,
_xlfn.XLOOKUP(FC$7,'Int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D8" s="124" cm="1">
        <f t="array" ref="FD8:FD12">IF(FD$7&gt;(SUM($F$7,'7. Project Characteristics'!$G$28)-1),ROW(_xlfn.ANCHORARRAY($CE8))*0,
_xlfn.XLOOKUP(FD$7,'Int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E8" s="124" cm="1">
        <f t="array" ref="FE8:FE12">IF(FE$7&gt;(SUM($F$7,'7. Project Characteristics'!$G$28)-1),ROW(_xlfn.ANCHORARRAY($CE8))*0,
_xlfn.XLOOKUP(FE$7,'Int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row>
    <row r="9" spans="3:161" x14ac:dyDescent="0.2">
      <c r="C9" s="66" t="str">
        <v>Pole</v>
      </c>
      <c r="D9" s="66" t="str">
        <v>Class 4</v>
      </c>
      <c r="E9" s="145">
        <v>5661479.4720238885</v>
      </c>
      <c r="F9" s="124">
        <v>560855.51669577346</v>
      </c>
      <c r="G9" s="124">
        <v>562031.03339154692</v>
      </c>
      <c r="H9" s="124">
        <v>563206.55008732039</v>
      </c>
      <c r="I9" s="124">
        <v>564382.06678309385</v>
      </c>
      <c r="J9" s="124">
        <v>565557.58347886719</v>
      </c>
      <c r="K9" s="124">
        <v>566734.83709173056</v>
      </c>
      <c r="L9" s="124">
        <v>567912.09070459404</v>
      </c>
      <c r="M9" s="124">
        <v>569089.34431745752</v>
      </c>
      <c r="N9" s="124">
        <v>570266.59793032089</v>
      </c>
      <c r="O9" s="124">
        <v>571443.85154318425</v>
      </c>
      <c r="P9" s="124">
        <v>0</v>
      </c>
      <c r="Q9" s="124">
        <v>0</v>
      </c>
      <c r="R9" s="124">
        <v>0</v>
      </c>
      <c r="S9" s="124">
        <v>0</v>
      </c>
      <c r="T9" s="124">
        <v>0</v>
      </c>
      <c r="U9" s="124">
        <v>0</v>
      </c>
      <c r="V9" s="124">
        <v>0</v>
      </c>
      <c r="W9" s="124">
        <v>0</v>
      </c>
      <c r="X9" s="124">
        <v>0</v>
      </c>
      <c r="Y9" s="124">
        <v>0</v>
      </c>
      <c r="Z9" s="124">
        <v>0</v>
      </c>
      <c r="AA9" s="124">
        <v>0</v>
      </c>
      <c r="AB9" s="124">
        <v>0</v>
      </c>
      <c r="AC9" s="124">
        <v>0</v>
      </c>
      <c r="AD9" s="124">
        <v>0</v>
      </c>
      <c r="AE9" s="124">
        <v>0</v>
      </c>
      <c r="AF9" s="124">
        <v>0</v>
      </c>
      <c r="AG9" s="124">
        <v>0</v>
      </c>
      <c r="AH9" s="124">
        <v>0</v>
      </c>
      <c r="AI9" s="124">
        <v>0</v>
      </c>
      <c r="AJ9" s="124">
        <v>0</v>
      </c>
      <c r="AK9" s="124">
        <v>0</v>
      </c>
      <c r="AL9" s="124">
        <v>0</v>
      </c>
      <c r="AM9" s="124">
        <v>0</v>
      </c>
      <c r="AN9" s="124">
        <v>0</v>
      </c>
      <c r="AO9" s="124">
        <v>0</v>
      </c>
      <c r="AP9" s="124">
        <v>0</v>
      </c>
      <c r="AQ9" s="124">
        <v>0</v>
      </c>
      <c r="AR9" s="124">
        <v>0</v>
      </c>
      <c r="AS9" s="124">
        <v>0</v>
      </c>
      <c r="AT9" s="124">
        <v>0</v>
      </c>
      <c r="AU9" s="124">
        <v>0</v>
      </c>
      <c r="AV9" s="124">
        <v>0</v>
      </c>
      <c r="AW9" s="124">
        <v>0</v>
      </c>
      <c r="AX9" s="124">
        <v>0</v>
      </c>
      <c r="AY9" s="124">
        <v>0</v>
      </c>
      <c r="AZ9" s="124">
        <v>0</v>
      </c>
      <c r="BA9" s="124">
        <v>0</v>
      </c>
      <c r="BB9" s="124">
        <v>0</v>
      </c>
      <c r="BC9" s="124">
        <v>0</v>
      </c>
      <c r="BD9" s="124">
        <v>0</v>
      </c>
      <c r="BE9" s="124">
        <v>0</v>
      </c>
      <c r="BF9" s="124">
        <v>0</v>
      </c>
      <c r="BG9" s="124">
        <v>0</v>
      </c>
      <c r="BH9" s="124">
        <v>0</v>
      </c>
      <c r="BI9" s="124">
        <v>0</v>
      </c>
      <c r="BJ9" s="124">
        <v>0</v>
      </c>
      <c r="BK9" s="124">
        <v>0</v>
      </c>
      <c r="BL9" s="124">
        <v>0</v>
      </c>
      <c r="BM9" s="124">
        <v>0</v>
      </c>
      <c r="BN9" s="124">
        <v>0</v>
      </c>
      <c r="BO9" s="124">
        <v>0</v>
      </c>
      <c r="BP9" s="124">
        <v>0</v>
      </c>
      <c r="BQ9" s="124">
        <v>0</v>
      </c>
      <c r="BR9" s="124">
        <v>0</v>
      </c>
      <c r="BS9" s="124">
        <v>0</v>
      </c>
      <c r="BT9" s="124">
        <v>0</v>
      </c>
      <c r="BU9" s="124">
        <v>0</v>
      </c>
      <c r="BV9" s="124">
        <v>0</v>
      </c>
      <c r="BW9" s="124">
        <v>0</v>
      </c>
      <c r="BX9" s="124">
        <v>0</v>
      </c>
      <c r="BY9" s="124">
        <v>0</v>
      </c>
      <c r="BZ9" s="124">
        <v>0</v>
      </c>
      <c r="CA9" s="124">
        <v>0</v>
      </c>
      <c r="CB9" s="124">
        <v>0</v>
      </c>
      <c r="CC9" s="124">
        <v>0</v>
      </c>
      <c r="CE9" s="66" t="str">
        <v>Pole</v>
      </c>
      <c r="CF9" s="66" t="str">
        <v>Class 4</v>
      </c>
      <c r="CG9" s="145">
        <v>0</v>
      </c>
      <c r="CH9" s="124">
        <v>0</v>
      </c>
      <c r="CI9" s="124">
        <v>0</v>
      </c>
      <c r="CJ9" s="124">
        <v>0</v>
      </c>
      <c r="CK9" s="124">
        <v>0</v>
      </c>
      <c r="CL9" s="124">
        <v>0</v>
      </c>
      <c r="CM9" s="124">
        <v>0</v>
      </c>
      <c r="CN9" s="124">
        <v>0</v>
      </c>
      <c r="CO9" s="124">
        <v>0</v>
      </c>
      <c r="CP9" s="124">
        <v>0</v>
      </c>
      <c r="CQ9" s="124">
        <v>0</v>
      </c>
      <c r="CR9" s="124">
        <v>0</v>
      </c>
      <c r="CS9" s="124">
        <v>0</v>
      </c>
      <c r="CT9" s="124">
        <v>0</v>
      </c>
      <c r="CU9" s="124">
        <v>0</v>
      </c>
      <c r="CV9" s="124">
        <v>0</v>
      </c>
      <c r="CW9" s="124">
        <v>0</v>
      </c>
      <c r="CX9" s="124">
        <v>0</v>
      </c>
      <c r="CY9" s="124">
        <v>0</v>
      </c>
      <c r="CZ9" s="124">
        <v>0</v>
      </c>
      <c r="DA9" s="124">
        <v>0</v>
      </c>
      <c r="DB9" s="124">
        <v>0</v>
      </c>
      <c r="DC9" s="124">
        <v>0</v>
      </c>
      <c r="DD9" s="124">
        <v>0</v>
      </c>
      <c r="DE9" s="124">
        <v>0</v>
      </c>
      <c r="DF9" s="124">
        <v>0</v>
      </c>
      <c r="DG9" s="124">
        <v>0</v>
      </c>
      <c r="DH9" s="124">
        <v>0</v>
      </c>
      <c r="DI9" s="124">
        <v>0</v>
      </c>
      <c r="DJ9" s="124">
        <v>0</v>
      </c>
      <c r="DK9" s="124">
        <v>0</v>
      </c>
      <c r="DL9" s="124">
        <v>0</v>
      </c>
      <c r="DM9" s="124">
        <v>0</v>
      </c>
      <c r="DN9" s="124">
        <v>0</v>
      </c>
      <c r="DO9" s="124">
        <v>0</v>
      </c>
      <c r="DP9" s="124">
        <v>0</v>
      </c>
      <c r="DQ9" s="124">
        <v>0</v>
      </c>
      <c r="DR9" s="124">
        <v>0</v>
      </c>
      <c r="DS9" s="124">
        <v>0</v>
      </c>
      <c r="DT9" s="124">
        <v>0</v>
      </c>
      <c r="DU9" s="124">
        <v>0</v>
      </c>
      <c r="DV9" s="124">
        <v>0</v>
      </c>
      <c r="DW9" s="124">
        <v>0</v>
      </c>
      <c r="DX9" s="124">
        <v>0</v>
      </c>
      <c r="DY9" s="124">
        <v>0</v>
      </c>
      <c r="DZ9" s="124">
        <v>0</v>
      </c>
      <c r="EA9" s="124">
        <v>0</v>
      </c>
      <c r="EB9" s="124">
        <v>0</v>
      </c>
      <c r="EC9" s="124">
        <v>0</v>
      </c>
      <c r="ED9" s="124">
        <v>0</v>
      </c>
      <c r="EE9" s="124">
        <v>0</v>
      </c>
      <c r="EF9" s="124">
        <v>0</v>
      </c>
      <c r="EG9" s="124">
        <v>0</v>
      </c>
      <c r="EH9" s="124">
        <v>0</v>
      </c>
      <c r="EI9" s="124">
        <v>0</v>
      </c>
      <c r="EJ9" s="124">
        <v>0</v>
      </c>
      <c r="EK9" s="124">
        <v>0</v>
      </c>
      <c r="EL9" s="124">
        <v>0</v>
      </c>
      <c r="EM9" s="124">
        <v>0</v>
      </c>
      <c r="EN9" s="124">
        <v>0</v>
      </c>
      <c r="EO9" s="124">
        <v>0</v>
      </c>
      <c r="EP9" s="124">
        <v>0</v>
      </c>
      <c r="EQ9" s="124">
        <v>0</v>
      </c>
      <c r="ER9" s="124">
        <v>0</v>
      </c>
      <c r="ES9" s="124">
        <v>0</v>
      </c>
      <c r="ET9" s="124">
        <v>0</v>
      </c>
      <c r="EU9" s="124">
        <v>0</v>
      </c>
      <c r="EV9" s="124">
        <v>0</v>
      </c>
      <c r="EW9" s="124">
        <v>0</v>
      </c>
      <c r="EX9" s="124">
        <v>0</v>
      </c>
      <c r="EY9" s="124">
        <v>0</v>
      </c>
      <c r="EZ9" s="124">
        <v>0</v>
      </c>
      <c r="FA9" s="124">
        <v>0</v>
      </c>
      <c r="FB9" s="124">
        <v>0</v>
      </c>
      <c r="FC9" s="124">
        <v>0</v>
      </c>
      <c r="FD9" s="124">
        <v>0</v>
      </c>
      <c r="FE9" s="124">
        <v>0</v>
      </c>
    </row>
    <row r="10" spans="3:161" x14ac:dyDescent="0.2">
      <c r="C10" s="66" t="str">
        <v>Pole</v>
      </c>
      <c r="D10" s="66" t="str">
        <v>Class 3</v>
      </c>
      <c r="E10" s="145">
        <v>3699624.6170967496</v>
      </c>
      <c r="F10" s="124">
        <v>0</v>
      </c>
      <c r="G10" s="124">
        <v>0</v>
      </c>
      <c r="H10" s="124">
        <v>0</v>
      </c>
      <c r="I10" s="124">
        <v>0</v>
      </c>
      <c r="J10" s="124">
        <v>0</v>
      </c>
      <c r="K10" s="124">
        <v>0</v>
      </c>
      <c r="L10" s="124">
        <v>0</v>
      </c>
      <c r="M10" s="124">
        <v>0</v>
      </c>
      <c r="N10" s="124">
        <v>0</v>
      </c>
      <c r="O10" s="124">
        <v>0</v>
      </c>
      <c r="P10" s="124">
        <v>117506.56099154182</v>
      </c>
      <c r="Q10" s="124">
        <v>117914.65582932459</v>
      </c>
      <c r="R10" s="124">
        <v>118322.75066710738</v>
      </c>
      <c r="S10" s="124">
        <v>118730.84550489015</v>
      </c>
      <c r="T10" s="124">
        <v>119138.94034267288</v>
      </c>
      <c r="U10" s="124">
        <v>119603.36678982429</v>
      </c>
      <c r="V10" s="124">
        <v>120067.7932369757</v>
      </c>
      <c r="W10" s="124">
        <v>120532.21968412712</v>
      </c>
      <c r="X10" s="124">
        <v>120996.6461312785</v>
      </c>
      <c r="Y10" s="124">
        <v>121461.0725784299</v>
      </c>
      <c r="Z10" s="124">
        <v>122090.92174705154</v>
      </c>
      <c r="AA10" s="124">
        <v>122720.77091567317</v>
      </c>
      <c r="AB10" s="124">
        <v>123350.62008429483</v>
      </c>
      <c r="AC10" s="124">
        <v>123980.46925291649</v>
      </c>
      <c r="AD10" s="124">
        <v>124610.31842153812</v>
      </c>
      <c r="AE10" s="124">
        <v>124772.00472963472</v>
      </c>
      <c r="AF10" s="124">
        <v>124933.6910377313</v>
      </c>
      <c r="AG10" s="124">
        <v>125095.37734582787</v>
      </c>
      <c r="AH10" s="124">
        <v>125257.06365392447</v>
      </c>
      <c r="AI10" s="124">
        <v>125418.74996202107</v>
      </c>
      <c r="AJ10" s="124">
        <v>125581.00109873134</v>
      </c>
      <c r="AK10" s="124">
        <v>125743.25223544164</v>
      </c>
      <c r="AL10" s="124">
        <v>125905.50337215193</v>
      </c>
      <c r="AM10" s="124">
        <v>126067.7545088622</v>
      </c>
      <c r="AN10" s="124">
        <v>126230.00564557253</v>
      </c>
      <c r="AO10" s="124">
        <v>126392.82118566195</v>
      </c>
      <c r="AP10" s="124">
        <v>126555.63672575133</v>
      </c>
      <c r="AQ10" s="124">
        <v>126718.45226584074</v>
      </c>
      <c r="AR10" s="124">
        <v>126881.26780593015</v>
      </c>
      <c r="AS10" s="124">
        <v>127044.08334601954</v>
      </c>
      <c r="AT10" s="124">
        <v>0</v>
      </c>
      <c r="AU10" s="124">
        <v>0</v>
      </c>
      <c r="AV10" s="124">
        <v>0</v>
      </c>
      <c r="AW10" s="124">
        <v>0</v>
      </c>
      <c r="AX10" s="124">
        <v>0</v>
      </c>
      <c r="AY10" s="124">
        <v>0</v>
      </c>
      <c r="AZ10" s="124">
        <v>0</v>
      </c>
      <c r="BA10" s="124">
        <v>0</v>
      </c>
      <c r="BB10" s="124">
        <v>0</v>
      </c>
      <c r="BC10" s="124">
        <v>0</v>
      </c>
      <c r="BD10" s="124">
        <v>0</v>
      </c>
      <c r="BE10" s="124">
        <v>0</v>
      </c>
      <c r="BF10" s="124">
        <v>0</v>
      </c>
      <c r="BG10" s="124">
        <v>0</v>
      </c>
      <c r="BH10" s="124">
        <v>0</v>
      </c>
      <c r="BI10" s="124">
        <v>0</v>
      </c>
      <c r="BJ10" s="124">
        <v>0</v>
      </c>
      <c r="BK10" s="124">
        <v>0</v>
      </c>
      <c r="BL10" s="124">
        <v>0</v>
      </c>
      <c r="BM10" s="124">
        <v>0</v>
      </c>
      <c r="BN10" s="124">
        <v>0</v>
      </c>
      <c r="BO10" s="124">
        <v>0</v>
      </c>
      <c r="BP10" s="124">
        <v>0</v>
      </c>
      <c r="BQ10" s="124">
        <v>0</v>
      </c>
      <c r="BR10" s="124">
        <v>0</v>
      </c>
      <c r="BS10" s="124">
        <v>0</v>
      </c>
      <c r="BT10" s="124">
        <v>0</v>
      </c>
      <c r="BU10" s="124">
        <v>0</v>
      </c>
      <c r="BV10" s="124">
        <v>0</v>
      </c>
      <c r="BW10" s="124">
        <v>0</v>
      </c>
      <c r="BX10" s="124">
        <v>0</v>
      </c>
      <c r="BY10" s="124">
        <v>0</v>
      </c>
      <c r="BZ10" s="124">
        <v>0</v>
      </c>
      <c r="CA10" s="124">
        <v>0</v>
      </c>
      <c r="CB10" s="124">
        <v>0</v>
      </c>
      <c r="CC10" s="124">
        <v>0</v>
      </c>
      <c r="CE10" s="66" t="str">
        <v>Pole</v>
      </c>
      <c r="CF10" s="66" t="str">
        <v>Class 3</v>
      </c>
      <c r="CG10" s="145">
        <v>0</v>
      </c>
      <c r="CH10" s="124">
        <v>0</v>
      </c>
      <c r="CI10" s="124">
        <v>0</v>
      </c>
      <c r="CJ10" s="124">
        <v>0</v>
      </c>
      <c r="CK10" s="124">
        <v>0</v>
      </c>
      <c r="CL10" s="124">
        <v>0</v>
      </c>
      <c r="CM10" s="124">
        <v>0</v>
      </c>
      <c r="CN10" s="124">
        <v>0</v>
      </c>
      <c r="CO10" s="124">
        <v>0</v>
      </c>
      <c r="CP10" s="124">
        <v>0</v>
      </c>
      <c r="CQ10" s="124">
        <v>0</v>
      </c>
      <c r="CR10" s="124">
        <v>0</v>
      </c>
      <c r="CS10" s="124">
        <v>0</v>
      </c>
      <c r="CT10" s="124">
        <v>0</v>
      </c>
      <c r="CU10" s="124">
        <v>0</v>
      </c>
      <c r="CV10" s="124">
        <v>0</v>
      </c>
      <c r="CW10" s="124">
        <v>0</v>
      </c>
      <c r="CX10" s="124">
        <v>0</v>
      </c>
      <c r="CY10" s="124">
        <v>0</v>
      </c>
      <c r="CZ10" s="124">
        <v>0</v>
      </c>
      <c r="DA10" s="124">
        <v>0</v>
      </c>
      <c r="DB10" s="124">
        <v>0</v>
      </c>
      <c r="DC10" s="124">
        <v>0</v>
      </c>
      <c r="DD10" s="124">
        <v>0</v>
      </c>
      <c r="DE10" s="124">
        <v>0</v>
      </c>
      <c r="DF10" s="124">
        <v>0</v>
      </c>
      <c r="DG10" s="124">
        <v>0</v>
      </c>
      <c r="DH10" s="124">
        <v>0</v>
      </c>
      <c r="DI10" s="124">
        <v>0</v>
      </c>
      <c r="DJ10" s="124">
        <v>0</v>
      </c>
      <c r="DK10" s="124">
        <v>0</v>
      </c>
      <c r="DL10" s="124">
        <v>0</v>
      </c>
      <c r="DM10" s="124">
        <v>0</v>
      </c>
      <c r="DN10" s="124">
        <v>0</v>
      </c>
      <c r="DO10" s="124">
        <v>0</v>
      </c>
      <c r="DP10" s="124">
        <v>0</v>
      </c>
      <c r="DQ10" s="124">
        <v>0</v>
      </c>
      <c r="DR10" s="124">
        <v>0</v>
      </c>
      <c r="DS10" s="124">
        <v>0</v>
      </c>
      <c r="DT10" s="124">
        <v>0</v>
      </c>
      <c r="DU10" s="124">
        <v>0</v>
      </c>
      <c r="DV10" s="124">
        <v>0</v>
      </c>
      <c r="DW10" s="124">
        <v>0</v>
      </c>
      <c r="DX10" s="124">
        <v>0</v>
      </c>
      <c r="DY10" s="124">
        <v>0</v>
      </c>
      <c r="DZ10" s="124">
        <v>0</v>
      </c>
      <c r="EA10" s="124">
        <v>0</v>
      </c>
      <c r="EB10" s="124">
        <v>0</v>
      </c>
      <c r="EC10" s="124">
        <v>0</v>
      </c>
      <c r="ED10" s="124">
        <v>0</v>
      </c>
      <c r="EE10" s="124">
        <v>0</v>
      </c>
      <c r="EF10" s="124">
        <v>0</v>
      </c>
      <c r="EG10" s="124">
        <v>0</v>
      </c>
      <c r="EH10" s="124">
        <v>0</v>
      </c>
      <c r="EI10" s="124">
        <v>0</v>
      </c>
      <c r="EJ10" s="124">
        <v>0</v>
      </c>
      <c r="EK10" s="124">
        <v>0</v>
      </c>
      <c r="EL10" s="124">
        <v>0</v>
      </c>
      <c r="EM10" s="124">
        <v>0</v>
      </c>
      <c r="EN10" s="124">
        <v>0</v>
      </c>
      <c r="EO10" s="124">
        <v>0</v>
      </c>
      <c r="EP10" s="124">
        <v>0</v>
      </c>
      <c r="EQ10" s="124">
        <v>0</v>
      </c>
      <c r="ER10" s="124">
        <v>0</v>
      </c>
      <c r="ES10" s="124">
        <v>0</v>
      </c>
      <c r="ET10" s="124">
        <v>0</v>
      </c>
      <c r="EU10" s="124">
        <v>0</v>
      </c>
      <c r="EV10" s="124">
        <v>0</v>
      </c>
      <c r="EW10" s="124">
        <v>0</v>
      </c>
      <c r="EX10" s="124">
        <v>0</v>
      </c>
      <c r="EY10" s="124">
        <v>0</v>
      </c>
      <c r="EZ10" s="124">
        <v>0</v>
      </c>
      <c r="FA10" s="124">
        <v>0</v>
      </c>
      <c r="FB10" s="124">
        <v>0</v>
      </c>
      <c r="FC10" s="124">
        <v>0</v>
      </c>
      <c r="FD10" s="124">
        <v>0</v>
      </c>
      <c r="FE10" s="124">
        <v>0</v>
      </c>
    </row>
    <row r="11" spans="3:161" x14ac:dyDescent="0.2">
      <c r="C11" s="66" t="str">
        <v>Pole</v>
      </c>
      <c r="D11" s="66" t="str">
        <v>Class 2</v>
      </c>
      <c r="E11" s="145">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4">
        <v>0</v>
      </c>
      <c r="AD11" s="124">
        <v>0</v>
      </c>
      <c r="AE11" s="124">
        <v>0</v>
      </c>
      <c r="AF11" s="124">
        <v>0</v>
      </c>
      <c r="AG11" s="124">
        <v>0</v>
      </c>
      <c r="AH11" s="124">
        <v>0</v>
      </c>
      <c r="AI11" s="124">
        <v>0</v>
      </c>
      <c r="AJ11" s="124">
        <v>0</v>
      </c>
      <c r="AK11" s="124">
        <v>0</v>
      </c>
      <c r="AL11" s="124">
        <v>0</v>
      </c>
      <c r="AM11" s="124">
        <v>0</v>
      </c>
      <c r="AN11" s="124">
        <v>0</v>
      </c>
      <c r="AO11" s="124">
        <v>0</v>
      </c>
      <c r="AP11" s="124">
        <v>0</v>
      </c>
      <c r="AQ11" s="124">
        <v>0</v>
      </c>
      <c r="AR11" s="124">
        <v>0</v>
      </c>
      <c r="AS11" s="124">
        <v>0</v>
      </c>
      <c r="AT11" s="124">
        <v>0</v>
      </c>
      <c r="AU11" s="124">
        <v>0</v>
      </c>
      <c r="AV11" s="124">
        <v>0</v>
      </c>
      <c r="AW11" s="124">
        <v>0</v>
      </c>
      <c r="AX11" s="124">
        <v>0</v>
      </c>
      <c r="AY11" s="124">
        <v>0</v>
      </c>
      <c r="AZ11" s="124">
        <v>0</v>
      </c>
      <c r="BA11" s="124">
        <v>0</v>
      </c>
      <c r="BB11" s="124">
        <v>0</v>
      </c>
      <c r="BC11" s="124">
        <v>0</v>
      </c>
      <c r="BD11" s="124">
        <v>0</v>
      </c>
      <c r="BE11" s="124">
        <v>0</v>
      </c>
      <c r="BF11" s="124">
        <v>0</v>
      </c>
      <c r="BG11" s="124">
        <v>0</v>
      </c>
      <c r="BH11" s="124">
        <v>0</v>
      </c>
      <c r="BI11" s="124">
        <v>0</v>
      </c>
      <c r="BJ11" s="124">
        <v>0</v>
      </c>
      <c r="BK11" s="124">
        <v>0</v>
      </c>
      <c r="BL11" s="124">
        <v>0</v>
      </c>
      <c r="BM11" s="124">
        <v>0</v>
      </c>
      <c r="BN11" s="124">
        <v>0</v>
      </c>
      <c r="BO11" s="124">
        <v>0</v>
      </c>
      <c r="BP11" s="124">
        <v>0</v>
      </c>
      <c r="BQ11" s="124">
        <v>0</v>
      </c>
      <c r="BR11" s="124">
        <v>0</v>
      </c>
      <c r="BS11" s="124">
        <v>0</v>
      </c>
      <c r="BT11" s="124">
        <v>0</v>
      </c>
      <c r="BU11" s="124">
        <v>0</v>
      </c>
      <c r="BV11" s="124">
        <v>0</v>
      </c>
      <c r="BW11" s="124">
        <v>0</v>
      </c>
      <c r="BX11" s="124">
        <v>0</v>
      </c>
      <c r="BY11" s="124">
        <v>0</v>
      </c>
      <c r="BZ11" s="124">
        <v>0</v>
      </c>
      <c r="CA11" s="124">
        <v>0</v>
      </c>
      <c r="CB11" s="124">
        <v>0</v>
      </c>
      <c r="CC11" s="124">
        <v>0</v>
      </c>
      <c r="CE11" s="66" t="str">
        <v>Pole</v>
      </c>
      <c r="CF11" s="66" t="str">
        <v>Class 2</v>
      </c>
      <c r="CG11" s="145">
        <v>0</v>
      </c>
      <c r="CH11" s="124">
        <v>0</v>
      </c>
      <c r="CI11" s="124">
        <v>0</v>
      </c>
      <c r="CJ11" s="124">
        <v>0</v>
      </c>
      <c r="CK11" s="124">
        <v>0</v>
      </c>
      <c r="CL11" s="124">
        <v>0</v>
      </c>
      <c r="CM11" s="124">
        <v>0</v>
      </c>
      <c r="CN11" s="124">
        <v>0</v>
      </c>
      <c r="CO11" s="124">
        <v>0</v>
      </c>
      <c r="CP11" s="124">
        <v>0</v>
      </c>
      <c r="CQ11" s="124">
        <v>0</v>
      </c>
      <c r="CR11" s="124">
        <v>0</v>
      </c>
      <c r="CS11" s="124">
        <v>0</v>
      </c>
      <c r="CT11" s="124">
        <v>0</v>
      </c>
      <c r="CU11" s="124">
        <v>0</v>
      </c>
      <c r="CV11" s="124">
        <v>0</v>
      </c>
      <c r="CW11" s="124">
        <v>0</v>
      </c>
      <c r="CX11" s="124">
        <v>0</v>
      </c>
      <c r="CY11" s="124">
        <v>0</v>
      </c>
      <c r="CZ11" s="124">
        <v>0</v>
      </c>
      <c r="DA11" s="124">
        <v>0</v>
      </c>
      <c r="DB11" s="124">
        <v>0</v>
      </c>
      <c r="DC11" s="124">
        <v>0</v>
      </c>
      <c r="DD11" s="124">
        <v>0</v>
      </c>
      <c r="DE11" s="124">
        <v>0</v>
      </c>
      <c r="DF11" s="124">
        <v>0</v>
      </c>
      <c r="DG11" s="124">
        <v>0</v>
      </c>
      <c r="DH11" s="124">
        <v>0</v>
      </c>
      <c r="DI11" s="124">
        <v>0</v>
      </c>
      <c r="DJ11" s="124">
        <v>0</v>
      </c>
      <c r="DK11" s="124">
        <v>0</v>
      </c>
      <c r="DL11" s="124">
        <v>0</v>
      </c>
      <c r="DM11" s="124">
        <v>0</v>
      </c>
      <c r="DN11" s="124">
        <v>0</v>
      </c>
      <c r="DO11" s="124">
        <v>0</v>
      </c>
      <c r="DP11" s="124">
        <v>0</v>
      </c>
      <c r="DQ11" s="124">
        <v>0</v>
      </c>
      <c r="DR11" s="124">
        <v>0</v>
      </c>
      <c r="DS11" s="124">
        <v>0</v>
      </c>
      <c r="DT11" s="124">
        <v>0</v>
      </c>
      <c r="DU11" s="124">
        <v>0</v>
      </c>
      <c r="DV11" s="124">
        <v>0</v>
      </c>
      <c r="DW11" s="124">
        <v>0</v>
      </c>
      <c r="DX11" s="124">
        <v>0</v>
      </c>
      <c r="DY11" s="124">
        <v>0</v>
      </c>
      <c r="DZ11" s="124">
        <v>0</v>
      </c>
      <c r="EA11" s="124">
        <v>0</v>
      </c>
      <c r="EB11" s="124">
        <v>0</v>
      </c>
      <c r="EC11" s="124">
        <v>0</v>
      </c>
      <c r="ED11" s="124">
        <v>0</v>
      </c>
      <c r="EE11" s="124">
        <v>0</v>
      </c>
      <c r="EF11" s="124">
        <v>0</v>
      </c>
      <c r="EG11" s="124">
        <v>0</v>
      </c>
      <c r="EH11" s="124">
        <v>0</v>
      </c>
      <c r="EI11" s="124">
        <v>0</v>
      </c>
      <c r="EJ11" s="124">
        <v>0</v>
      </c>
      <c r="EK11" s="124">
        <v>0</v>
      </c>
      <c r="EL11" s="124">
        <v>0</v>
      </c>
      <c r="EM11" s="124">
        <v>0</v>
      </c>
      <c r="EN11" s="124">
        <v>0</v>
      </c>
      <c r="EO11" s="124">
        <v>0</v>
      </c>
      <c r="EP11" s="124">
        <v>0</v>
      </c>
      <c r="EQ11" s="124">
        <v>0</v>
      </c>
      <c r="ER11" s="124">
        <v>0</v>
      </c>
      <c r="ES11" s="124">
        <v>0</v>
      </c>
      <c r="ET11" s="124">
        <v>0</v>
      </c>
      <c r="EU11" s="124">
        <v>0</v>
      </c>
      <c r="EV11" s="124">
        <v>0</v>
      </c>
      <c r="EW11" s="124">
        <v>0</v>
      </c>
      <c r="EX11" s="124">
        <v>0</v>
      </c>
      <c r="EY11" s="124">
        <v>0</v>
      </c>
      <c r="EZ11" s="124">
        <v>0</v>
      </c>
      <c r="FA11" s="124">
        <v>0</v>
      </c>
      <c r="FB11" s="124">
        <v>0</v>
      </c>
      <c r="FC11" s="124">
        <v>0</v>
      </c>
      <c r="FD11" s="124">
        <v>0</v>
      </c>
      <c r="FE11" s="124">
        <v>0</v>
      </c>
    </row>
    <row r="12" spans="3:161" x14ac:dyDescent="0.2">
      <c r="C12" s="66" t="str">
        <v>Underground Cable</v>
      </c>
      <c r="D12" s="66" t="str">
        <v>Aluminum: XLPE</v>
      </c>
      <c r="E12" s="145">
        <v>0</v>
      </c>
      <c r="F12" s="124">
        <v>0</v>
      </c>
      <c r="G12" s="124">
        <v>0</v>
      </c>
      <c r="H12" s="124">
        <v>0</v>
      </c>
      <c r="I12" s="124">
        <v>0</v>
      </c>
      <c r="J12" s="124">
        <v>0</v>
      </c>
      <c r="K12" s="124">
        <v>0</v>
      </c>
      <c r="L12" s="124">
        <v>0</v>
      </c>
      <c r="M12" s="124">
        <v>0</v>
      </c>
      <c r="N12" s="124">
        <v>0</v>
      </c>
      <c r="O12" s="124">
        <v>0</v>
      </c>
      <c r="P12" s="124">
        <v>0</v>
      </c>
      <c r="Q12" s="124">
        <v>0</v>
      </c>
      <c r="R12" s="124">
        <v>0</v>
      </c>
      <c r="S12" s="124">
        <v>0</v>
      </c>
      <c r="T12" s="124">
        <v>0</v>
      </c>
      <c r="U12" s="124">
        <v>0</v>
      </c>
      <c r="V12" s="124">
        <v>0</v>
      </c>
      <c r="W12" s="124">
        <v>0</v>
      </c>
      <c r="X12" s="124">
        <v>0</v>
      </c>
      <c r="Y12" s="124">
        <v>0</v>
      </c>
      <c r="Z12" s="124">
        <v>0</v>
      </c>
      <c r="AA12" s="124">
        <v>0</v>
      </c>
      <c r="AB12" s="124">
        <v>0</v>
      </c>
      <c r="AC12" s="124">
        <v>0</v>
      </c>
      <c r="AD12" s="124">
        <v>0</v>
      </c>
      <c r="AE12" s="124">
        <v>0</v>
      </c>
      <c r="AF12" s="124">
        <v>0</v>
      </c>
      <c r="AG12" s="124">
        <v>0</v>
      </c>
      <c r="AH12" s="124">
        <v>0</v>
      </c>
      <c r="AI12" s="124">
        <v>0</v>
      </c>
      <c r="AJ12" s="124">
        <v>0</v>
      </c>
      <c r="AK12" s="124">
        <v>0</v>
      </c>
      <c r="AL12" s="124">
        <v>0</v>
      </c>
      <c r="AM12" s="124">
        <v>0</v>
      </c>
      <c r="AN12" s="124">
        <v>0</v>
      </c>
      <c r="AO12" s="124">
        <v>0</v>
      </c>
      <c r="AP12" s="124">
        <v>0</v>
      </c>
      <c r="AQ12" s="124">
        <v>0</v>
      </c>
      <c r="AR12" s="124">
        <v>0</v>
      </c>
      <c r="AS12" s="124">
        <v>0</v>
      </c>
      <c r="AT12" s="124">
        <v>0</v>
      </c>
      <c r="AU12" s="124">
        <v>0</v>
      </c>
      <c r="AV12" s="124">
        <v>0</v>
      </c>
      <c r="AW12" s="124">
        <v>0</v>
      </c>
      <c r="AX12" s="124">
        <v>0</v>
      </c>
      <c r="AY12" s="124">
        <v>0</v>
      </c>
      <c r="AZ12" s="124">
        <v>0</v>
      </c>
      <c r="BA12" s="124">
        <v>0</v>
      </c>
      <c r="BB12" s="124">
        <v>0</v>
      </c>
      <c r="BC12" s="124">
        <v>0</v>
      </c>
      <c r="BD12" s="124">
        <v>0</v>
      </c>
      <c r="BE12" s="124">
        <v>0</v>
      </c>
      <c r="BF12" s="124">
        <v>0</v>
      </c>
      <c r="BG12" s="124">
        <v>0</v>
      </c>
      <c r="BH12" s="124">
        <v>0</v>
      </c>
      <c r="BI12" s="124">
        <v>0</v>
      </c>
      <c r="BJ12" s="124">
        <v>0</v>
      </c>
      <c r="BK12" s="124">
        <v>0</v>
      </c>
      <c r="BL12" s="124">
        <v>0</v>
      </c>
      <c r="BM12" s="124">
        <v>0</v>
      </c>
      <c r="BN12" s="124">
        <v>0</v>
      </c>
      <c r="BO12" s="124">
        <v>0</v>
      </c>
      <c r="BP12" s="124">
        <v>0</v>
      </c>
      <c r="BQ12" s="124">
        <v>0</v>
      </c>
      <c r="BR12" s="124">
        <v>0</v>
      </c>
      <c r="BS12" s="124">
        <v>0</v>
      </c>
      <c r="BT12" s="124">
        <v>0</v>
      </c>
      <c r="BU12" s="124">
        <v>0</v>
      </c>
      <c r="BV12" s="124">
        <v>0</v>
      </c>
      <c r="BW12" s="124">
        <v>0</v>
      </c>
      <c r="BX12" s="124">
        <v>0</v>
      </c>
      <c r="BY12" s="124">
        <v>0</v>
      </c>
      <c r="BZ12" s="124">
        <v>0</v>
      </c>
      <c r="CA12" s="124">
        <v>0</v>
      </c>
      <c r="CB12" s="124">
        <v>0</v>
      </c>
      <c r="CC12" s="124">
        <v>0</v>
      </c>
      <c r="CE12" s="66" t="str">
        <v>Underground Cable</v>
      </c>
      <c r="CF12" s="66" t="str">
        <v>Aluminum: XLPE</v>
      </c>
      <c r="CG12" s="145">
        <v>0</v>
      </c>
      <c r="CH12" s="124">
        <v>0</v>
      </c>
      <c r="CI12" s="124">
        <v>0</v>
      </c>
      <c r="CJ12" s="124">
        <v>0</v>
      </c>
      <c r="CK12" s="124">
        <v>0</v>
      </c>
      <c r="CL12" s="124">
        <v>0</v>
      </c>
      <c r="CM12" s="124">
        <v>0</v>
      </c>
      <c r="CN12" s="124">
        <v>0</v>
      </c>
      <c r="CO12" s="124">
        <v>0</v>
      </c>
      <c r="CP12" s="124">
        <v>0</v>
      </c>
      <c r="CQ12" s="124">
        <v>0</v>
      </c>
      <c r="CR12" s="124">
        <v>0</v>
      </c>
      <c r="CS12" s="124">
        <v>0</v>
      </c>
      <c r="CT12" s="124">
        <v>0</v>
      </c>
      <c r="CU12" s="124">
        <v>0</v>
      </c>
      <c r="CV12" s="124">
        <v>0</v>
      </c>
      <c r="CW12" s="124">
        <v>0</v>
      </c>
      <c r="CX12" s="124">
        <v>0</v>
      </c>
      <c r="CY12" s="124">
        <v>0</v>
      </c>
      <c r="CZ12" s="124">
        <v>0</v>
      </c>
      <c r="DA12" s="124">
        <v>0</v>
      </c>
      <c r="DB12" s="124">
        <v>0</v>
      </c>
      <c r="DC12" s="124">
        <v>0</v>
      </c>
      <c r="DD12" s="124">
        <v>0</v>
      </c>
      <c r="DE12" s="124">
        <v>0</v>
      </c>
      <c r="DF12" s="124">
        <v>0</v>
      </c>
      <c r="DG12" s="124">
        <v>0</v>
      </c>
      <c r="DH12" s="124">
        <v>0</v>
      </c>
      <c r="DI12" s="124">
        <v>0</v>
      </c>
      <c r="DJ12" s="124">
        <v>0</v>
      </c>
      <c r="DK12" s="124">
        <v>0</v>
      </c>
      <c r="DL12" s="124">
        <v>0</v>
      </c>
      <c r="DM12" s="124">
        <v>0</v>
      </c>
      <c r="DN12" s="124">
        <v>0</v>
      </c>
      <c r="DO12" s="124">
        <v>0</v>
      </c>
      <c r="DP12" s="124">
        <v>0</v>
      </c>
      <c r="DQ12" s="124">
        <v>0</v>
      </c>
      <c r="DR12" s="124">
        <v>0</v>
      </c>
      <c r="DS12" s="124">
        <v>0</v>
      </c>
      <c r="DT12" s="124">
        <v>0</v>
      </c>
      <c r="DU12" s="124">
        <v>0</v>
      </c>
      <c r="DV12" s="124">
        <v>0</v>
      </c>
      <c r="DW12" s="124">
        <v>0</v>
      </c>
      <c r="DX12" s="124">
        <v>0</v>
      </c>
      <c r="DY12" s="124">
        <v>0</v>
      </c>
      <c r="DZ12" s="124">
        <v>0</v>
      </c>
      <c r="EA12" s="124">
        <v>0</v>
      </c>
      <c r="EB12" s="124">
        <v>0</v>
      </c>
      <c r="EC12" s="124">
        <v>0</v>
      </c>
      <c r="ED12" s="124">
        <v>0</v>
      </c>
      <c r="EE12" s="124">
        <v>0</v>
      </c>
      <c r="EF12" s="124">
        <v>0</v>
      </c>
      <c r="EG12" s="124">
        <v>0</v>
      </c>
      <c r="EH12" s="124">
        <v>0</v>
      </c>
      <c r="EI12" s="124">
        <v>0</v>
      </c>
      <c r="EJ12" s="124">
        <v>0</v>
      </c>
      <c r="EK12" s="124">
        <v>0</v>
      </c>
      <c r="EL12" s="124">
        <v>0</v>
      </c>
      <c r="EM12" s="124">
        <v>0</v>
      </c>
      <c r="EN12" s="124">
        <v>0</v>
      </c>
      <c r="EO12" s="124">
        <v>0</v>
      </c>
      <c r="EP12" s="124">
        <v>0</v>
      </c>
      <c r="EQ12" s="124">
        <v>0</v>
      </c>
      <c r="ER12" s="124">
        <v>0</v>
      </c>
      <c r="ES12" s="124">
        <v>0</v>
      </c>
      <c r="ET12" s="124">
        <v>0</v>
      </c>
      <c r="EU12" s="124">
        <v>0</v>
      </c>
      <c r="EV12" s="124">
        <v>0</v>
      </c>
      <c r="EW12" s="124">
        <v>0</v>
      </c>
      <c r="EX12" s="124">
        <v>0</v>
      </c>
      <c r="EY12" s="124">
        <v>0</v>
      </c>
      <c r="EZ12" s="124">
        <v>0</v>
      </c>
      <c r="FA12" s="124">
        <v>0</v>
      </c>
      <c r="FB12" s="124">
        <v>0</v>
      </c>
      <c r="FC12" s="124">
        <v>0</v>
      </c>
      <c r="FD12" s="124">
        <v>0</v>
      </c>
      <c r="FE12" s="124">
        <v>0</v>
      </c>
    </row>
    <row r="13" spans="3:161" x14ac:dyDescent="0.2">
      <c r="C13" s="66"/>
      <c r="D13" s="66"/>
      <c r="E13" s="145"/>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E13" s="66"/>
      <c r="CF13" s="66"/>
      <c r="CG13" s="145"/>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row>
    <row r="14" spans="3:161" x14ac:dyDescent="0.2">
      <c r="C14" s="66"/>
      <c r="D14" s="66"/>
      <c r="E14" s="145"/>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E14" s="66"/>
      <c r="CF14" s="66"/>
      <c r="CG14" s="145"/>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row>
    <row r="15" spans="3:161" x14ac:dyDescent="0.2">
      <c r="C15" s="66"/>
      <c r="D15" s="66"/>
      <c r="E15" s="145"/>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E15" s="66"/>
      <c r="CF15" s="66"/>
      <c r="CG15" s="145"/>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row>
    <row r="16" spans="3:161" x14ac:dyDescent="0.2">
      <c r="C16" s="66"/>
      <c r="D16" s="66"/>
      <c r="E16" s="145"/>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E16" s="66"/>
      <c r="CF16" s="66"/>
      <c r="CG16" s="145"/>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row>
    <row r="17" spans="3:161" x14ac:dyDescent="0.2">
      <c r="C17" s="66"/>
      <c r="D17" s="66"/>
      <c r="E17" s="145"/>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E17" s="66"/>
      <c r="CF17" s="66"/>
      <c r="CG17" s="145"/>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row>
    <row r="18" spans="3:161" x14ac:dyDescent="0.2">
      <c r="C18" s="66"/>
      <c r="D18" s="66"/>
      <c r="E18" s="145"/>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E18" s="66"/>
      <c r="CF18" s="66"/>
      <c r="CG18" s="145"/>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row>
    <row r="19" spans="3:161" x14ac:dyDescent="0.2">
      <c r="C19" s="66"/>
      <c r="D19" s="66"/>
      <c r="E19" s="145"/>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E19" s="66"/>
      <c r="CF19" s="66"/>
      <c r="CG19" s="145"/>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row>
    <row r="20" spans="3:161" x14ac:dyDescent="0.2">
      <c r="C20" s="66"/>
      <c r="D20" s="66"/>
      <c r="E20" s="145"/>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E20" s="66"/>
      <c r="CF20" s="66"/>
      <c r="CG20" s="145"/>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row>
    <row r="21" spans="3:161" x14ac:dyDescent="0.2">
      <c r="C21" s="66"/>
      <c r="D21" s="66"/>
      <c r="E21" s="145"/>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E21" s="66"/>
      <c r="CF21" s="66"/>
      <c r="CG21" s="145"/>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row>
    <row r="22" spans="3:16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row>
    <row r="23" spans="3:16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row>
    <row r="24" spans="3:16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row>
    <row r="25" spans="3:16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row>
    <row r="26" spans="3:16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row>
    <row r="27" spans="3:16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row>
    <row r="28" spans="3:16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row>
    <row r="29" spans="3:16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row>
    <row r="30" spans="3:16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row>
    <row r="31" spans="3:16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row>
    <row r="32" spans="3:16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row>
    <row r="33" spans="3:16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row>
    <row r="34" spans="3:16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row>
    <row r="35" spans="3:16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row>
    <row r="36" spans="3:16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row>
    <row r="37" spans="3:16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row>
    <row r="38" spans="3:16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row>
    <row r="39" spans="3:16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row>
    <row r="40" spans="3:16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row>
    <row r="41" spans="3:16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row>
    <row r="42" spans="3:16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row>
    <row r="43" spans="3:16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row>
    <row r="44" spans="3:16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row>
    <row r="45" spans="3:16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row>
    <row r="46" spans="3:16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row>
    <row r="47" spans="3:16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row>
    <row r="48" spans="3:16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row>
    <row r="49" spans="3:16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row>
    <row r="50" spans="3:16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row>
    <row r="51" spans="3:16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row>
    <row r="52" spans="3:16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row>
    <row r="53" spans="3:16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row>
    <row r="54" spans="3:16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row>
    <row r="55" spans="3:16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row>
    <row r="56" spans="3:16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row>
    <row r="57" spans="3:16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row>
    <row r="58" spans="3:16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row>
    <row r="62" spans="3:161" x14ac:dyDescent="0.2">
      <c r="C62" s="52"/>
    </row>
    <row r="63" spans="3:161" x14ac:dyDescent="0.2">
      <c r="C63" s="5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64E4-502A-4D1D-BA1C-9B002B93F06A}">
  <sheetPr>
    <tabColor rgb="FF7030A0"/>
  </sheetPr>
  <dimension ref="A1:W3"/>
  <sheetViews>
    <sheetView workbookViewId="0"/>
  </sheetViews>
  <sheetFormatPr defaultRowHeight="11.25" x14ac:dyDescent="0.2"/>
  <cols>
    <col min="2" max="3" width="9.33203125" customWidth="1"/>
  </cols>
  <sheetData>
    <row r="1" spans="1:23" x14ac:dyDescent="0.2">
      <c r="A1" s="8" t="s">
        <v>19</v>
      </c>
    </row>
    <row r="2" spans="1:23" ht="17.25" thickBot="1" x14ac:dyDescent="0.3">
      <c r="B2" s="1"/>
      <c r="C2" s="1" t="s">
        <v>36</v>
      </c>
      <c r="D2" s="1"/>
      <c r="E2" s="1"/>
      <c r="F2" s="1"/>
      <c r="G2" s="1"/>
      <c r="H2" s="1"/>
      <c r="I2" s="1"/>
      <c r="J2" s="1"/>
      <c r="K2" s="1"/>
      <c r="L2" s="1"/>
      <c r="M2" s="1"/>
      <c r="N2" s="1"/>
      <c r="O2" s="1"/>
      <c r="P2" s="1"/>
      <c r="Q2" s="1"/>
      <c r="R2" s="1"/>
      <c r="S2" s="1"/>
      <c r="T2" s="1"/>
      <c r="U2" s="1"/>
      <c r="V2" s="1"/>
      <c r="W2" s="1"/>
    </row>
    <row r="3" spans="1:23" ht="12" thickTop="1" x14ac:dyDescent="0.2">
      <c r="B3" s="3"/>
      <c r="C3" s="4"/>
      <c r="D3" s="4"/>
      <c r="E3" s="4"/>
      <c r="F3" s="4"/>
      <c r="G3" s="4"/>
      <c r="H3" s="4"/>
      <c r="I3" s="4"/>
      <c r="J3" s="4"/>
      <c r="K3" s="4"/>
      <c r="L3" s="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7F27-0B25-4653-A16C-B564006C1246}">
  <sheetPr>
    <tabColor rgb="FF7030A0"/>
  </sheetPr>
  <dimension ref="B2:W11"/>
  <sheetViews>
    <sheetView workbookViewId="0"/>
  </sheetViews>
  <sheetFormatPr defaultRowHeight="11.25" x14ac:dyDescent="0.2"/>
  <cols>
    <col min="2" max="2" width="28.1640625" customWidth="1"/>
    <col min="3" max="3" width="59.33203125" style="79" customWidth="1"/>
  </cols>
  <sheetData>
    <row r="2" spans="2:23" ht="17.25" thickBot="1" x14ac:dyDescent="0.3">
      <c r="B2" s="1" t="s">
        <v>113</v>
      </c>
      <c r="C2" s="78"/>
      <c r="D2" s="1"/>
      <c r="E2" s="1"/>
      <c r="F2" s="1"/>
      <c r="G2" s="1"/>
      <c r="H2" s="1"/>
      <c r="I2" s="1"/>
      <c r="J2" s="1"/>
      <c r="K2" s="1"/>
      <c r="L2" s="1"/>
      <c r="M2" s="1"/>
      <c r="N2" s="1"/>
      <c r="O2" s="1"/>
      <c r="P2" s="1"/>
      <c r="Q2" s="1"/>
      <c r="R2" s="1"/>
      <c r="S2" s="1"/>
      <c r="T2" s="1"/>
      <c r="U2" s="1"/>
      <c r="V2" s="1"/>
      <c r="W2" s="1"/>
    </row>
    <row r="3" spans="2:23" ht="12" thickTop="1" x14ac:dyDescent="0.2"/>
    <row r="5" spans="2:23" x14ac:dyDescent="0.2">
      <c r="B5" t="s">
        <v>114</v>
      </c>
      <c r="C5" s="79" t="s">
        <v>56</v>
      </c>
    </row>
    <row r="6" spans="2:23" ht="56.25" x14ac:dyDescent="0.2">
      <c r="B6" s="52" t="s">
        <v>14</v>
      </c>
      <c r="C6" s="80" t="s">
        <v>115</v>
      </c>
    </row>
    <row r="7" spans="2:23" ht="33.75" x14ac:dyDescent="0.2">
      <c r="B7" s="52" t="s">
        <v>11</v>
      </c>
      <c r="C7" s="80" t="s">
        <v>116</v>
      </c>
    </row>
    <row r="8" spans="2:23" ht="45" x14ac:dyDescent="0.2">
      <c r="B8" s="52" t="s">
        <v>15</v>
      </c>
      <c r="C8" s="80" t="s">
        <v>117</v>
      </c>
    </row>
    <row r="9" spans="2:23" ht="33.75" x14ac:dyDescent="0.2">
      <c r="B9" s="52" t="s">
        <v>118</v>
      </c>
      <c r="C9" s="80" t="s">
        <v>119</v>
      </c>
    </row>
    <row r="10" spans="2:23" ht="46.15" customHeight="1" x14ac:dyDescent="0.2">
      <c r="B10" s="52" t="s">
        <v>120</v>
      </c>
      <c r="C10" s="80" t="s">
        <v>127</v>
      </c>
    </row>
    <row r="11" spans="2:23" ht="22.5" x14ac:dyDescent="0.2">
      <c r="B11" s="52" t="s">
        <v>2</v>
      </c>
      <c r="C11" s="80" t="s">
        <v>190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22B5-5F49-4A12-95B9-63A42EE8104F}">
  <dimension ref="A1"/>
  <sheetViews>
    <sheetView workbookViewId="0"/>
  </sheetViews>
  <sheetFormatPr defaultRowHeight="11.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4508E-48BF-407A-947D-1BAC74828074}">
  <sheetPr>
    <tabColor theme="8"/>
  </sheetPr>
  <dimension ref="A1:Q19"/>
  <sheetViews>
    <sheetView showGridLines="0" zoomScale="115" zoomScaleNormal="115" workbookViewId="0">
      <selection activeCell="G22" sqref="G22"/>
    </sheetView>
  </sheetViews>
  <sheetFormatPr defaultRowHeight="11.25" x14ac:dyDescent="0.2"/>
  <cols>
    <col min="2" max="2" width="21.83203125" customWidth="1"/>
    <col min="3" max="3" width="20.5" bestFit="1" customWidth="1"/>
    <col min="4" max="4" width="11.83203125" customWidth="1"/>
    <col min="5" max="5" width="15.1640625" hidden="1" customWidth="1"/>
    <col min="6" max="6" width="17.83203125" customWidth="1"/>
    <col min="7" max="7" width="26.6640625" customWidth="1"/>
    <col min="8" max="8" width="22.6640625" customWidth="1"/>
    <col min="9" max="9" width="17.1640625" bestFit="1" customWidth="1"/>
    <col min="10" max="10" width="22" customWidth="1"/>
  </cols>
  <sheetData>
    <row r="1" spans="1:17" x14ac:dyDescent="0.2">
      <c r="A1" s="8" t="s">
        <v>19</v>
      </c>
    </row>
    <row r="2" spans="1:17" ht="17.25" thickBot="1" x14ac:dyDescent="0.3">
      <c r="B2" s="1"/>
      <c r="C2" s="1"/>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3"/>
      <c r="C11" s="4"/>
      <c r="D11" s="4"/>
      <c r="E11" s="4"/>
      <c r="F11" s="4"/>
      <c r="G11" s="4"/>
      <c r="H11" s="4"/>
      <c r="I11" s="4"/>
      <c r="J11" s="4"/>
    </row>
    <row r="12" spans="1:17" x14ac:dyDescent="0.2">
      <c r="C12" s="3"/>
      <c r="D12" s="4"/>
      <c r="E12" s="4"/>
      <c r="F12" s="4"/>
      <c r="G12" s="4"/>
      <c r="H12" s="4"/>
      <c r="I12" s="4"/>
      <c r="J12" s="4"/>
      <c r="K12" s="4"/>
    </row>
    <row r="13" spans="1:17" x14ac:dyDescent="0.2">
      <c r="B13" s="206" t="s">
        <v>249</v>
      </c>
      <c r="C13" s="4"/>
      <c r="F13" s="206" t="s">
        <v>250</v>
      </c>
    </row>
    <row r="14" spans="1:17" ht="12" thickBot="1" x14ac:dyDescent="0.25">
      <c r="B14" t="s">
        <v>11</v>
      </c>
      <c r="C14" t="s">
        <v>20</v>
      </c>
      <c r="F14" s="16" t="s">
        <v>14</v>
      </c>
      <c r="G14" s="16" t="s">
        <v>11</v>
      </c>
      <c r="H14" s="16" t="s">
        <v>15</v>
      </c>
      <c r="I14" s="15" t="s">
        <v>23</v>
      </c>
      <c r="J14" s="15" t="s">
        <v>20</v>
      </c>
    </row>
    <row r="15" spans="1:17" x14ac:dyDescent="0.2">
      <c r="B15" s="2" t="s">
        <v>12</v>
      </c>
      <c r="C15" s="18" t="s">
        <v>24</v>
      </c>
      <c r="E15" s="21" t="str" cm="1">
        <f t="array" ref="E15:E19">asset_summary[Location]&amp;asset_summary[Asset Class]&amp;asset_summary[Sub Class]</f>
        <v>Location 1PoleClass 5</v>
      </c>
      <c r="F15" s="2" t="s">
        <v>288</v>
      </c>
      <c r="G15" s="2" t="s">
        <v>12</v>
      </c>
      <c r="H15" s="207" t="s">
        <v>21</v>
      </c>
      <c r="I15" s="18">
        <v>50</v>
      </c>
      <c r="J15" s="58" t="str">
        <f>_xlfn.XLOOKUP(asset_summary[[#This Row],[Asset Class]],ac_unit_bases[Asset Class],ac_unit_bases[Unit Basis],"")</f>
        <v>pole</v>
      </c>
    </row>
    <row r="16" spans="1:17" x14ac:dyDescent="0.2">
      <c r="B16" s="81" t="s">
        <v>286</v>
      </c>
      <c r="C16" s="218" t="s">
        <v>287</v>
      </c>
      <c r="E16" s="21" t="str">
        <v>Location 1PoleClass 4</v>
      </c>
      <c r="F16" s="2" t="s">
        <v>288</v>
      </c>
      <c r="G16" s="2" t="s">
        <v>12</v>
      </c>
      <c r="H16" s="207" t="s">
        <v>16</v>
      </c>
      <c r="I16" s="18">
        <v>100</v>
      </c>
      <c r="J16" s="58" t="str">
        <f>_xlfn.XLOOKUP(asset_summary[[#This Row],[Asset Class]],ac_unit_bases[Asset Class],ac_unit_bases[Unit Basis],"")</f>
        <v>pole</v>
      </c>
    </row>
    <row r="17" spans="5:10" x14ac:dyDescent="0.2">
      <c r="E17" s="21" t="str">
        <v>Location 1PoleClass 3</v>
      </c>
      <c r="F17" s="2" t="s">
        <v>288</v>
      </c>
      <c r="G17" s="2" t="s">
        <v>12</v>
      </c>
      <c r="H17" s="207" t="s">
        <v>17</v>
      </c>
      <c r="I17" s="18">
        <v>150</v>
      </c>
      <c r="J17" s="58" t="str">
        <f>_xlfn.XLOOKUP(asset_summary[[#This Row],[Asset Class]],ac_unit_bases[Asset Class],ac_unit_bases[Unit Basis],"")</f>
        <v>pole</v>
      </c>
    </row>
    <row r="18" spans="5:10" x14ac:dyDescent="0.2">
      <c r="E18" s="21" t="str">
        <v>Location 1PoleClass 2</v>
      </c>
      <c r="F18" s="2" t="s">
        <v>288</v>
      </c>
      <c r="G18" s="2" t="s">
        <v>12</v>
      </c>
      <c r="H18" s="207" t="s">
        <v>18</v>
      </c>
      <c r="I18" s="18">
        <v>30</v>
      </c>
      <c r="J18" s="58" t="str">
        <f>_xlfn.XLOOKUP(asset_summary[[#This Row],[Asset Class]],ac_unit_bases[Asset Class],ac_unit_bases[Unit Basis],"")</f>
        <v>pole</v>
      </c>
    </row>
    <row r="19" spans="5:10" x14ac:dyDescent="0.2">
      <c r="E19" t="str">
        <v>Location 1Underground CableAluminum: XLPE</v>
      </c>
      <c r="F19" s="2" t="s">
        <v>288</v>
      </c>
      <c r="G19" s="81" t="s">
        <v>286</v>
      </c>
      <c r="H19" s="219" t="s">
        <v>289</v>
      </c>
      <c r="I19" s="218">
        <v>0</v>
      </c>
      <c r="J19" s="220" t="str">
        <f>_xlfn.XLOOKUP(asset_summary[[#This Row],[Asset Class]],ac_unit_bases[Asset Class],ac_unit_bases[Unit Basis],"")</f>
        <v>km</v>
      </c>
    </row>
  </sheetData>
  <phoneticPr fontId="4" type="noConversion"/>
  <pageMargins left="0.7" right="0.7" top="0.75" bottom="0.75" header="0.3" footer="0.3"/>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65BE0-1700-4E71-BA5B-4CB4CC6B6F64}">
  <sheetPr>
    <tabColor theme="7"/>
  </sheetPr>
  <dimension ref="A1:Q24"/>
  <sheetViews>
    <sheetView showGridLines="0" workbookViewId="0">
      <selection activeCell="H18" sqref="H18"/>
    </sheetView>
  </sheetViews>
  <sheetFormatPr defaultRowHeight="11.25" x14ac:dyDescent="0.2"/>
  <cols>
    <col min="1" max="1" width="8.1640625" bestFit="1" customWidth="1"/>
    <col min="2" max="2" width="18.5" customWidth="1"/>
    <col min="3" max="3" width="19.83203125" customWidth="1"/>
    <col min="4" max="4" width="15.83203125" customWidth="1"/>
    <col min="5" max="5" width="21" bestFit="1" customWidth="1"/>
    <col min="6" max="7" width="15.83203125" customWidth="1"/>
    <col min="8" max="8" width="20.83203125" customWidth="1"/>
    <col min="9" max="9" width="27.6640625" customWidth="1"/>
  </cols>
  <sheetData>
    <row r="1" spans="1:17" x14ac:dyDescent="0.2">
      <c r="A1" s="8" t="s">
        <v>19</v>
      </c>
    </row>
    <row r="2" spans="1:17" ht="17.25" thickBot="1" x14ac:dyDescent="0.3">
      <c r="B2" s="1"/>
      <c r="C2" s="11" t="s">
        <v>52</v>
      </c>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206" t="s">
        <v>252</v>
      </c>
      <c r="C11" s="4"/>
      <c r="D11" s="4"/>
      <c r="E11" s="206" t="s">
        <v>251</v>
      </c>
      <c r="F11" s="4"/>
      <c r="G11" s="4"/>
      <c r="H11" s="4"/>
      <c r="I11" s="4"/>
      <c r="J11" s="4"/>
    </row>
    <row r="12" spans="1:17" ht="12" thickBot="1" x14ac:dyDescent="0.25">
      <c r="B12" t="s">
        <v>0</v>
      </c>
      <c r="C12" t="s">
        <v>20</v>
      </c>
      <c r="E12" s="16" t="s">
        <v>11</v>
      </c>
      <c r="F12" s="16" t="s">
        <v>15</v>
      </c>
      <c r="G12" s="16" t="s">
        <v>0</v>
      </c>
      <c r="H12" s="15" t="s">
        <v>2</v>
      </c>
      <c r="I12" s="15" t="s">
        <v>20</v>
      </c>
    </row>
    <row r="13" spans="1:17" x14ac:dyDescent="0.2">
      <c r="B13" s="2" t="s">
        <v>1</v>
      </c>
      <c r="C13" s="82" t="s">
        <v>271</v>
      </c>
      <c r="E13" s="2" t="s">
        <v>12</v>
      </c>
      <c r="F13" s="165" t="s">
        <v>21</v>
      </c>
      <c r="G13" s="2" t="s">
        <v>1</v>
      </c>
      <c r="H13" s="18">
        <v>80</v>
      </c>
      <c r="I13" s="159" t="str">
        <f>_xlfn.XLOOKUP(ac_failure_modes[[#This Row],[Climate Peril]],cp_unit_bases[Climate Peril],cp_unit_bases[Unit Basis],"")</f>
        <v>kph (10-min avg.)</v>
      </c>
    </row>
    <row r="14" spans="1:17" x14ac:dyDescent="0.2">
      <c r="B14" s="2" t="s">
        <v>272</v>
      </c>
      <c r="C14" s="82" t="s">
        <v>270</v>
      </c>
      <c r="E14" s="2" t="s">
        <v>12</v>
      </c>
      <c r="F14" s="165" t="s">
        <v>16</v>
      </c>
      <c r="G14" s="2" t="s">
        <v>1</v>
      </c>
      <c r="H14" s="18">
        <v>85</v>
      </c>
      <c r="I14" s="159" t="str">
        <f>_xlfn.XLOOKUP(ac_failure_modes[[#This Row],[Climate Peril]],cp_unit_bases[Climate Peril],cp_unit_bases[Unit Basis],"")</f>
        <v>kph (10-min avg.)</v>
      </c>
    </row>
    <row r="15" spans="1:17" x14ac:dyDescent="0.2">
      <c r="E15" s="2" t="s">
        <v>12</v>
      </c>
      <c r="F15" s="165" t="s">
        <v>17</v>
      </c>
      <c r="G15" s="2" t="s">
        <v>1</v>
      </c>
      <c r="H15" s="18">
        <v>100</v>
      </c>
      <c r="I15" s="159" t="str">
        <f>_xlfn.XLOOKUP(ac_failure_modes[[#This Row],[Climate Peril]],cp_unit_bases[Climate Peril],cp_unit_bases[Unit Basis],"")</f>
        <v>kph (10-min avg.)</v>
      </c>
    </row>
    <row r="16" spans="1:17" x14ac:dyDescent="0.2">
      <c r="E16" s="2" t="s">
        <v>12</v>
      </c>
      <c r="F16" s="165" t="s">
        <v>18</v>
      </c>
      <c r="G16" s="2" t="s">
        <v>1</v>
      </c>
      <c r="H16" s="18">
        <v>115</v>
      </c>
      <c r="I16" s="159" t="str">
        <f>_xlfn.XLOOKUP(ac_failure_modes[[#This Row],[Climate Peril]],cp_unit_bases[Climate Peril],cp_unit_bases[Unit Basis],"")</f>
        <v>kph (10-min avg.)</v>
      </c>
      <c r="K16" s="4"/>
    </row>
    <row r="17" spans="2:11" ht="11.25" customHeight="1" x14ac:dyDescent="0.2">
      <c r="E17" s="81" t="s">
        <v>286</v>
      </c>
      <c r="F17" s="221" t="s">
        <v>289</v>
      </c>
      <c r="G17" s="81" t="s">
        <v>1</v>
      </c>
      <c r="H17" s="218" t="s">
        <v>22</v>
      </c>
      <c r="I17" s="222" t="str">
        <f>_xlfn.XLOOKUP(ac_failure_modes[[#This Row],[Climate Peril]],cp_unit_bases[Climate Peril],cp_unit_bases[Unit Basis],"")</f>
        <v>kph (10-min avg.)</v>
      </c>
      <c r="K17" s="4"/>
    </row>
    <row r="18" spans="2:11" x14ac:dyDescent="0.2">
      <c r="K18" s="4"/>
    </row>
    <row r="19" spans="2:11" x14ac:dyDescent="0.2">
      <c r="B19" s="52"/>
    </row>
    <row r="20" spans="2:11" ht="11.25" customHeight="1" x14ac:dyDescent="0.2"/>
    <row r="24" spans="2:11" ht="11.25" customHeight="1" x14ac:dyDescent="0.2"/>
  </sheetData>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8FDAB-DD20-46F2-B872-8BC8B70F0B6E}">
  <sheetPr>
    <tabColor theme="4"/>
  </sheetPr>
  <dimension ref="A1:W73"/>
  <sheetViews>
    <sheetView workbookViewId="0">
      <selection activeCell="J12" sqref="J12"/>
    </sheetView>
  </sheetViews>
  <sheetFormatPr defaultRowHeight="11.25" x14ac:dyDescent="0.2"/>
  <cols>
    <col min="1" max="1" width="9.33203125" customWidth="1"/>
    <col min="2" max="2" width="9.33203125" hidden="1" customWidth="1"/>
    <col min="3" max="3" width="27.6640625" customWidth="1"/>
    <col min="4" max="4" width="14.83203125" customWidth="1"/>
    <col min="5" max="22" width="12.83203125" customWidth="1"/>
  </cols>
  <sheetData>
    <row r="1" spans="1:23" x14ac:dyDescent="0.2">
      <c r="A1" s="8" t="s">
        <v>19</v>
      </c>
      <c r="B1" s="8"/>
    </row>
    <row r="2" spans="1:23" ht="17.25" thickBot="1" x14ac:dyDescent="0.3">
      <c r="C2" s="1"/>
      <c r="D2" s="11" t="s">
        <v>89</v>
      </c>
      <c r="E2" s="1"/>
      <c r="F2" s="1"/>
      <c r="G2" s="1"/>
      <c r="H2" s="1"/>
      <c r="I2" s="1"/>
      <c r="J2" s="1"/>
      <c r="K2" s="1"/>
      <c r="L2" s="1"/>
      <c r="M2" s="1"/>
      <c r="N2" s="1"/>
      <c r="O2" s="1"/>
      <c r="P2" s="1"/>
      <c r="Q2" s="1"/>
      <c r="R2" s="1"/>
      <c r="S2" s="1"/>
    </row>
    <row r="3" spans="1:23" ht="12" thickTop="1" x14ac:dyDescent="0.2">
      <c r="C3" s="3"/>
      <c r="D3" s="4"/>
      <c r="E3" s="4"/>
      <c r="F3" s="4"/>
      <c r="G3" s="4"/>
      <c r="H3" s="4"/>
      <c r="I3" s="4"/>
      <c r="J3" s="4"/>
      <c r="K3" s="4"/>
      <c r="L3" s="4"/>
    </row>
    <row r="4" spans="1:23" x14ac:dyDescent="0.2">
      <c r="C4" s="3"/>
      <c r="D4" s="4"/>
      <c r="E4" s="4"/>
      <c r="F4" s="4"/>
      <c r="G4" s="4"/>
      <c r="H4" s="4"/>
      <c r="I4" s="4"/>
      <c r="J4" s="4"/>
      <c r="K4" s="4"/>
      <c r="L4" s="4"/>
    </row>
    <row r="5" spans="1:23" x14ac:dyDescent="0.2">
      <c r="C5" s="3"/>
      <c r="D5" s="4"/>
      <c r="E5" s="4"/>
      <c r="F5" s="4"/>
      <c r="G5" s="4"/>
      <c r="H5" s="4"/>
      <c r="I5" s="4"/>
      <c r="J5" s="4"/>
      <c r="K5" s="4"/>
      <c r="L5" s="4"/>
    </row>
    <row r="6" spans="1:23" x14ac:dyDescent="0.2">
      <c r="C6" s="3"/>
      <c r="D6" s="4"/>
      <c r="E6" s="4"/>
      <c r="F6" s="4"/>
      <c r="G6" s="4"/>
      <c r="H6" s="4"/>
      <c r="I6" s="4"/>
      <c r="J6" s="4"/>
      <c r="K6" s="4"/>
      <c r="L6" s="4"/>
    </row>
    <row r="7" spans="1:23" x14ac:dyDescent="0.2">
      <c r="C7" s="3"/>
      <c r="D7" s="4"/>
      <c r="E7" s="4"/>
      <c r="F7" s="4"/>
      <c r="G7" s="4"/>
      <c r="H7" s="4"/>
      <c r="I7" s="4"/>
      <c r="J7" s="4"/>
      <c r="K7" s="4"/>
      <c r="L7" s="4"/>
    </row>
    <row r="8" spans="1:23" x14ac:dyDescent="0.2">
      <c r="C8" s="3"/>
      <c r="D8" s="4"/>
      <c r="E8" s="4"/>
      <c r="F8" s="4"/>
      <c r="G8" s="4"/>
      <c r="H8" s="4"/>
      <c r="I8" s="4"/>
      <c r="J8" s="4"/>
      <c r="K8" s="4"/>
      <c r="L8" s="4"/>
    </row>
    <row r="9" spans="1:23" ht="12" customHeight="1" x14ac:dyDescent="0.2">
      <c r="C9" s="233" t="s">
        <v>79</v>
      </c>
      <c r="D9" s="233"/>
      <c r="E9" s="233"/>
      <c r="F9" s="233"/>
    </row>
    <row r="10" spans="1:23" ht="12" customHeight="1" x14ac:dyDescent="0.2">
      <c r="C10" s="60" t="s">
        <v>14</v>
      </c>
      <c r="D10" s="236" t="s">
        <v>288</v>
      </c>
      <c r="E10" s="236"/>
      <c r="F10" s="236"/>
    </row>
    <row r="11" spans="1:23" ht="12" customHeight="1" x14ac:dyDescent="0.2">
      <c r="C11" s="60" t="s">
        <v>204</v>
      </c>
      <c r="D11" s="236" t="s">
        <v>201</v>
      </c>
      <c r="E11" s="236"/>
      <c r="F11" s="236"/>
    </row>
    <row r="12" spans="1:23" x14ac:dyDescent="0.2">
      <c r="C12" s="60" t="s">
        <v>0</v>
      </c>
      <c r="D12" s="236" t="s">
        <v>1</v>
      </c>
      <c r="E12" s="236"/>
      <c r="F12" s="236"/>
    </row>
    <row r="13" spans="1:23" x14ac:dyDescent="0.2">
      <c r="C13" s="60" t="s">
        <v>20</v>
      </c>
      <c r="D13" s="234" t="str">
        <f>IF(D12="Wind","kph (10-min avg.)","mm ice accretion")</f>
        <v>kph (10-min avg.)</v>
      </c>
      <c r="E13" s="234"/>
      <c r="F13" s="234"/>
    </row>
    <row r="14" spans="1:23" x14ac:dyDescent="0.2">
      <c r="C14" s="60" t="s">
        <v>2</v>
      </c>
      <c r="D14" s="237">
        <v>85</v>
      </c>
      <c r="E14" s="237"/>
      <c r="F14" s="237"/>
    </row>
    <row r="16" spans="1:23" ht="11.1" customHeight="1" x14ac:dyDescent="0.2">
      <c r="C16" s="238" t="s">
        <v>206</v>
      </c>
      <c r="D16" s="238"/>
      <c r="E16" s="238"/>
      <c r="F16" s="238"/>
      <c r="G16" s="238"/>
      <c r="H16" s="238"/>
      <c r="I16" s="238"/>
      <c r="J16" s="238"/>
      <c r="K16" s="238"/>
      <c r="L16" s="238"/>
      <c r="M16" s="238"/>
      <c r="N16" s="238"/>
      <c r="O16" s="238"/>
      <c r="P16" s="238"/>
      <c r="Q16" s="238"/>
      <c r="R16" s="238"/>
      <c r="S16" s="238"/>
      <c r="T16" s="238"/>
      <c r="U16" s="238"/>
      <c r="V16" s="238"/>
      <c r="W16" s="238"/>
    </row>
    <row r="17" spans="2:23" ht="23.25" thickBot="1" x14ac:dyDescent="0.25">
      <c r="C17" s="15" t="s">
        <v>0</v>
      </c>
      <c r="D17" s="15" t="s">
        <v>2</v>
      </c>
      <c r="E17" s="15" t="s">
        <v>20</v>
      </c>
      <c r="F17" s="15" t="s">
        <v>14</v>
      </c>
      <c r="G17" s="15" cm="1">
        <f t="array" ref="G17:W17">TRANSPOSE(D22:D38)</f>
        <v>2023</v>
      </c>
      <c r="H17" s="15">
        <v>2025</v>
      </c>
      <c r="I17" s="15">
        <v>2030</v>
      </c>
      <c r="J17" s="15">
        <v>2035</v>
      </c>
      <c r="K17" s="15">
        <v>2040</v>
      </c>
      <c r="L17" s="15">
        <v>2045</v>
      </c>
      <c r="M17" s="15">
        <v>2050</v>
      </c>
      <c r="N17" s="15">
        <v>2055</v>
      </c>
      <c r="O17" s="15">
        <v>2060</v>
      </c>
      <c r="P17" s="15">
        <v>2065</v>
      </c>
      <c r="Q17" s="15">
        <v>2070</v>
      </c>
      <c r="R17" s="15">
        <v>2075</v>
      </c>
      <c r="S17" s="15">
        <v>2080</v>
      </c>
      <c r="T17" s="15">
        <v>2085</v>
      </c>
      <c r="U17" s="15">
        <v>2090</v>
      </c>
      <c r="V17" s="15">
        <v>2095</v>
      </c>
      <c r="W17" s="15">
        <v>2100</v>
      </c>
    </row>
    <row r="18" spans="2:23" ht="22.5" x14ac:dyDescent="0.2">
      <c r="C18" s="154" t="str">
        <f>D12</f>
        <v>Wind</v>
      </c>
      <c r="D18" s="154">
        <f>D14</f>
        <v>85</v>
      </c>
      <c r="E18" s="155" t="str">
        <f>D13</f>
        <v>kph (10-min avg.)</v>
      </c>
      <c r="F18" s="154" t="str">
        <f>D10</f>
        <v>Location 1</v>
      </c>
      <c r="G18" s="154" cm="1">
        <f t="array" ref="G18:W18">IF(_xlfn.XLOOKUP(_xlfn.ANCHORARRAY(G17),$D$22:$D$38,$O$22:$O$38)="-",0,_xlfn.XLOOKUP(_xlfn.ANCHORARRAY(G17),$D$22:$D$38,$O$22:$O$38))</f>
        <v>9.3916236382947341E-2</v>
      </c>
      <c r="H18" s="154">
        <v>9.4911442769353357E-2</v>
      </c>
      <c r="I18" s="154">
        <v>9.5908172915109127E-2</v>
      </c>
      <c r="J18" s="154">
        <v>9.6906375806960737E-2</v>
      </c>
      <c r="K18" s="154">
        <v>9.7906001085504082E-2</v>
      </c>
      <c r="L18" s="154">
        <v>9.8906999040701826E-2</v>
      </c>
      <c r="M18" s="154">
        <v>0.1000687135389349</v>
      </c>
      <c r="N18" s="154">
        <v>0.10015926449954955</v>
      </c>
      <c r="O18" s="154">
        <v>0.10024982617014144</v>
      </c>
      <c r="P18" s="154">
        <v>0.10034039851561913</v>
      </c>
      <c r="Q18" s="154">
        <v>0.10043098150093208</v>
      </c>
      <c r="R18" s="154">
        <v>0.10085006520438654</v>
      </c>
      <c r="S18" s="154">
        <v>0.10126937230104371</v>
      </c>
      <c r="T18" s="154">
        <v>0.10168889935748011</v>
      </c>
      <c r="U18" s="154">
        <v>0.10292604921963927</v>
      </c>
      <c r="V18" s="154">
        <v>0.1037442378041261</v>
      </c>
      <c r="W18" s="154">
        <v>0.10456318415212093</v>
      </c>
    </row>
    <row r="20" spans="2:23" x14ac:dyDescent="0.2">
      <c r="E20" s="235" t="str">
        <f>"Projected "&amp;D12</f>
        <v>Projected Wind</v>
      </c>
      <c r="F20" s="235"/>
      <c r="G20" s="235"/>
      <c r="H20" s="235"/>
      <c r="I20" s="235"/>
      <c r="J20" s="235"/>
    </row>
    <row r="21" spans="2:23" ht="34.5" thickBot="1" x14ac:dyDescent="0.25">
      <c r="C21" s="54" t="s">
        <v>70</v>
      </c>
      <c r="D21" s="54" t="s">
        <v>71</v>
      </c>
      <c r="E21" s="211">
        <v>10</v>
      </c>
      <c r="F21" s="211">
        <v>20</v>
      </c>
      <c r="G21" s="211">
        <v>50</v>
      </c>
      <c r="H21" s="211">
        <v>100</v>
      </c>
      <c r="I21" s="211">
        <v>200</v>
      </c>
      <c r="J21" s="55" t="s">
        <v>72</v>
      </c>
      <c r="K21" s="55" t="s">
        <v>74</v>
      </c>
      <c r="L21" s="55" t="s">
        <v>75</v>
      </c>
      <c r="M21" s="55" t="s">
        <v>76</v>
      </c>
      <c r="N21" s="55" t="s">
        <v>77</v>
      </c>
      <c r="O21" s="55" t="s">
        <v>78</v>
      </c>
    </row>
    <row r="22" spans="2:23" x14ac:dyDescent="0.2">
      <c r="B22" s="21" t="str">
        <f t="shared" ref="B22:B38" si="0">C22&amp;$D$12&amp;D22&amp;$D$11</f>
        <v>Location 1Wind2023RCP6.0</v>
      </c>
      <c r="C22" s="58" t="str">
        <f>D10</f>
        <v>Location 1</v>
      </c>
      <c r="D22" s="61">
        <v>2023</v>
      </c>
      <c r="E22" s="156">
        <f>INDEX('Climate Data'!$B$10:$K$112,MATCH($B22,'Climate Data'!$B$10:$B$112,0),MATCH(E$21,'Climate Data'!$B$10:$K$10,0))</f>
        <v>84.457191839999993</v>
      </c>
      <c r="F22" s="156">
        <f>INDEX('Climate Data'!$B$10:$K$112,MATCH($B22,'Climate Data'!$B$10:$B$112,0),MATCH(F$21,'Climate Data'!$B$10:$K$10,0))</f>
        <v>90.45152843999999</v>
      </c>
      <c r="G22" s="156">
        <f>INDEX('Climate Data'!$B$10:$K$112,MATCH($B22,'Climate Data'!$B$10:$B$112,0),MATCH(G$21,'Climate Data'!$B$10:$K$10,0))</f>
        <v>97.470996</v>
      </c>
      <c r="H22" s="156">
        <f>INDEX('Climate Data'!$B$10:$K$112,MATCH($B22,'Climate Data'!$B$10:$B$112,0),MATCH(H$21,'Climate Data'!$B$10:$K$10,0))</f>
        <v>104.44810992000001</v>
      </c>
      <c r="I22" s="156">
        <f>INDEX('Climate Data'!$B$10:$K$112,MATCH($B22,'Climate Data'!$B$10:$B$112,0),MATCH(I$21,'Climate Data'!$B$10:$K$10,0))</f>
        <v>111.43444368</v>
      </c>
      <c r="J22" s="50">
        <f>D14</f>
        <v>85</v>
      </c>
      <c r="K22" s="124">
        <f>IF($J22&lt;=$E22,0,IF($J22&gt;$I22,"-",INDEX($E22:$I22,1,MATCH($J22,$E22:$I22,1))))</f>
        <v>84.457191839999993</v>
      </c>
      <c r="L22" s="124" cm="1">
        <f t="array" ref="L22">IF($J22&lt;=$E22,$E22,IF($J22&gt;$I22,"-",INDEX($E22:$I22,1,MATCH($J22,$E22:$I22,1)+1)))</f>
        <v>90.45152843999999</v>
      </c>
      <c r="M22" s="124">
        <f>IF($J22&lt;=$E22,1,IF($J22&gt;$I22,"-",INDEX($E$21:$I$21,1,MATCH($J22,$E22:$I22,1))))</f>
        <v>10</v>
      </c>
      <c r="N22" s="124" cm="1">
        <f t="array" ref="N22">IF($J22&lt;=$E22,$E$21,IF($J22&gt;$I22,"-",INDEX($E$21:$I$21,1,MATCH($J22,$E22:$I22,1)+1)))</f>
        <v>20</v>
      </c>
      <c r="O22" s="153">
        <f>IFERROR(1/(10^((J22-K22)/(L22-K22)*(LOG(N22)-LOG(M22))+LOG(M22))),"-")</f>
        <v>9.3916236382947341E-2</v>
      </c>
    </row>
    <row r="23" spans="2:23" x14ac:dyDescent="0.2">
      <c r="B23" s="21" t="str">
        <f t="shared" si="0"/>
        <v>Location 1Wind2025RCP6.0</v>
      </c>
      <c r="C23" s="58" t="str">
        <f>C22</f>
        <v>Location 1</v>
      </c>
      <c r="D23" s="61">
        <v>2025</v>
      </c>
      <c r="E23" s="156">
        <f>INDEX('Climate Data'!$B$10:$K$112,MATCH($B23,'Climate Data'!$B$10:$B$112,0),MATCH(E$21,'Climate Data'!$B$10:$K$10,0))</f>
        <v>84.546316959999999</v>
      </c>
      <c r="F23" s="156">
        <f>INDEX('Climate Data'!$B$10:$K$112,MATCH($B23,'Climate Data'!$B$10:$B$112,0),MATCH(F$21,'Climate Data'!$B$10:$K$10,0))</f>
        <v>90.567640799999992</v>
      </c>
      <c r="G23" s="156">
        <f>INDEX('Climate Data'!$B$10:$K$112,MATCH($B23,'Climate Data'!$B$10:$B$112,0),MATCH(G$21,'Climate Data'!$B$10:$K$10,0))</f>
        <v>97.623059333333373</v>
      </c>
      <c r="H23" s="156">
        <f>INDEX('Climate Data'!$B$10:$K$112,MATCH($B23,'Climate Data'!$B$10:$B$112,0),MATCH(H$21,'Climate Data'!$B$10:$K$10,0))</f>
        <v>104.63137024666634</v>
      </c>
      <c r="I23" s="156">
        <f>INDEX('Climate Data'!$B$10:$K$112,MATCH($B23,'Climate Data'!$B$10:$B$112,0),MATCH(I$21,'Climate Data'!$B$10:$K$10,0))</f>
        <v>111.64976535999999</v>
      </c>
      <c r="J23" s="59">
        <f>J22</f>
        <v>85</v>
      </c>
      <c r="K23" s="124">
        <f>IF($J23&lt;=$E23,0,IF($J23&gt;$I23,"-",INDEX($E23:$I23,1,MATCH($J23,$E23:$I23,1))))</f>
        <v>84.546316959999999</v>
      </c>
      <c r="L23" s="124" cm="1">
        <f t="array" ref="L23">IF($J23&lt;=$E23,$E23,IF($J23&gt;$I23,"-",INDEX($E23:$I23,1,MATCH($J23,$E23:$I23,1)+1)))</f>
        <v>90.567640799999992</v>
      </c>
      <c r="M23" s="124">
        <f>IF($J23&lt;=$E23,1,IF($J23&gt;$I23,"-",INDEX($E$21:$I$21,1,MATCH($J23,$E23:$I23,1))))</f>
        <v>10</v>
      </c>
      <c r="N23" s="124" cm="1">
        <f t="array" ref="N23">IF($J23&lt;=$E23,$E$21,IF($J23&gt;$I23,"-",INDEX($E$21:$I$21,1,MATCH($J23,$E23:$I23,1)+1)))</f>
        <v>20</v>
      </c>
      <c r="O23" s="153">
        <f>IFERROR(1/(10^((J23-K23)/(L23-K23)*(LOG(N23)-LOG(M23))+LOG(M23))),"-")</f>
        <v>9.4911442769353357E-2</v>
      </c>
    </row>
    <row r="24" spans="2:23" x14ac:dyDescent="0.2">
      <c r="B24" s="21" t="str">
        <f t="shared" si="0"/>
        <v>Location 1Wind2030RCP6.0</v>
      </c>
      <c r="C24" s="58" t="str">
        <f>C23</f>
        <v>Location 1</v>
      </c>
      <c r="D24" s="61">
        <v>2030</v>
      </c>
      <c r="E24" s="156">
        <f>INDEX('Climate Data'!$B$10:$K$112,MATCH($B24,'Climate Data'!$B$10:$B$112,0),MATCH(E$21,'Climate Data'!$B$10:$K$10,0))</f>
        <v>84.635442080000004</v>
      </c>
      <c r="F24" s="156">
        <f>INDEX('Climate Data'!$B$10:$K$112,MATCH($B24,'Climate Data'!$B$10:$B$112,0),MATCH(F$21,'Climate Data'!$B$10:$K$10,0))</f>
        <v>90.683753159999995</v>
      </c>
      <c r="G24" s="156">
        <f>INDEX('Climate Data'!$B$10:$K$112,MATCH($B24,'Climate Data'!$B$10:$B$112,0),MATCH(G$21,'Climate Data'!$B$10:$K$10,0))</f>
        <v>97.775122666666633</v>
      </c>
      <c r="H24" s="156">
        <f>INDEX('Climate Data'!$B$10:$K$112,MATCH($B24,'Climate Data'!$B$10:$B$112,0),MATCH(H$21,'Climate Data'!$B$10:$K$10,0))</f>
        <v>104.81463057333366</v>
      </c>
      <c r="I24" s="156">
        <f>INDEX('Climate Data'!$B$10:$K$112,MATCH($B24,'Climate Data'!$B$10:$B$112,0),MATCH(I$21,'Climate Data'!$B$10:$K$10,0))</f>
        <v>111.86508704000001</v>
      </c>
      <c r="J24" s="59">
        <f>J23</f>
        <v>85</v>
      </c>
      <c r="K24" s="124">
        <f t="shared" ref="K24:K38" si="1">IF($J24&lt;=$E24,0,IF($J24&gt;$I24,"-",INDEX($E24:$I24,1,MATCH($J24,$E24:$I24,1))))</f>
        <v>84.635442080000004</v>
      </c>
      <c r="L24" s="124" cm="1">
        <f t="array" ref="L24">IF($J24&lt;=$E24,$E24,IF($J24&gt;$I24,"-",INDEX($E24:$I24,1,MATCH($J24,$E24:$I24,1)+1)))</f>
        <v>90.683753159999995</v>
      </c>
      <c r="M24" s="124">
        <f t="shared" ref="M24:M38" si="2">IF($J24&lt;=$E24,1,IF($J24&gt;$I24,"-",INDEX($E$21:$I$21,1,MATCH($J24,$E24:$I24,1))))</f>
        <v>10</v>
      </c>
      <c r="N24" s="124" cm="1">
        <f t="array" ref="N24">IF($J24&lt;=$E24,$E$21,IF($J24&gt;$I24,"-",INDEX($E$21:$I$21,1,MATCH($J24,$E24:$I24,1)+1)))</f>
        <v>20</v>
      </c>
      <c r="O24" s="153">
        <f t="shared" ref="O24:O38" si="3">IFERROR(1/(10^((J24-K24)/(L24-K24)*(LOG(N24)-LOG(M24))+LOG(M24))),"-")</f>
        <v>9.5908172915109127E-2</v>
      </c>
    </row>
    <row r="25" spans="2:23" x14ac:dyDescent="0.2">
      <c r="B25" s="21" t="str">
        <f t="shared" si="0"/>
        <v>Location 1Wind2035RCP6.0</v>
      </c>
      <c r="C25" s="58" t="str">
        <f t="shared" ref="C25:C38" si="4">C24</f>
        <v>Location 1</v>
      </c>
      <c r="D25" s="61">
        <v>2035</v>
      </c>
      <c r="E25" s="156">
        <f>INDEX('Climate Data'!$B$10:$K$112,MATCH($B25,'Climate Data'!$B$10:$B$112,0),MATCH(E$21,'Climate Data'!$B$10:$K$10,0))</f>
        <v>84.724567199999996</v>
      </c>
      <c r="F25" s="156">
        <f>INDEX('Climate Data'!$B$10:$K$112,MATCH($B25,'Climate Data'!$B$10:$B$112,0),MATCH(F$21,'Climate Data'!$B$10:$K$10,0))</f>
        <v>90.799865519999997</v>
      </c>
      <c r="G25" s="156">
        <f>INDEX('Climate Data'!$B$10:$K$112,MATCH($B25,'Climate Data'!$B$10:$B$112,0),MATCH(G$21,'Climate Data'!$B$10:$K$10,0))</f>
        <v>97.927186000000006</v>
      </c>
      <c r="H25" s="156">
        <f>INDEX('Climate Data'!$B$10:$K$112,MATCH($B25,'Climate Data'!$B$10:$B$112,0),MATCH(H$21,'Climate Data'!$B$10:$K$10,0))</f>
        <v>104.9978909</v>
      </c>
      <c r="I25" s="156">
        <f>INDEX('Climate Data'!$B$10:$K$112,MATCH($B25,'Climate Data'!$B$10:$B$112,0),MATCH(I$21,'Climate Data'!$B$10:$K$10,0))</f>
        <v>112.08040871999999</v>
      </c>
      <c r="J25" s="59">
        <f t="shared" ref="J25:J38" si="5">J24</f>
        <v>85</v>
      </c>
      <c r="K25" s="124">
        <f t="shared" si="1"/>
        <v>84.724567199999996</v>
      </c>
      <c r="L25" s="124" cm="1">
        <f t="array" ref="L25">IF($J25&lt;=$E25,$E25,IF($J25&gt;$I25,"-",INDEX($E25:$I25,1,MATCH($J25,$E25:$I25,1)+1)))</f>
        <v>90.799865519999997</v>
      </c>
      <c r="M25" s="124">
        <f t="shared" si="2"/>
        <v>10</v>
      </c>
      <c r="N25" s="124" cm="1">
        <f t="array" ref="N25">IF($J25&lt;=$E25,$E$21,IF($J25&gt;$I25,"-",INDEX($E$21:$I$21,1,MATCH($J25,$E25:$I25,1)+1)))</f>
        <v>20</v>
      </c>
      <c r="O25" s="153">
        <f t="shared" si="3"/>
        <v>9.6906375806960737E-2</v>
      </c>
    </row>
    <row r="26" spans="2:23" x14ac:dyDescent="0.2">
      <c r="B26" s="21" t="str">
        <f t="shared" si="0"/>
        <v>Location 1Wind2040RCP6.0</v>
      </c>
      <c r="C26" s="58" t="str">
        <f t="shared" si="4"/>
        <v>Location 1</v>
      </c>
      <c r="D26" s="61">
        <v>2040</v>
      </c>
      <c r="E26" s="156">
        <f>INDEX('Climate Data'!$B$10:$K$112,MATCH($B26,'Climate Data'!$B$10:$B$112,0),MATCH(E$21,'Climate Data'!$B$10:$K$10,0))</f>
        <v>84.813692320000001</v>
      </c>
      <c r="F26" s="156">
        <f>INDEX('Climate Data'!$B$10:$K$112,MATCH($B26,'Climate Data'!$B$10:$B$112,0),MATCH(F$21,'Climate Data'!$B$10:$K$10,0))</f>
        <v>90.91597788</v>
      </c>
      <c r="G26" s="156">
        <f>INDEX('Climate Data'!$B$10:$K$112,MATCH($B26,'Climate Data'!$B$10:$B$112,0),MATCH(G$21,'Climate Data'!$B$10:$K$10,0))</f>
        <v>98.079249333333664</v>
      </c>
      <c r="H26" s="156">
        <f>INDEX('Climate Data'!$B$10:$K$112,MATCH($B26,'Climate Data'!$B$10:$B$112,0),MATCH(H$21,'Climate Data'!$B$10:$K$10,0))</f>
        <v>105.18115122666634</v>
      </c>
      <c r="I26" s="156">
        <f>INDEX('Climate Data'!$B$10:$K$112,MATCH($B26,'Climate Data'!$B$10:$B$112,0),MATCH(I$21,'Climate Data'!$B$10:$K$10,0))</f>
        <v>112.2957304</v>
      </c>
      <c r="J26" s="59">
        <f t="shared" si="5"/>
        <v>85</v>
      </c>
      <c r="K26" s="124">
        <f t="shared" si="1"/>
        <v>84.813692320000001</v>
      </c>
      <c r="L26" s="124" cm="1">
        <f t="array" ref="L26">IF($J26&lt;=$E26,$E26,IF($J26&gt;$I26,"-",INDEX($E26:$I26,1,MATCH($J26,$E26:$I26,1)+1)))</f>
        <v>90.91597788</v>
      </c>
      <c r="M26" s="124">
        <f t="shared" si="2"/>
        <v>10</v>
      </c>
      <c r="N26" s="124" cm="1">
        <f t="array" ref="N26">IF($J26&lt;=$E26,$E$21,IF($J26&gt;$I26,"-",INDEX($E$21:$I$21,1,MATCH($J26,$E26:$I26,1)+1)))</f>
        <v>20</v>
      </c>
      <c r="O26" s="153">
        <f t="shared" si="3"/>
        <v>9.7906001085504082E-2</v>
      </c>
    </row>
    <row r="27" spans="2:23" x14ac:dyDescent="0.2">
      <c r="B27" s="21" t="str">
        <f t="shared" si="0"/>
        <v>Location 1Wind2045RCP6.0</v>
      </c>
      <c r="C27" s="58" t="str">
        <f t="shared" si="4"/>
        <v>Location 1</v>
      </c>
      <c r="D27" s="61">
        <v>2045</v>
      </c>
      <c r="E27" s="156">
        <f>INDEX('Climate Data'!$B$10:$K$112,MATCH($B27,'Climate Data'!$B$10:$B$112,0),MATCH(E$21,'Climate Data'!$B$10:$K$10,0))</f>
        <v>84.902817439999993</v>
      </c>
      <c r="F27" s="156">
        <f>INDEX('Climate Data'!$B$10:$K$112,MATCH($B27,'Climate Data'!$B$10:$B$112,0),MATCH(F$21,'Climate Data'!$B$10:$K$10,0))</f>
        <v>91.032090240000002</v>
      </c>
      <c r="G27" s="156">
        <f>INDEX('Climate Data'!$B$10:$K$112,MATCH($B27,'Climate Data'!$B$10:$B$112,0),MATCH(G$21,'Climate Data'!$B$10:$K$10,0))</f>
        <v>98.231312666666341</v>
      </c>
      <c r="H27" s="156">
        <f>INDEX('Climate Data'!$B$10:$K$112,MATCH($B27,'Climate Data'!$B$10:$B$112,0),MATCH(H$21,'Climate Data'!$B$10:$K$10,0))</f>
        <v>105.36441155333365</v>
      </c>
      <c r="I27" s="156">
        <f>INDEX('Climate Data'!$B$10:$K$112,MATCH($B27,'Climate Data'!$B$10:$B$112,0),MATCH(I$21,'Climate Data'!$B$10:$K$10,0))</f>
        <v>112.51105208</v>
      </c>
      <c r="J27" s="59">
        <f t="shared" si="5"/>
        <v>85</v>
      </c>
      <c r="K27" s="124">
        <f t="shared" si="1"/>
        <v>84.902817439999993</v>
      </c>
      <c r="L27" s="124" cm="1">
        <f t="array" ref="L27">IF($J27&lt;=$E27,$E27,IF($J27&gt;$I27,"-",INDEX($E27:$I27,1,MATCH($J27,$E27:$I27,1)+1)))</f>
        <v>91.032090240000002</v>
      </c>
      <c r="M27" s="124">
        <f t="shared" si="2"/>
        <v>10</v>
      </c>
      <c r="N27" s="124" cm="1">
        <f t="array" ref="N27">IF($J27&lt;=$E27,$E$21,IF($J27&gt;$I27,"-",INDEX($E$21:$I$21,1,MATCH($J27,$E27:$I27,1)+1)))</f>
        <v>20</v>
      </c>
      <c r="O27" s="153">
        <f t="shared" si="3"/>
        <v>9.8906999040701826E-2</v>
      </c>
    </row>
    <row r="28" spans="2:23" x14ac:dyDescent="0.2">
      <c r="B28" s="21" t="str">
        <f t="shared" si="0"/>
        <v>Location 1Wind2050RCP6.0</v>
      </c>
      <c r="C28" s="58" t="str">
        <f t="shared" si="4"/>
        <v>Location 1</v>
      </c>
      <c r="D28" s="61">
        <v>2050</v>
      </c>
      <c r="E28" s="156">
        <f>INDEX('Climate Data'!$B$10:$K$112,MATCH($B28,'Climate Data'!$B$10:$B$112,0),MATCH(E$21,'Climate Data'!$B$10:$K$10,0))</f>
        <v>85.025364479999993</v>
      </c>
      <c r="F28" s="156">
        <f>INDEX('Climate Data'!$B$10:$K$112,MATCH($B28,'Climate Data'!$B$10:$B$112,0),MATCH(F$21,'Climate Data'!$B$10:$K$10,0))</f>
        <v>91.18928851199999</v>
      </c>
      <c r="G28" s="156">
        <f>INDEX('Climate Data'!$B$10:$K$112,MATCH($B28,'Climate Data'!$B$10:$B$112,0),MATCH(G$21,'Climate Data'!$B$10:$K$10,0))</f>
        <v>98.435237599999994</v>
      </c>
      <c r="H28" s="156">
        <f>INDEX('Climate Data'!$B$10:$K$112,MATCH($B28,'Climate Data'!$B$10:$B$112,0),MATCH(H$21,'Climate Data'!$B$10:$K$10,0))</f>
        <v>105.60727430399999</v>
      </c>
      <c r="I28" s="156">
        <f>INDEX('Climate Data'!$B$10:$K$112,MATCH($B28,'Climate Data'!$B$10:$B$112,0),MATCH(I$21,'Climate Data'!$B$10:$K$10,0))</f>
        <v>112.79206511999999</v>
      </c>
      <c r="J28" s="59">
        <f t="shared" si="5"/>
        <v>85</v>
      </c>
      <c r="K28" s="124">
        <f t="shared" si="1"/>
        <v>0</v>
      </c>
      <c r="L28" s="124" cm="1">
        <f t="array" ref="L28">IF($J28&lt;=$E28,$E28,IF($J28&gt;$I28,"-",INDEX($E28:$I28,1,MATCH($J28,$E28:$I28,1)+1)))</f>
        <v>85.025364479999993</v>
      </c>
      <c r="M28" s="124">
        <f t="shared" si="2"/>
        <v>1</v>
      </c>
      <c r="N28" s="124" cm="1">
        <f t="array" ref="N28">IF($J28&lt;=$E28,$E$21,IF($J28&gt;$I28,"-",INDEX($E$21:$I$21,1,MATCH($J28,$E28:$I28,1)+1)))</f>
        <v>10</v>
      </c>
      <c r="O28" s="153">
        <f t="shared" si="3"/>
        <v>0.1000687135389349</v>
      </c>
    </row>
    <row r="29" spans="2:23" x14ac:dyDescent="0.2">
      <c r="B29" s="21" t="str">
        <f t="shared" si="0"/>
        <v>Location 1Wind2055RCP6.0</v>
      </c>
      <c r="C29" s="58" t="str">
        <f t="shared" si="4"/>
        <v>Location 1</v>
      </c>
      <c r="D29" s="61">
        <v>2055</v>
      </c>
      <c r="E29" s="156">
        <f>INDEX('Climate Data'!$B$10:$K$112,MATCH($B29,'Climate Data'!$B$10:$B$112,0),MATCH(E$21,'Climate Data'!$B$10:$K$10,0))</f>
        <v>85.058786400000002</v>
      </c>
      <c r="F29" s="156">
        <f>INDEX('Climate Data'!$B$10:$K$112,MATCH($B29,'Climate Data'!$B$10:$B$112,0),MATCH(F$21,'Climate Data'!$B$10:$K$10,0))</f>
        <v>91.23037442399999</v>
      </c>
      <c r="G29" s="156">
        <f>INDEX('Climate Data'!$B$10:$K$112,MATCH($B29,'Climate Data'!$B$10:$B$112,0),MATCH(G$21,'Climate Data'!$B$10:$K$10,0))</f>
        <v>98.487099200000003</v>
      </c>
      <c r="H29" s="156">
        <f>INDEX('Climate Data'!$B$10:$K$112,MATCH($B29,'Climate Data'!$B$10:$B$112,0),MATCH(H$21,'Climate Data'!$B$10:$K$10,0))</f>
        <v>105.66687672800001</v>
      </c>
      <c r="I29" s="156">
        <f>INDEX('Climate Data'!$B$10:$K$112,MATCH($B29,'Climate Data'!$B$10:$B$112,0),MATCH(I$21,'Climate Data'!$B$10:$K$10,0))</f>
        <v>112.85775648000001</v>
      </c>
      <c r="J29" s="59">
        <f t="shared" si="5"/>
        <v>85</v>
      </c>
      <c r="K29" s="124">
        <f t="shared" si="1"/>
        <v>0</v>
      </c>
      <c r="L29" s="124" cm="1">
        <f t="array" ref="L29">IF($J29&lt;=$E29,$E29,IF($J29&gt;$I29,"-",INDEX($E29:$I29,1,MATCH($J29,$E29:$I29,1)+1)))</f>
        <v>85.058786400000002</v>
      </c>
      <c r="M29" s="124">
        <f t="shared" si="2"/>
        <v>1</v>
      </c>
      <c r="N29" s="124" cm="1">
        <f t="array" ref="N29">IF($J29&lt;=$E29,$E$21,IF($J29&gt;$I29,"-",INDEX($E$21:$I$21,1,MATCH($J29,$E29:$I29,1)+1)))</f>
        <v>10</v>
      </c>
      <c r="O29" s="153">
        <f t="shared" si="3"/>
        <v>0.10015926449954955</v>
      </c>
    </row>
    <row r="30" spans="2:23" x14ac:dyDescent="0.2">
      <c r="B30" s="21" t="str">
        <f t="shared" si="0"/>
        <v>Location 1Wind2060RCP6.0</v>
      </c>
      <c r="C30" s="58" t="str">
        <f t="shared" si="4"/>
        <v>Location 1</v>
      </c>
      <c r="D30" s="61">
        <v>2060</v>
      </c>
      <c r="E30" s="156">
        <f>INDEX('Climate Data'!$B$10:$K$112,MATCH($B30,'Climate Data'!$B$10:$B$112,0),MATCH(E$21,'Climate Data'!$B$10:$K$10,0))</f>
        <v>85.092208319999997</v>
      </c>
      <c r="F30" s="156">
        <f>INDEX('Climate Data'!$B$10:$K$112,MATCH($B30,'Climate Data'!$B$10:$B$112,0),MATCH(F$21,'Climate Data'!$B$10:$K$10,0))</f>
        <v>91.27146033599999</v>
      </c>
      <c r="G30" s="156">
        <f>INDEX('Climate Data'!$B$10:$K$112,MATCH($B30,'Climate Data'!$B$10:$B$112,0),MATCH(G$21,'Climate Data'!$B$10:$K$10,0))</f>
        <v>98.538960799999998</v>
      </c>
      <c r="H30" s="156">
        <f>INDEX('Climate Data'!$B$10:$K$112,MATCH($B30,'Climate Data'!$B$10:$B$112,0),MATCH(H$21,'Climate Data'!$B$10:$K$10,0))</f>
        <v>105.726479152</v>
      </c>
      <c r="I30" s="156">
        <f>INDEX('Climate Data'!$B$10:$K$112,MATCH($B30,'Climate Data'!$B$10:$B$112,0),MATCH(I$21,'Climate Data'!$B$10:$K$10,0))</f>
        <v>112.92344783999999</v>
      </c>
      <c r="J30" s="59">
        <f t="shared" si="5"/>
        <v>85</v>
      </c>
      <c r="K30" s="124">
        <f t="shared" si="1"/>
        <v>0</v>
      </c>
      <c r="L30" s="124" cm="1">
        <f t="array" ref="L30">IF($J30&lt;=$E30,$E30,IF($J30&gt;$I30,"-",INDEX($E30:$I30,1,MATCH($J30,$E30:$I30,1)+1)))</f>
        <v>85.092208319999997</v>
      </c>
      <c r="M30" s="124">
        <f t="shared" si="2"/>
        <v>1</v>
      </c>
      <c r="N30" s="124" cm="1">
        <f t="array" ref="N30">IF($J30&lt;=$E30,$E$21,IF($J30&gt;$I30,"-",INDEX($E$21:$I$21,1,MATCH($J30,$E30:$I30,1)+1)))</f>
        <v>10</v>
      </c>
      <c r="O30" s="153">
        <f t="shared" si="3"/>
        <v>0.10024982617014144</v>
      </c>
    </row>
    <row r="31" spans="2:23" x14ac:dyDescent="0.2">
      <c r="B31" s="21" t="str">
        <f t="shared" si="0"/>
        <v>Location 1Wind2065RCP6.0</v>
      </c>
      <c r="C31" s="58" t="str">
        <f t="shared" si="4"/>
        <v>Location 1</v>
      </c>
      <c r="D31" s="61">
        <v>2065</v>
      </c>
      <c r="E31" s="156">
        <f>INDEX('Climate Data'!$B$10:$K$112,MATCH($B31,'Climate Data'!$B$10:$B$112,0),MATCH(E$21,'Climate Data'!$B$10:$K$10,0))</f>
        <v>85.125630239999992</v>
      </c>
      <c r="F31" s="156">
        <f>INDEX('Climate Data'!$B$10:$K$112,MATCH($B31,'Climate Data'!$B$10:$B$112,0),MATCH(F$21,'Climate Data'!$B$10:$K$10,0))</f>
        <v>91.31254624799999</v>
      </c>
      <c r="G31" s="156">
        <f>INDEX('Climate Data'!$B$10:$K$112,MATCH($B31,'Climate Data'!$B$10:$B$112,0),MATCH(G$21,'Climate Data'!$B$10:$K$10,0))</f>
        <v>98.590822399999993</v>
      </c>
      <c r="H31" s="156">
        <f>INDEX('Climate Data'!$B$10:$K$112,MATCH($B31,'Climate Data'!$B$10:$B$112,0),MATCH(H$21,'Climate Data'!$B$10:$K$10,0))</f>
        <v>105.786081576</v>
      </c>
      <c r="I31" s="156">
        <f>INDEX('Climate Data'!$B$10:$K$112,MATCH($B31,'Climate Data'!$B$10:$B$112,0),MATCH(I$21,'Climate Data'!$B$10:$K$10,0))</f>
        <v>112.9891392</v>
      </c>
      <c r="J31" s="59">
        <f t="shared" si="5"/>
        <v>85</v>
      </c>
      <c r="K31" s="124">
        <f t="shared" si="1"/>
        <v>0</v>
      </c>
      <c r="L31" s="124" cm="1">
        <f t="array" ref="L31">IF($J31&lt;=$E31,$E31,IF($J31&gt;$I31,"-",INDEX($E31:$I31,1,MATCH($J31,$E31:$I31,1)+1)))</f>
        <v>85.125630239999992</v>
      </c>
      <c r="M31" s="124">
        <f t="shared" si="2"/>
        <v>1</v>
      </c>
      <c r="N31" s="124" cm="1">
        <f t="array" ref="N31">IF($J31&lt;=$E31,$E$21,IF($J31&gt;$I31,"-",INDEX($E$21:$I$21,1,MATCH($J31,$E31:$I31,1)+1)))</f>
        <v>10</v>
      </c>
      <c r="O31" s="153">
        <f t="shared" si="3"/>
        <v>0.10034039851561913</v>
      </c>
    </row>
    <row r="32" spans="2:23" x14ac:dyDescent="0.2">
      <c r="B32" s="21" t="str">
        <f t="shared" si="0"/>
        <v>Location 1Wind2070RCP6.0</v>
      </c>
      <c r="C32" s="58" t="str">
        <f t="shared" si="4"/>
        <v>Location 1</v>
      </c>
      <c r="D32" s="61">
        <v>2070</v>
      </c>
      <c r="E32" s="156">
        <f>INDEX('Climate Data'!$B$10:$K$112,MATCH($B32,'Climate Data'!$B$10:$B$112,0),MATCH(E$21,'Climate Data'!$B$10:$K$10,0))</f>
        <v>85.159052160000002</v>
      </c>
      <c r="F32" s="156">
        <f>INDEX('Climate Data'!$B$10:$K$112,MATCH($B32,'Climate Data'!$B$10:$B$112,0),MATCH(F$21,'Climate Data'!$B$10:$K$10,0))</f>
        <v>91.353632159999989</v>
      </c>
      <c r="G32" s="156">
        <f>INDEX('Climate Data'!$B$10:$K$112,MATCH($B32,'Climate Data'!$B$10:$B$112,0),MATCH(G$21,'Climate Data'!$B$10:$K$10,0))</f>
        <v>98.642684000000003</v>
      </c>
      <c r="H32" s="156">
        <f>INDEX('Climate Data'!$B$10:$K$112,MATCH($B32,'Climate Data'!$B$10:$B$112,0),MATCH(H$21,'Climate Data'!$B$10:$K$10,0))</f>
        <v>105.84568399999999</v>
      </c>
      <c r="I32" s="156">
        <f>INDEX('Climate Data'!$B$10:$K$112,MATCH($B32,'Climate Data'!$B$10:$B$112,0),MATCH(I$21,'Climate Data'!$B$10:$K$10,0))</f>
        <v>113.05483056</v>
      </c>
      <c r="J32" s="59">
        <f t="shared" si="5"/>
        <v>85</v>
      </c>
      <c r="K32" s="124">
        <f t="shared" si="1"/>
        <v>0</v>
      </c>
      <c r="L32" s="124" cm="1">
        <f t="array" ref="L32">IF($J32&lt;=$E32,$E32,IF($J32&gt;$I32,"-",INDEX($E32:$I32,1,MATCH($J32,$E32:$I32,1)+1)))</f>
        <v>85.159052160000002</v>
      </c>
      <c r="M32" s="124">
        <f t="shared" si="2"/>
        <v>1</v>
      </c>
      <c r="N32" s="124" cm="1">
        <f t="array" ref="N32">IF($J32&lt;=$E32,$E$21,IF($J32&gt;$I32,"-",INDEX($E$21:$I$21,1,MATCH($J32,$E32:$I32,1)+1)))</f>
        <v>10</v>
      </c>
      <c r="O32" s="153">
        <f t="shared" si="3"/>
        <v>0.10043098150093208</v>
      </c>
    </row>
    <row r="33" spans="2:15" x14ac:dyDescent="0.2">
      <c r="B33" s="21" t="str">
        <f t="shared" si="0"/>
        <v>Location 1Wind2075RCP6.0</v>
      </c>
      <c r="C33" s="58" t="str">
        <f t="shared" si="4"/>
        <v>Location 1</v>
      </c>
      <c r="D33" s="61">
        <v>2075</v>
      </c>
      <c r="E33" s="156">
        <f>INDEX('Climate Data'!$B$10:$K$112,MATCH($B33,'Climate Data'!$B$10:$B$112,0),MATCH(E$21,'Climate Data'!$B$10:$K$10,0))</f>
        <v>85.313628539999996</v>
      </c>
      <c r="F33" s="156">
        <f>INDEX('Climate Data'!$B$10:$K$112,MATCH($B33,'Climate Data'!$B$10:$B$112,0),MATCH(F$21,'Climate Data'!$B$10:$K$10,0))</f>
        <v>91.559061720000003</v>
      </c>
      <c r="G33" s="156">
        <f>INDEX('Climate Data'!$B$10:$K$112,MATCH($B33,'Climate Data'!$B$10:$B$112,0),MATCH(G$21,'Climate Data'!$B$10:$K$10,0))</f>
        <v>98.911596000000003</v>
      </c>
      <c r="H33" s="156">
        <f>INDEX('Climate Data'!$B$10:$K$112,MATCH($B33,'Climate Data'!$B$10:$B$112,0),MATCH(H$21,'Climate Data'!$B$10:$K$10,0))</f>
        <v>106.16938681999999</v>
      </c>
      <c r="I33" s="156">
        <f>INDEX('Climate Data'!$B$10:$K$112,MATCH($B33,'Climate Data'!$B$10:$B$112,0),MATCH(I$21,'Climate Data'!$B$10:$K$10,0))</f>
        <v>113.43803016</v>
      </c>
      <c r="J33" s="59">
        <f t="shared" si="5"/>
        <v>85</v>
      </c>
      <c r="K33" s="124">
        <f t="shared" si="1"/>
        <v>0</v>
      </c>
      <c r="L33" s="124" cm="1">
        <f t="array" ref="L33">IF($J33&lt;=$E33,$E33,IF($J33&gt;$I33,"-",INDEX($E33:$I33,1,MATCH($J33,$E33:$I33,1)+1)))</f>
        <v>85.313628539999996</v>
      </c>
      <c r="M33" s="124">
        <f t="shared" si="2"/>
        <v>1</v>
      </c>
      <c r="N33" s="124" cm="1">
        <f t="array" ref="N33">IF($J33&lt;=$E33,$E$21,IF($J33&gt;$I33,"-",INDEX($E$21:$I$21,1,MATCH($J33,$E33:$I33,1)+1)))</f>
        <v>10</v>
      </c>
      <c r="O33" s="153">
        <f t="shared" si="3"/>
        <v>0.10085006520438654</v>
      </c>
    </row>
    <row r="34" spans="2:15" x14ac:dyDescent="0.2">
      <c r="B34" s="21" t="str">
        <f t="shared" si="0"/>
        <v>Location 1Wind2080RCP6.0</v>
      </c>
      <c r="C34" s="58" t="str">
        <f t="shared" si="4"/>
        <v>Location 1</v>
      </c>
      <c r="D34" s="61">
        <v>2080</v>
      </c>
      <c r="E34" s="156">
        <f>INDEX('Climate Data'!$B$10:$K$112,MATCH($B34,'Climate Data'!$B$10:$B$112,0),MATCH(E$21,'Climate Data'!$B$10:$K$10,0))</f>
        <v>85.468204919999991</v>
      </c>
      <c r="F34" s="156">
        <f>INDEX('Climate Data'!$B$10:$K$112,MATCH($B34,'Climate Data'!$B$10:$B$112,0),MATCH(F$21,'Climate Data'!$B$10:$K$10,0))</f>
        <v>91.764491280000001</v>
      </c>
      <c r="G34" s="156">
        <f>INDEX('Climate Data'!$B$10:$K$112,MATCH($B34,'Climate Data'!$B$10:$B$112,0),MATCH(G$21,'Climate Data'!$B$10:$K$10,0))</f>
        <v>99.180508000000003</v>
      </c>
      <c r="H34" s="156">
        <f>INDEX('Climate Data'!$B$10:$K$112,MATCH($B34,'Climate Data'!$B$10:$B$112,0),MATCH(H$21,'Climate Data'!$B$10:$K$10,0))</f>
        <v>106.49308963999999</v>
      </c>
      <c r="I34" s="156">
        <f>INDEX('Climate Data'!$B$10:$K$112,MATCH($B34,'Climate Data'!$B$10:$B$112,0),MATCH(I$21,'Climate Data'!$B$10:$K$10,0))</f>
        <v>113.82122976000001</v>
      </c>
      <c r="J34" s="59">
        <f t="shared" si="5"/>
        <v>85</v>
      </c>
      <c r="K34" s="124">
        <f t="shared" si="1"/>
        <v>0</v>
      </c>
      <c r="L34" s="124" cm="1">
        <f t="array" ref="L34">IF($J34&lt;=$E34,$E34,IF($J34&gt;$I34,"-",INDEX($E34:$I34,1,MATCH($J34,$E34:$I34,1)+1)))</f>
        <v>85.468204919999991</v>
      </c>
      <c r="M34" s="124">
        <f t="shared" si="2"/>
        <v>1</v>
      </c>
      <c r="N34" s="124" cm="1">
        <f t="array" ref="N34">IF($J34&lt;=$E34,$E$21,IF($J34&gt;$I34,"-",INDEX($E$21:$I$21,1,MATCH($J34,$E34:$I34,1)+1)))</f>
        <v>10</v>
      </c>
      <c r="O34" s="153">
        <f t="shared" si="3"/>
        <v>0.10126937230104371</v>
      </c>
    </row>
    <row r="35" spans="2:15" x14ac:dyDescent="0.2">
      <c r="B35" s="21" t="str">
        <f t="shared" si="0"/>
        <v>Location 1Wind2085RCP6.0</v>
      </c>
      <c r="C35" s="58" t="str">
        <f t="shared" si="4"/>
        <v>Location 1</v>
      </c>
      <c r="D35" s="61">
        <v>2085</v>
      </c>
      <c r="E35" s="156">
        <f>INDEX('Climate Data'!$B$10:$K$112,MATCH($B35,'Climate Data'!$B$10:$B$112,0),MATCH(E$21,'Climate Data'!$B$10:$K$10,0))</f>
        <v>85.6227813</v>
      </c>
      <c r="F35" s="156">
        <f>INDEX('Climate Data'!$B$10:$K$112,MATCH($B35,'Climate Data'!$B$10:$B$112,0),MATCH(F$21,'Climate Data'!$B$10:$K$10,0))</f>
        <v>91.96992084</v>
      </c>
      <c r="G35" s="156">
        <f>INDEX('Climate Data'!$B$10:$K$112,MATCH($B35,'Climate Data'!$B$10:$B$112,0),MATCH(G$21,'Climate Data'!$B$10:$K$10,0))</f>
        <v>99.449420000000003</v>
      </c>
      <c r="H35" s="156">
        <f>INDEX('Climate Data'!$B$10:$K$112,MATCH($B35,'Climate Data'!$B$10:$B$112,0),MATCH(H$21,'Climate Data'!$B$10:$K$10,0))</f>
        <v>106.81679246</v>
      </c>
      <c r="I35" s="156">
        <f>INDEX('Climate Data'!$B$10:$K$112,MATCH($B35,'Climate Data'!$B$10:$B$112,0),MATCH(I$21,'Climate Data'!$B$10:$K$10,0))</f>
        <v>114.20442936000001</v>
      </c>
      <c r="J35" s="59">
        <f t="shared" si="5"/>
        <v>85</v>
      </c>
      <c r="K35" s="124">
        <f t="shared" si="1"/>
        <v>0</v>
      </c>
      <c r="L35" s="124" cm="1">
        <f t="array" ref="L35">IF($J35&lt;=$E35,$E35,IF($J35&gt;$I35,"-",INDEX($E35:$I35,1,MATCH($J35,$E35:$I35,1)+1)))</f>
        <v>85.6227813</v>
      </c>
      <c r="M35" s="124">
        <f t="shared" si="2"/>
        <v>1</v>
      </c>
      <c r="N35" s="124" cm="1">
        <f t="array" ref="N35">IF($J35&lt;=$E35,$E$21,IF($J35&gt;$I35,"-",INDEX($E$21:$I$21,1,MATCH($J35,$E35:$I35,1)+1)))</f>
        <v>10</v>
      </c>
      <c r="O35" s="153">
        <f t="shared" si="3"/>
        <v>0.10168889935748011</v>
      </c>
    </row>
    <row r="36" spans="2:15" x14ac:dyDescent="0.2">
      <c r="B36" s="21" t="str">
        <f t="shared" si="0"/>
        <v>Location 1Wind2090RCP6.0</v>
      </c>
      <c r="C36" s="58" t="str">
        <f t="shared" si="4"/>
        <v>Location 1</v>
      </c>
      <c r="D36" s="61">
        <v>2090</v>
      </c>
      <c r="E36" s="156">
        <f>INDEX('Climate Data'!$B$10:$K$112,MATCH($B36,'Climate Data'!$B$10:$B$112,0),MATCH(E$21,'Climate Data'!$B$10:$K$10,0))</f>
        <v>86.078154959999992</v>
      </c>
      <c r="F36" s="156">
        <f>INDEX('Climate Data'!$B$10:$K$112,MATCH($B36,'Climate Data'!$B$10:$B$112,0),MATCH(F$21,'Climate Data'!$B$10:$K$10,0))</f>
        <v>92.532619199999999</v>
      </c>
      <c r="G36" s="156">
        <f>INDEX('Climate Data'!$B$10:$K$112,MATCH($B36,'Climate Data'!$B$10:$B$112,0),MATCH(G$21,'Climate Data'!$B$10:$K$10,0))</f>
        <v>100.14410933333366</v>
      </c>
      <c r="H36" s="156">
        <f>INDEX('Climate Data'!$B$10:$K$112,MATCH($B36,'Climate Data'!$B$10:$B$112,0),MATCH(H$21,'Climate Data'!$B$10:$K$10,0))</f>
        <v>107.63033129333365</v>
      </c>
      <c r="I36" s="156">
        <f>INDEX('Climate Data'!$B$10:$K$112,MATCH($B36,'Climate Data'!$B$10:$B$112,0),MATCH(I$21,'Climate Data'!$B$10:$K$10,0))</f>
        <v>115.13870648000001</v>
      </c>
      <c r="J36" s="59">
        <f t="shared" si="5"/>
        <v>85</v>
      </c>
      <c r="K36" s="124">
        <f t="shared" si="1"/>
        <v>0</v>
      </c>
      <c r="L36" s="124" cm="1">
        <f t="array" ref="L36">IF($J36&lt;=$E36,$E36,IF($J36&gt;$I36,"-",INDEX($E36:$I36,1,MATCH($J36,$E36:$I36,1)+1)))</f>
        <v>86.078154959999992</v>
      </c>
      <c r="M36" s="124">
        <f t="shared" si="2"/>
        <v>1</v>
      </c>
      <c r="N36" s="124" cm="1">
        <f t="array" ref="N36">IF($J36&lt;=$E36,$E$21,IF($J36&gt;$I36,"-",INDEX($E$21:$I$21,1,MATCH($J36,$E36:$I36,1)+1)))</f>
        <v>10</v>
      </c>
      <c r="O36" s="153">
        <f t="shared" si="3"/>
        <v>0.10292604921963927</v>
      </c>
    </row>
    <row r="37" spans="2:15" x14ac:dyDescent="0.2">
      <c r="B37" s="21" t="str">
        <f t="shared" si="0"/>
        <v>Location 1Wind2095RCP6.0</v>
      </c>
      <c r="C37" s="58" t="str">
        <f t="shared" si="4"/>
        <v>Location 1</v>
      </c>
      <c r="D37" s="61">
        <v>2095</v>
      </c>
      <c r="E37" s="156">
        <f>INDEX('Climate Data'!$B$10:$K$112,MATCH($B37,'Climate Data'!$B$10:$B$112,0),MATCH(E$21,'Climate Data'!$B$10:$K$10,0))</f>
        <v>86.378952240000004</v>
      </c>
      <c r="F37" s="156">
        <f>INDEX('Climate Data'!$B$10:$K$112,MATCH($B37,'Climate Data'!$B$10:$B$112,0),MATCH(F$21,'Climate Data'!$B$10:$K$10,0))</f>
        <v>92.889887999999999</v>
      </c>
      <c r="G37" s="156">
        <f>INDEX('Climate Data'!$B$10:$K$112,MATCH($B37,'Climate Data'!$B$10:$B$112,0),MATCH(G$21,'Climate Data'!$B$10:$K$10,0))</f>
        <v>100.56988666666633</v>
      </c>
      <c r="H37" s="156">
        <f>INDEX('Climate Data'!$B$10:$K$112,MATCH($B37,'Climate Data'!$B$10:$B$112,0),MATCH(H$21,'Climate Data'!$B$10:$K$10,0))</f>
        <v>108.12016730666635</v>
      </c>
      <c r="I37" s="156">
        <f>INDEX('Climate Data'!$B$10:$K$112,MATCH($B37,'Climate Data'!$B$10:$B$112,0),MATCH(I$21,'Climate Data'!$B$10:$K$10,0))</f>
        <v>115.68978399999999</v>
      </c>
      <c r="J37" s="59">
        <f t="shared" si="5"/>
        <v>85</v>
      </c>
      <c r="K37" s="124">
        <f t="shared" si="1"/>
        <v>0</v>
      </c>
      <c r="L37" s="124" cm="1">
        <f t="array" ref="L37">IF($J37&lt;=$E37,$E37,IF($J37&gt;$I37,"-",INDEX($E37:$I37,1,MATCH($J37,$E37:$I37,1)+1)))</f>
        <v>86.378952240000004</v>
      </c>
      <c r="M37" s="124">
        <f t="shared" si="2"/>
        <v>1</v>
      </c>
      <c r="N37" s="124" cm="1">
        <f t="array" ref="N37">IF($J37&lt;=$E37,$E$21,IF($J37&gt;$I37,"-",INDEX($E$21:$I$21,1,MATCH($J37,$E37:$I37,1)+1)))</f>
        <v>10</v>
      </c>
      <c r="O37" s="153">
        <f t="shared" si="3"/>
        <v>0.1037442378041261</v>
      </c>
    </row>
    <row r="38" spans="2:15" x14ac:dyDescent="0.2">
      <c r="B38" s="21" t="str">
        <f t="shared" si="0"/>
        <v>Location 1Wind2100RCP6.0</v>
      </c>
      <c r="C38" s="58" t="str">
        <f t="shared" si="4"/>
        <v>Location 1</v>
      </c>
      <c r="D38" s="61">
        <v>2100</v>
      </c>
      <c r="E38" s="156">
        <f>INDEX('Climate Data'!$B$10:$K$112,MATCH($B38,'Climate Data'!$B$10:$B$112,0),MATCH(E$21,'Climate Data'!$B$10:$K$10,0))</f>
        <v>86.679749520000001</v>
      </c>
      <c r="F38" s="156">
        <f>INDEX('Climate Data'!$B$10:$K$112,MATCH($B38,'Climate Data'!$B$10:$B$112,0),MATCH(F$21,'Climate Data'!$B$10:$K$10,0))</f>
        <v>93.247156799999999</v>
      </c>
      <c r="G38" s="156">
        <f>INDEX('Climate Data'!$B$10:$K$112,MATCH($B38,'Climate Data'!$B$10:$B$112,0),MATCH(G$21,'Climate Data'!$B$10:$K$10,0))</f>
        <v>100.99566399999999</v>
      </c>
      <c r="H38" s="156">
        <f>INDEX('Climate Data'!$B$10:$K$112,MATCH($B38,'Climate Data'!$B$10:$B$112,0),MATCH(H$21,'Climate Data'!$B$10:$K$10,0))</f>
        <v>108.61000331999999</v>
      </c>
      <c r="I38" s="156">
        <f>INDEX('Climate Data'!$B$10:$K$112,MATCH($B38,'Climate Data'!$B$10:$B$112,0),MATCH(I$21,'Climate Data'!$B$10:$K$10,0))</f>
        <v>116.24086152</v>
      </c>
      <c r="J38" s="59">
        <f t="shared" si="5"/>
        <v>85</v>
      </c>
      <c r="K38" s="124">
        <f t="shared" si="1"/>
        <v>0</v>
      </c>
      <c r="L38" s="124" cm="1">
        <f t="array" ref="L38">IF($J38&lt;=$E38,$E38,IF($J38&gt;$I38,"-",INDEX($E38:$I38,1,MATCH($J38,$E38:$I38,1)+1)))</f>
        <v>86.679749520000001</v>
      </c>
      <c r="M38" s="124">
        <f t="shared" si="2"/>
        <v>1</v>
      </c>
      <c r="N38" s="124" cm="1">
        <f t="array" ref="N38">IF($J38&lt;=$E38,$E$21,IF($J38&gt;$I38,"-",INDEX($E$21:$I$21,1,MATCH($J38,$E38:$I38,1)+1)))</f>
        <v>10</v>
      </c>
      <c r="O38" s="153">
        <f t="shared" si="3"/>
        <v>0.10456318415212093</v>
      </c>
    </row>
    <row r="39" spans="2:15" x14ac:dyDescent="0.2">
      <c r="C39" s="51" t="s">
        <v>73</v>
      </c>
      <c r="E39" s="51"/>
    </row>
    <row r="42" spans="2:15" x14ac:dyDescent="0.2">
      <c r="E42">
        <f>1/I21</f>
        <v>5.0000000000000001E-3</v>
      </c>
      <c r="F42">
        <f>1/H21</f>
        <v>0.01</v>
      </c>
      <c r="G42">
        <f>1/G21</f>
        <v>0.02</v>
      </c>
      <c r="H42">
        <f>1/F21</f>
        <v>0.05</v>
      </c>
      <c r="I42">
        <f>1/E21</f>
        <v>0.1</v>
      </c>
    </row>
    <row r="43" spans="2:15" x14ac:dyDescent="0.2">
      <c r="D43" s="57" t="str">
        <f>D12</f>
        <v>Wind</v>
      </c>
      <c r="E43" s="49">
        <f>I23</f>
        <v>111.64976535999999</v>
      </c>
      <c r="F43" s="49">
        <f>H23</f>
        <v>104.63137024666634</v>
      </c>
      <c r="G43" s="49">
        <f>G23</f>
        <v>97.623059333333373</v>
      </c>
      <c r="H43" s="49">
        <f>F23</f>
        <v>90.567640799999992</v>
      </c>
      <c r="I43" s="49">
        <f>E23</f>
        <v>84.546316959999999</v>
      </c>
    </row>
    <row r="44" spans="2:15" x14ac:dyDescent="0.2">
      <c r="D44" s="57" t="str">
        <f>J21</f>
        <v>Estimated Failure Threshold</v>
      </c>
      <c r="E44" s="49">
        <f>D14</f>
        <v>85</v>
      </c>
      <c r="F44" s="49">
        <f t="shared" ref="F44:I44" si="6">E44</f>
        <v>85</v>
      </c>
      <c r="G44" s="49">
        <f t="shared" si="6"/>
        <v>85</v>
      </c>
      <c r="H44" s="49">
        <f t="shared" si="6"/>
        <v>85</v>
      </c>
      <c r="I44" s="49">
        <f t="shared" si="6"/>
        <v>85</v>
      </c>
    </row>
    <row r="73" spans="3:4" x14ac:dyDescent="0.2">
      <c r="C73" s="52"/>
      <c r="D73" s="56"/>
    </row>
  </sheetData>
  <mergeCells count="8">
    <mergeCell ref="C9:F9"/>
    <mergeCell ref="D13:F13"/>
    <mergeCell ref="E20:J20"/>
    <mergeCell ref="D12:F12"/>
    <mergeCell ref="D14:F14"/>
    <mergeCell ref="D10:F10"/>
    <mergeCell ref="D11:F11"/>
    <mergeCell ref="C16:W16"/>
  </mergeCells>
  <dataValidations count="2">
    <dataValidation type="list" allowBlank="1" showInputMessage="1" showErrorMessage="1" sqref="D11:F11" xr:uid="{29A345D2-4D02-4C66-9C05-204AC9581E9E}">
      <formula1>"RCP4.5, RCP6.0, RCP8.5"</formula1>
    </dataValidation>
    <dataValidation type="list" allowBlank="1" showInputMessage="1" showErrorMessage="1" sqref="D12:F12" xr:uid="{DC7E9556-7ABD-4B10-B63F-A1263275B0E2}">
      <formula1>"Wind,Ice Accretion"</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C25A214-350B-41A8-834A-502F843E0162}">
          <x14:formula1>
            <xm:f>'Climate Data'!$O$11:$O$240</xm:f>
          </x14:formula1>
          <xm:sqref>D10:F10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563C7-57EE-4B71-B980-F29442FB00AD}">
  <sheetPr>
    <tabColor theme="6"/>
  </sheetPr>
  <dimension ref="A1:W112"/>
  <sheetViews>
    <sheetView showGridLines="0" topLeftCell="A4" zoomScale="115" zoomScaleNormal="115" workbookViewId="0">
      <selection activeCell="F21" sqref="F21"/>
    </sheetView>
  </sheetViews>
  <sheetFormatPr defaultRowHeight="11.25" x14ac:dyDescent="0.2"/>
  <cols>
    <col min="2" max="2" width="8.1640625" hidden="1" customWidth="1"/>
    <col min="3" max="3" width="14" customWidth="1"/>
    <col min="4" max="4" width="19.5" customWidth="1"/>
    <col min="5" max="5" width="20.83203125" customWidth="1"/>
    <col min="6" max="7" width="10.83203125" customWidth="1"/>
  </cols>
  <sheetData>
    <row r="1" spans="1:23" x14ac:dyDescent="0.2">
      <c r="A1" s="8" t="s">
        <v>19</v>
      </c>
      <c r="B1" s="8"/>
    </row>
    <row r="2" spans="1:23" ht="17.25" thickBot="1" x14ac:dyDescent="0.3">
      <c r="C2" s="1"/>
      <c r="D2" s="11" t="s">
        <v>53</v>
      </c>
      <c r="E2" s="1"/>
      <c r="F2" s="1"/>
      <c r="G2" s="1"/>
      <c r="H2" s="1"/>
      <c r="I2" s="1"/>
      <c r="J2" s="1"/>
      <c r="K2" s="1"/>
      <c r="L2" s="1"/>
      <c r="M2" s="1"/>
      <c r="N2" s="1"/>
      <c r="O2" s="1"/>
      <c r="P2" s="1"/>
      <c r="Q2" s="1"/>
      <c r="R2" s="1"/>
      <c r="S2" s="1"/>
      <c r="T2" s="1"/>
      <c r="U2" s="1"/>
      <c r="V2" s="1"/>
      <c r="W2" s="1"/>
    </row>
    <row r="3" spans="1:23" ht="12" thickTop="1" x14ac:dyDescent="0.2">
      <c r="C3" s="3"/>
      <c r="D3" s="4"/>
      <c r="E3" s="4"/>
      <c r="F3" s="4"/>
      <c r="G3" s="4"/>
      <c r="H3" s="4"/>
      <c r="I3" s="4"/>
      <c r="J3" s="4"/>
      <c r="K3" s="4"/>
      <c r="L3" s="4"/>
      <c r="M3" s="4"/>
      <c r="N3" s="4"/>
    </row>
    <row r="4" spans="1:23" x14ac:dyDescent="0.2">
      <c r="C4" s="3"/>
      <c r="D4" s="4"/>
      <c r="E4" s="4"/>
      <c r="F4" s="4"/>
      <c r="G4" s="4"/>
      <c r="H4" s="4"/>
      <c r="I4" s="4"/>
      <c r="J4" s="4"/>
      <c r="K4" s="4"/>
      <c r="L4" s="4"/>
      <c r="M4" s="4"/>
      <c r="N4" s="4"/>
    </row>
    <row r="5" spans="1:23" x14ac:dyDescent="0.2">
      <c r="C5" s="3"/>
      <c r="D5" s="4"/>
      <c r="E5" s="4"/>
      <c r="F5" s="4"/>
      <c r="G5" s="4"/>
      <c r="H5" s="4"/>
      <c r="I5" s="4"/>
      <c r="J5" s="4"/>
      <c r="K5" s="4"/>
      <c r="L5" s="4"/>
      <c r="M5" s="4"/>
      <c r="N5" s="4"/>
    </row>
    <row r="6" spans="1:23" x14ac:dyDescent="0.2">
      <c r="C6" s="3"/>
      <c r="D6" s="4"/>
      <c r="E6" s="4"/>
      <c r="F6" s="4"/>
      <c r="G6" s="4"/>
      <c r="H6" s="4"/>
      <c r="I6" s="4"/>
      <c r="J6" s="4"/>
      <c r="K6" s="4"/>
      <c r="L6" s="4"/>
      <c r="M6" s="4"/>
      <c r="N6" s="4"/>
    </row>
    <row r="7" spans="1:23" x14ac:dyDescent="0.2">
      <c r="C7" s="3"/>
      <c r="D7" s="4"/>
      <c r="E7" s="4"/>
      <c r="F7" s="4"/>
      <c r="G7" s="4"/>
      <c r="H7" s="4"/>
      <c r="I7" s="4"/>
      <c r="J7" s="4"/>
      <c r="K7" s="4"/>
      <c r="L7" s="4"/>
      <c r="M7" s="4"/>
      <c r="N7" s="4"/>
    </row>
    <row r="8" spans="1:23" x14ac:dyDescent="0.2">
      <c r="C8" s="3"/>
      <c r="D8" s="4"/>
      <c r="E8" s="4"/>
      <c r="F8" s="4"/>
      <c r="G8" s="4"/>
      <c r="H8" s="4"/>
      <c r="I8" s="4"/>
      <c r="J8" s="4"/>
      <c r="K8" s="4"/>
      <c r="L8" s="4"/>
      <c r="M8" s="4"/>
      <c r="N8" s="4"/>
    </row>
    <row r="9" spans="1:23" x14ac:dyDescent="0.2">
      <c r="C9" s="3"/>
      <c r="D9" s="4"/>
      <c r="E9" s="4"/>
      <c r="F9" s="4"/>
      <c r="G9" s="4"/>
      <c r="H9" s="4"/>
      <c r="I9" s="4"/>
      <c r="J9" s="4"/>
      <c r="K9" s="4"/>
      <c r="L9" s="4"/>
      <c r="M9" s="4"/>
      <c r="N9" s="4"/>
    </row>
    <row r="10" spans="1:23" x14ac:dyDescent="0.2">
      <c r="C10" s="206" t="s">
        <v>253</v>
      </c>
      <c r="D10" s="4"/>
      <c r="E10" s="4"/>
      <c r="F10" s="4"/>
      <c r="G10" s="4"/>
      <c r="H10" s="4"/>
      <c r="I10" s="4"/>
      <c r="J10" s="4"/>
      <c r="K10" s="4"/>
      <c r="L10" s="4"/>
      <c r="M10" s="4"/>
      <c r="N10" s="4"/>
    </row>
    <row r="11" spans="1:23" ht="12" customHeight="1" x14ac:dyDescent="0.2">
      <c r="C11" s="86"/>
      <c r="D11" s="86"/>
      <c r="E11" s="86"/>
      <c r="F11" s="86"/>
      <c r="G11" s="238" t="s">
        <v>3</v>
      </c>
      <c r="H11" s="238"/>
      <c r="I11" s="238"/>
      <c r="J11" s="238"/>
      <c r="K11" s="238"/>
      <c r="L11" s="238"/>
      <c r="M11" s="238"/>
      <c r="N11" s="238"/>
      <c r="O11" s="238"/>
      <c r="P11" s="238"/>
      <c r="Q11" s="238"/>
      <c r="R11" s="238"/>
      <c r="S11" s="238"/>
      <c r="T11" s="238"/>
      <c r="U11" s="238"/>
      <c r="V11" s="238"/>
      <c r="W11" s="238"/>
    </row>
    <row r="12" spans="1:23" ht="12" thickBot="1" x14ac:dyDescent="0.25">
      <c r="C12" s="86" t="s">
        <v>0</v>
      </c>
      <c r="D12" s="86" t="s">
        <v>2</v>
      </c>
      <c r="E12" s="86" t="s">
        <v>20</v>
      </c>
      <c r="F12" s="86" t="s">
        <v>14</v>
      </c>
      <c r="G12" s="15" t="s">
        <v>207</v>
      </c>
      <c r="H12" s="15" t="s">
        <v>121</v>
      </c>
      <c r="I12" s="15" t="s">
        <v>122</v>
      </c>
      <c r="J12" s="15" t="s">
        <v>123</v>
      </c>
      <c r="K12" s="15" t="s">
        <v>124</v>
      </c>
      <c r="L12" s="15" t="s">
        <v>125</v>
      </c>
      <c r="M12" s="15" t="s">
        <v>126</v>
      </c>
      <c r="N12" s="15" t="s">
        <v>171</v>
      </c>
      <c r="O12" s="15" t="s">
        <v>172</v>
      </c>
      <c r="P12" s="15" t="s">
        <v>173</v>
      </c>
      <c r="Q12" s="15" t="s">
        <v>174</v>
      </c>
      <c r="R12" s="15" t="s">
        <v>175</v>
      </c>
      <c r="S12" s="15" t="s">
        <v>176</v>
      </c>
      <c r="T12" s="15" t="s">
        <v>177</v>
      </c>
      <c r="U12" s="15" t="s">
        <v>178</v>
      </c>
      <c r="V12" s="15" t="s">
        <v>179</v>
      </c>
      <c r="W12" s="15" t="s">
        <v>180</v>
      </c>
    </row>
    <row r="13" spans="1:23" ht="9.9499999999999993" customHeight="1" x14ac:dyDescent="0.2">
      <c r="B13" s="21" t="str" cm="1">
        <f t="array" ref="B13:B112">cp_probability[Location]&amp;cp_probability[Climate Peril]&amp;cp_probability[Severity Threshold]</f>
        <v>Location 1Wind110</v>
      </c>
      <c r="C13" s="2" t="s">
        <v>1</v>
      </c>
      <c r="D13" s="182">
        <v>110</v>
      </c>
      <c r="E13" s="84" t="s">
        <v>271</v>
      </c>
      <c r="F13" s="2" t="s">
        <v>288</v>
      </c>
      <c r="G13" s="24">
        <v>7.1708790020852285E-3</v>
      </c>
      <c r="H13" s="24">
        <v>7.3129480865450156E-3</v>
      </c>
      <c r="I13" s="24">
        <v>7.4565012942476062E-3</v>
      </c>
      <c r="J13" s="24">
        <v>7.6015344527163957E-3</v>
      </c>
      <c r="K13" s="24">
        <v>7.7480432395481752E-3</v>
      </c>
      <c r="L13" s="24">
        <v>7.8960231860026146E-3</v>
      </c>
      <c r="M13" s="24">
        <v>8.0933566954818799E-3</v>
      </c>
      <c r="N13" s="24">
        <v>8.141446914147964E-3</v>
      </c>
      <c r="O13" s="24">
        <v>8.1897407834044481E-3</v>
      </c>
      <c r="P13" s="24">
        <v>8.2382387495979845E-3</v>
      </c>
      <c r="Q13" s="24">
        <v>8.2869412585702303E-3</v>
      </c>
      <c r="R13" s="24">
        <v>8.5598932753456758E-3</v>
      </c>
      <c r="S13" s="24">
        <v>8.8371841694187374E-3</v>
      </c>
      <c r="T13" s="24">
        <v>9.1187739489283406E-3</v>
      </c>
      <c r="U13" s="24">
        <v>9.8445880328697586E-3</v>
      </c>
      <c r="V13" s="24">
        <v>1.0298289196455805E-2</v>
      </c>
      <c r="W13" s="24">
        <v>1.0765226499166699E-2</v>
      </c>
    </row>
    <row r="14" spans="1:23" x14ac:dyDescent="0.2">
      <c r="B14" s="21" t="str">
        <v>Location 1Wind100</v>
      </c>
      <c r="C14" s="2" t="s">
        <v>1</v>
      </c>
      <c r="D14" s="18">
        <v>100</v>
      </c>
      <c r="E14" s="84" t="s">
        <v>271</v>
      </c>
      <c r="F14" s="2" t="s">
        <v>288</v>
      </c>
      <c r="G14" s="24">
        <v>1.897605519635899E-2</v>
      </c>
      <c r="H14" s="24">
        <v>1.9268111673715536E-2</v>
      </c>
      <c r="I14" s="24">
        <v>1.956201473148042E-2</v>
      </c>
      <c r="J14" s="24">
        <v>1.9857747942988065E-2</v>
      </c>
      <c r="K14" s="24">
        <v>2.0203774867665451E-2</v>
      </c>
      <c r="L14" s="24">
        <v>2.0597565821061897E-2</v>
      </c>
      <c r="M14" s="24">
        <v>2.1131620042411221E-2</v>
      </c>
      <c r="N14" s="24">
        <v>2.1268715175143296E-2</v>
      </c>
      <c r="O14" s="24">
        <v>2.1406289230640557E-2</v>
      </c>
      <c r="P14" s="24">
        <v>2.1544341848343144E-2</v>
      </c>
      <c r="Q14" s="24">
        <v>2.1682872662271691E-2</v>
      </c>
      <c r="R14" s="24">
        <v>2.2406197341200567E-2</v>
      </c>
      <c r="S14" s="24">
        <v>2.3140647456689718E-2</v>
      </c>
      <c r="T14" s="24">
        <v>2.3886090852778732E-2</v>
      </c>
      <c r="U14" s="24">
        <v>2.588971180303894E-2</v>
      </c>
      <c r="V14" s="24">
        <v>2.7176214830489421E-2</v>
      </c>
      <c r="W14" s="24">
        <v>2.8502193390122953E-2</v>
      </c>
    </row>
    <row r="15" spans="1:23" x14ac:dyDescent="0.2">
      <c r="B15" s="21" t="str">
        <v>Location 1Wind85</v>
      </c>
      <c r="C15" s="2" t="s">
        <v>1</v>
      </c>
      <c r="D15" s="18">
        <v>85</v>
      </c>
      <c r="E15" s="84" t="s">
        <v>271</v>
      </c>
      <c r="F15" s="2" t="s">
        <v>288</v>
      </c>
      <c r="G15" s="24">
        <v>9.3916236382947341E-2</v>
      </c>
      <c r="H15" s="24">
        <v>9.4911442769353357E-2</v>
      </c>
      <c r="I15" s="24">
        <v>9.5908172915109127E-2</v>
      </c>
      <c r="J15" s="24">
        <v>9.6906375806960737E-2</v>
      </c>
      <c r="K15" s="24">
        <v>9.7906001085504082E-2</v>
      </c>
      <c r="L15" s="24">
        <v>9.8906999040701826E-2</v>
      </c>
      <c r="M15" s="24">
        <v>0.1000687135389349</v>
      </c>
      <c r="N15" s="24">
        <v>0.10015926449954955</v>
      </c>
      <c r="O15" s="24">
        <v>0.10024982617014144</v>
      </c>
      <c r="P15" s="24">
        <v>0.10034039851561913</v>
      </c>
      <c r="Q15" s="24">
        <v>0.10043098150093208</v>
      </c>
      <c r="R15" s="24">
        <v>0.10085006520438654</v>
      </c>
      <c r="S15" s="24">
        <v>0.10126937230104371</v>
      </c>
      <c r="T15" s="24">
        <v>0.10168889935748011</v>
      </c>
      <c r="U15" s="24">
        <v>0.10292604921963927</v>
      </c>
      <c r="V15" s="24">
        <v>0.1037442378041261</v>
      </c>
      <c r="W15" s="24">
        <v>0.10456318415212093</v>
      </c>
    </row>
    <row r="16" spans="1:23" x14ac:dyDescent="0.2">
      <c r="B16" s="21" t="str">
        <v>Location 1Wind80</v>
      </c>
      <c r="C16" s="2" t="s">
        <v>1</v>
      </c>
      <c r="D16" s="18">
        <v>80</v>
      </c>
      <c r="E16" s="84" t="s">
        <v>271</v>
      </c>
      <c r="F16" s="2" t="s">
        <v>288</v>
      </c>
      <c r="G16" s="24">
        <v>0.1179557393020948</v>
      </c>
      <c r="H16" s="24">
        <v>0.11822181731845896</v>
      </c>
      <c r="I16" s="24">
        <v>0.11848793325766374</v>
      </c>
      <c r="J16" s="24">
        <v>0.11875408645499001</v>
      </c>
      <c r="K16" s="24">
        <v>0.11902027624817241</v>
      </c>
      <c r="L16" s="24">
        <v>0.11928650197739306</v>
      </c>
      <c r="M16" s="24">
        <v>0.11965261982475978</v>
      </c>
      <c r="N16" s="24">
        <v>0.11975248149873022</v>
      </c>
      <c r="O16" s="24">
        <v>0.1198523479727852</v>
      </c>
      <c r="P16" s="24">
        <v>0.11995221921257093</v>
      </c>
      <c r="Q16" s="24">
        <v>0.12005209518378138</v>
      </c>
      <c r="R16" s="24">
        <v>0.12051408211327259</v>
      </c>
      <c r="S16" s="24">
        <v>0.1209761661438863</v>
      </c>
      <c r="T16" s="24">
        <v>0.12143834392144801</v>
      </c>
      <c r="U16" s="24">
        <v>0.12280040772137486</v>
      </c>
      <c r="V16" s="24">
        <v>0.12370050901865004</v>
      </c>
      <c r="W16" s="24">
        <v>0.12460089214549679</v>
      </c>
    </row>
    <row r="17" spans="2:23" x14ac:dyDescent="0.2">
      <c r="B17" s="21" t="str">
        <v>Location 1WindN/A</v>
      </c>
      <c r="C17" s="2" t="s">
        <v>1</v>
      </c>
      <c r="D17" s="18" t="s">
        <v>22</v>
      </c>
      <c r="E17" s="84" t="s">
        <v>271</v>
      </c>
      <c r="F17" s="2" t="s">
        <v>288</v>
      </c>
      <c r="G17" s="24">
        <v>0</v>
      </c>
      <c r="H17" s="24">
        <v>0</v>
      </c>
      <c r="I17" s="24">
        <v>0</v>
      </c>
      <c r="J17" s="24">
        <v>0</v>
      </c>
      <c r="K17" s="24">
        <v>0</v>
      </c>
      <c r="L17" s="24">
        <v>0</v>
      </c>
      <c r="M17" s="24">
        <v>0</v>
      </c>
      <c r="N17" s="24">
        <v>0</v>
      </c>
      <c r="O17" s="24">
        <v>0</v>
      </c>
      <c r="P17" s="24">
        <v>0</v>
      </c>
      <c r="Q17" s="24">
        <v>0</v>
      </c>
      <c r="R17" s="24">
        <v>0</v>
      </c>
      <c r="S17" s="24">
        <v>0</v>
      </c>
      <c r="T17" s="24">
        <v>0</v>
      </c>
      <c r="U17" s="24">
        <v>0</v>
      </c>
      <c r="V17" s="24">
        <v>0</v>
      </c>
      <c r="W17" s="24">
        <v>0</v>
      </c>
    </row>
    <row r="18" spans="2:23" ht="9.9499999999999993" customHeight="1" x14ac:dyDescent="0.2">
      <c r="B18" s="21" t="str">
        <v/>
      </c>
      <c r="C18" s="2"/>
      <c r="D18" s="18"/>
      <c r="E18" s="84"/>
      <c r="F18" s="2"/>
      <c r="G18" s="24"/>
      <c r="H18" s="24"/>
      <c r="I18" s="24"/>
      <c r="J18" s="24"/>
      <c r="K18" s="24"/>
      <c r="L18" s="24"/>
      <c r="M18" s="24"/>
      <c r="N18" s="24"/>
      <c r="O18" s="24"/>
      <c r="P18" s="24"/>
      <c r="Q18" s="24"/>
      <c r="R18" s="24"/>
      <c r="S18" s="24"/>
      <c r="T18" s="24"/>
      <c r="U18" s="24"/>
      <c r="V18" s="24"/>
      <c r="W18" s="24"/>
    </row>
    <row r="19" spans="2:23" x14ac:dyDescent="0.2">
      <c r="B19" s="21" t="str">
        <v/>
      </c>
      <c r="C19" s="2"/>
      <c r="D19" s="18"/>
      <c r="E19" s="84"/>
      <c r="F19" s="2"/>
      <c r="G19" s="24"/>
      <c r="H19" s="24"/>
      <c r="I19" s="24"/>
      <c r="J19" s="24"/>
      <c r="K19" s="24"/>
      <c r="L19" s="24"/>
      <c r="M19" s="24"/>
      <c r="N19" s="24"/>
      <c r="O19" s="24"/>
      <c r="P19" s="24"/>
      <c r="Q19" s="24"/>
      <c r="R19" s="24"/>
      <c r="S19" s="24"/>
      <c r="T19" s="24"/>
      <c r="U19" s="24"/>
      <c r="V19" s="24"/>
      <c r="W19" s="24"/>
    </row>
    <row r="20" spans="2:23" x14ac:dyDescent="0.2">
      <c r="B20" s="21" t="str">
        <v/>
      </c>
      <c r="C20" s="2"/>
      <c r="D20" s="18"/>
      <c r="E20" s="84"/>
      <c r="F20" s="2"/>
      <c r="G20" s="24"/>
      <c r="H20" s="24"/>
      <c r="I20" s="24"/>
      <c r="J20" s="24"/>
      <c r="K20" s="24"/>
      <c r="L20" s="24"/>
      <c r="M20" s="24"/>
      <c r="N20" s="24"/>
      <c r="O20" s="24"/>
      <c r="P20" s="24"/>
      <c r="Q20" s="24"/>
      <c r="R20" s="24"/>
      <c r="S20" s="24"/>
      <c r="T20" s="24"/>
      <c r="U20" s="24"/>
      <c r="V20" s="24"/>
      <c r="W20" s="24"/>
    </row>
    <row r="21" spans="2:23" x14ac:dyDescent="0.2">
      <c r="B21" s="21" t="str">
        <v/>
      </c>
      <c r="C21" s="2"/>
      <c r="D21" s="18"/>
      <c r="E21" s="84"/>
      <c r="F21" s="2"/>
      <c r="G21" s="24"/>
      <c r="H21" s="24"/>
      <c r="I21" s="24"/>
      <c r="J21" s="24"/>
      <c r="K21" s="24"/>
      <c r="L21" s="24"/>
      <c r="M21" s="24"/>
      <c r="N21" s="24"/>
      <c r="O21" s="24"/>
      <c r="P21" s="24"/>
      <c r="Q21" s="24"/>
      <c r="R21" s="24"/>
      <c r="S21" s="24"/>
      <c r="T21" s="24"/>
      <c r="U21" s="24"/>
      <c r="V21" s="24"/>
      <c r="W21" s="24"/>
    </row>
    <row r="22" spans="2:23" x14ac:dyDescent="0.2">
      <c r="B22" s="21" t="str">
        <v/>
      </c>
      <c r="C22" s="2"/>
      <c r="D22" s="18"/>
      <c r="E22" s="84"/>
      <c r="F22" s="2"/>
      <c r="G22" s="24"/>
      <c r="H22" s="24"/>
      <c r="I22" s="24"/>
      <c r="J22" s="24"/>
      <c r="K22" s="24"/>
      <c r="L22" s="24"/>
      <c r="M22" s="24"/>
      <c r="N22" s="24"/>
      <c r="O22" s="24"/>
      <c r="P22" s="24"/>
      <c r="Q22" s="24"/>
      <c r="R22" s="24"/>
      <c r="S22" s="24"/>
      <c r="T22" s="24"/>
      <c r="U22" s="24"/>
      <c r="V22" s="24"/>
      <c r="W22" s="24"/>
    </row>
    <row r="23" spans="2:23" x14ac:dyDescent="0.2">
      <c r="B23" s="21" t="str">
        <v/>
      </c>
      <c r="C23" s="2"/>
      <c r="D23" s="18"/>
      <c r="E23" s="84"/>
      <c r="F23" s="2"/>
      <c r="G23" s="24"/>
      <c r="H23" s="24"/>
      <c r="I23" s="24"/>
      <c r="J23" s="24"/>
      <c r="K23" s="24"/>
      <c r="L23" s="24"/>
      <c r="M23" s="24"/>
      <c r="N23" s="24"/>
      <c r="O23" s="24"/>
      <c r="P23" s="24"/>
      <c r="Q23" s="24"/>
      <c r="R23" s="24"/>
      <c r="S23" s="24"/>
      <c r="T23" s="24"/>
      <c r="U23" s="24"/>
      <c r="V23" s="24"/>
      <c r="W23" s="24"/>
    </row>
    <row r="24" spans="2:23" x14ac:dyDescent="0.2">
      <c r="B24" s="21" t="str">
        <v/>
      </c>
      <c r="C24" s="2"/>
      <c r="D24" s="18"/>
      <c r="E24" s="84"/>
      <c r="F24" s="2"/>
      <c r="G24" s="24"/>
      <c r="H24" s="24"/>
      <c r="I24" s="24"/>
      <c r="J24" s="24"/>
      <c r="K24" s="24"/>
      <c r="L24" s="24"/>
      <c r="M24" s="24"/>
      <c r="N24" s="24"/>
      <c r="O24" s="24"/>
      <c r="P24" s="24"/>
      <c r="Q24" s="24"/>
      <c r="R24" s="24"/>
      <c r="S24" s="24"/>
      <c r="T24" s="24"/>
      <c r="U24" s="24"/>
      <c r="V24" s="24"/>
      <c r="W24" s="24"/>
    </row>
    <row r="25" spans="2:23" x14ac:dyDescent="0.2">
      <c r="B25" s="21" t="str">
        <v/>
      </c>
      <c r="C25" s="2"/>
      <c r="D25" s="18"/>
      <c r="E25" s="84"/>
      <c r="F25" s="2"/>
      <c r="G25" s="24"/>
      <c r="H25" s="24"/>
      <c r="I25" s="24"/>
      <c r="J25" s="24"/>
      <c r="K25" s="24"/>
      <c r="L25" s="24"/>
      <c r="M25" s="24"/>
      <c r="N25" s="24"/>
      <c r="O25" s="24"/>
      <c r="P25" s="24"/>
      <c r="Q25" s="24"/>
      <c r="R25" s="24"/>
      <c r="S25" s="24"/>
      <c r="T25" s="24"/>
      <c r="U25" s="24"/>
      <c r="V25" s="24"/>
      <c r="W25" s="24"/>
    </row>
    <row r="26" spans="2:23" x14ac:dyDescent="0.2">
      <c r="B26" s="21" t="str">
        <v/>
      </c>
      <c r="C26" s="2"/>
      <c r="D26" s="18"/>
      <c r="E26" s="84"/>
      <c r="F26" s="2"/>
      <c r="G26" s="24"/>
      <c r="H26" s="24"/>
      <c r="I26" s="24"/>
      <c r="J26" s="24"/>
      <c r="K26" s="24"/>
      <c r="L26" s="24"/>
      <c r="M26" s="24"/>
      <c r="N26" s="24"/>
      <c r="O26" s="24"/>
      <c r="P26" s="24"/>
      <c r="Q26" s="24"/>
      <c r="R26" s="24"/>
      <c r="S26" s="24"/>
      <c r="T26" s="24"/>
      <c r="U26" s="24"/>
      <c r="V26" s="24"/>
      <c r="W26" s="24"/>
    </row>
    <row r="27" spans="2:23" x14ac:dyDescent="0.2">
      <c r="B27" s="21" t="str">
        <v/>
      </c>
      <c r="C27" s="2"/>
      <c r="D27" s="18"/>
      <c r="E27" s="84"/>
      <c r="F27" s="2"/>
      <c r="G27" s="24"/>
      <c r="H27" s="24"/>
      <c r="I27" s="24"/>
      <c r="J27" s="24"/>
      <c r="K27" s="24"/>
      <c r="L27" s="24"/>
      <c r="M27" s="24"/>
      <c r="N27" s="24"/>
      <c r="O27" s="24"/>
      <c r="P27" s="24"/>
      <c r="Q27" s="24"/>
      <c r="R27" s="24"/>
      <c r="S27" s="24"/>
      <c r="T27" s="24"/>
      <c r="U27" s="24"/>
      <c r="V27" s="24"/>
      <c r="W27" s="24"/>
    </row>
    <row r="28" spans="2:23" x14ac:dyDescent="0.2">
      <c r="B28" s="21" t="str">
        <v/>
      </c>
      <c r="C28" s="2"/>
      <c r="D28" s="18"/>
      <c r="E28" s="84"/>
      <c r="F28" s="2"/>
      <c r="G28" s="24"/>
      <c r="H28" s="24"/>
      <c r="I28" s="24"/>
      <c r="J28" s="24"/>
      <c r="K28" s="24"/>
      <c r="L28" s="24"/>
      <c r="M28" s="24"/>
      <c r="N28" s="24"/>
      <c r="O28" s="24"/>
      <c r="P28" s="24"/>
      <c r="Q28" s="24"/>
      <c r="R28" s="24"/>
      <c r="S28" s="24"/>
      <c r="T28" s="24"/>
      <c r="U28" s="24"/>
      <c r="V28" s="24"/>
      <c r="W28" s="24"/>
    </row>
    <row r="29" spans="2:23" x14ac:dyDescent="0.2">
      <c r="B29" s="21" t="str">
        <v/>
      </c>
      <c r="C29" s="2"/>
      <c r="D29" s="18"/>
      <c r="E29" s="84"/>
      <c r="F29" s="2"/>
      <c r="G29" s="24"/>
      <c r="H29" s="24"/>
      <c r="I29" s="24"/>
      <c r="J29" s="24"/>
      <c r="K29" s="24"/>
      <c r="L29" s="24"/>
      <c r="M29" s="24"/>
      <c r="N29" s="24"/>
      <c r="O29" s="24"/>
      <c r="P29" s="24"/>
      <c r="Q29" s="24"/>
      <c r="R29" s="24"/>
      <c r="S29" s="24"/>
      <c r="T29" s="24"/>
      <c r="U29" s="24"/>
      <c r="V29" s="24"/>
      <c r="W29" s="24"/>
    </row>
    <row r="30" spans="2:23" x14ac:dyDescent="0.2">
      <c r="B30" s="21" t="str">
        <v/>
      </c>
      <c r="C30" s="2"/>
      <c r="D30" s="18"/>
      <c r="E30" s="84"/>
      <c r="F30" s="2"/>
      <c r="G30" s="24"/>
      <c r="H30" s="24"/>
      <c r="I30" s="24"/>
      <c r="J30" s="24"/>
      <c r="K30" s="24"/>
      <c r="L30" s="24"/>
      <c r="M30" s="24"/>
      <c r="N30" s="24"/>
      <c r="O30" s="24"/>
      <c r="P30" s="24"/>
      <c r="Q30" s="24"/>
      <c r="R30" s="24"/>
      <c r="S30" s="24"/>
      <c r="T30" s="24"/>
      <c r="U30" s="24"/>
      <c r="V30" s="24"/>
      <c r="W30" s="24"/>
    </row>
    <row r="31" spans="2:23" x14ac:dyDescent="0.2">
      <c r="B31" s="21" t="str">
        <v/>
      </c>
      <c r="C31" s="2"/>
      <c r="D31" s="18"/>
      <c r="E31" s="84"/>
      <c r="F31" s="2"/>
      <c r="G31" s="24"/>
      <c r="H31" s="24"/>
      <c r="I31" s="24"/>
      <c r="J31" s="24"/>
      <c r="K31" s="24"/>
      <c r="L31" s="24"/>
      <c r="M31" s="24"/>
      <c r="N31" s="24"/>
      <c r="O31" s="24"/>
      <c r="P31" s="24"/>
      <c r="Q31" s="24"/>
      <c r="R31" s="24"/>
      <c r="S31" s="24"/>
      <c r="T31" s="24"/>
      <c r="U31" s="24"/>
      <c r="V31" s="24"/>
      <c r="W31" s="24"/>
    </row>
    <row r="32" spans="2:23" x14ac:dyDescent="0.2">
      <c r="B32" s="21" t="str">
        <v/>
      </c>
      <c r="C32" s="2"/>
      <c r="D32" s="18"/>
      <c r="E32" s="84"/>
      <c r="F32" s="2"/>
      <c r="G32" s="24"/>
      <c r="H32" s="24"/>
      <c r="I32" s="24"/>
      <c r="J32" s="24"/>
      <c r="K32" s="24"/>
      <c r="L32" s="24"/>
      <c r="M32" s="24"/>
      <c r="N32" s="24"/>
      <c r="O32" s="24"/>
      <c r="P32" s="24"/>
      <c r="Q32" s="24"/>
      <c r="R32" s="24"/>
      <c r="S32" s="24"/>
      <c r="T32" s="24"/>
      <c r="U32" s="24"/>
      <c r="V32" s="24"/>
      <c r="W32" s="24"/>
    </row>
    <row r="33" spans="2:23" x14ac:dyDescent="0.2">
      <c r="B33" s="21" t="str">
        <v/>
      </c>
      <c r="C33" s="2"/>
      <c r="D33" s="18"/>
      <c r="E33" s="84"/>
      <c r="F33" s="2"/>
      <c r="G33" s="24"/>
      <c r="H33" s="24"/>
      <c r="I33" s="24"/>
      <c r="J33" s="24"/>
      <c r="K33" s="24"/>
      <c r="L33" s="24"/>
      <c r="M33" s="24"/>
      <c r="N33" s="24"/>
      <c r="O33" s="24"/>
      <c r="P33" s="24"/>
      <c r="Q33" s="24"/>
      <c r="R33" s="24"/>
      <c r="S33" s="24"/>
      <c r="T33" s="24"/>
      <c r="U33" s="24"/>
      <c r="V33" s="24"/>
      <c r="W33" s="24"/>
    </row>
    <row r="34" spans="2:23" x14ac:dyDescent="0.2">
      <c r="B34" s="21" t="str">
        <v/>
      </c>
      <c r="C34" s="2"/>
      <c r="D34" s="18"/>
      <c r="E34" s="84"/>
      <c r="F34" s="2"/>
      <c r="G34" s="24"/>
      <c r="H34" s="24"/>
      <c r="I34" s="24"/>
      <c r="J34" s="24"/>
      <c r="K34" s="24"/>
      <c r="L34" s="24"/>
      <c r="M34" s="24"/>
      <c r="N34" s="24"/>
      <c r="O34" s="24"/>
      <c r="P34" s="24"/>
      <c r="Q34" s="24"/>
      <c r="R34" s="24"/>
      <c r="S34" s="24"/>
      <c r="T34" s="24"/>
      <c r="U34" s="24"/>
      <c r="V34" s="24"/>
      <c r="W34" s="24"/>
    </row>
    <row r="35" spans="2:23" x14ac:dyDescent="0.2">
      <c r="B35" s="21" t="str">
        <v/>
      </c>
      <c r="C35" s="2"/>
      <c r="D35" s="18"/>
      <c r="E35" s="84"/>
      <c r="F35" s="2"/>
      <c r="G35" s="24"/>
      <c r="H35" s="24"/>
      <c r="I35" s="24"/>
      <c r="J35" s="24"/>
      <c r="K35" s="24"/>
      <c r="L35" s="24"/>
      <c r="M35" s="24"/>
      <c r="N35" s="24"/>
      <c r="O35" s="24"/>
      <c r="P35" s="24"/>
      <c r="Q35" s="24"/>
      <c r="R35" s="24"/>
      <c r="S35" s="24"/>
      <c r="T35" s="24"/>
      <c r="U35" s="24"/>
      <c r="V35" s="24"/>
      <c r="W35" s="24"/>
    </row>
    <row r="36" spans="2:23" x14ac:dyDescent="0.2">
      <c r="B36" s="21" t="str">
        <v/>
      </c>
      <c r="C36" s="2"/>
      <c r="D36" s="18"/>
      <c r="E36" s="84"/>
      <c r="F36" s="2"/>
      <c r="G36" s="24"/>
      <c r="H36" s="24"/>
      <c r="I36" s="24"/>
      <c r="J36" s="24"/>
      <c r="K36" s="24"/>
      <c r="L36" s="24"/>
      <c r="M36" s="24"/>
      <c r="N36" s="24"/>
      <c r="O36" s="24"/>
      <c r="P36" s="24"/>
      <c r="Q36" s="24"/>
      <c r="R36" s="24"/>
      <c r="S36" s="24"/>
      <c r="T36" s="24"/>
      <c r="U36" s="24"/>
      <c r="V36" s="24"/>
      <c r="W36" s="24"/>
    </row>
    <row r="37" spans="2:23" x14ac:dyDescent="0.2">
      <c r="B37" s="21" t="str">
        <v/>
      </c>
      <c r="C37" s="2"/>
      <c r="D37" s="18"/>
      <c r="E37" s="84"/>
      <c r="F37" s="2"/>
      <c r="G37" s="24"/>
      <c r="H37" s="24"/>
      <c r="I37" s="24"/>
      <c r="J37" s="24"/>
      <c r="K37" s="24"/>
      <c r="L37" s="24"/>
      <c r="M37" s="24"/>
      <c r="N37" s="24"/>
      <c r="O37" s="24"/>
      <c r="P37" s="24"/>
      <c r="Q37" s="24"/>
      <c r="R37" s="24"/>
      <c r="S37" s="24"/>
      <c r="T37" s="24"/>
      <c r="U37" s="24"/>
      <c r="V37" s="24"/>
      <c r="W37" s="24"/>
    </row>
    <row r="38" spans="2:23" x14ac:dyDescent="0.2">
      <c r="B38" s="21" t="str">
        <v/>
      </c>
      <c r="C38" s="2"/>
      <c r="D38" s="18"/>
      <c r="E38" s="84"/>
      <c r="F38" s="2"/>
      <c r="G38" s="24"/>
      <c r="H38" s="24"/>
      <c r="I38" s="24"/>
      <c r="J38" s="24"/>
      <c r="K38" s="24"/>
      <c r="L38" s="24"/>
      <c r="M38" s="24"/>
      <c r="N38" s="24"/>
      <c r="O38" s="24"/>
      <c r="P38" s="24"/>
      <c r="Q38" s="24"/>
      <c r="R38" s="24"/>
      <c r="S38" s="24"/>
      <c r="T38" s="24"/>
      <c r="U38" s="24"/>
      <c r="V38" s="24"/>
      <c r="W38" s="24"/>
    </row>
    <row r="39" spans="2:23" x14ac:dyDescent="0.2">
      <c r="B39" s="21" t="str">
        <v/>
      </c>
      <c r="C39" s="2"/>
      <c r="D39" s="18"/>
      <c r="E39" s="84"/>
      <c r="F39" s="2"/>
      <c r="G39" s="24"/>
      <c r="H39" s="24"/>
      <c r="I39" s="24"/>
      <c r="J39" s="24"/>
      <c r="K39" s="24"/>
      <c r="L39" s="24"/>
      <c r="M39" s="24"/>
      <c r="N39" s="24"/>
      <c r="O39" s="24"/>
      <c r="P39" s="24"/>
      <c r="Q39" s="24"/>
      <c r="R39" s="24"/>
      <c r="S39" s="24"/>
      <c r="T39" s="24"/>
      <c r="U39" s="24"/>
      <c r="V39" s="24"/>
      <c r="W39" s="24"/>
    </row>
    <row r="40" spans="2:23" x14ac:dyDescent="0.2">
      <c r="B40" s="21" t="str">
        <v/>
      </c>
      <c r="C40" s="2"/>
      <c r="D40" s="18"/>
      <c r="E40" s="84"/>
      <c r="F40" s="2"/>
      <c r="G40" s="24"/>
      <c r="H40" s="24"/>
      <c r="I40" s="24"/>
      <c r="J40" s="24"/>
      <c r="K40" s="24"/>
      <c r="L40" s="24"/>
      <c r="M40" s="24"/>
      <c r="N40" s="24"/>
      <c r="O40" s="24"/>
      <c r="P40" s="24"/>
      <c r="Q40" s="24"/>
      <c r="R40" s="24"/>
      <c r="S40" s="24"/>
      <c r="T40" s="24"/>
      <c r="U40" s="24"/>
      <c r="V40" s="24"/>
      <c r="W40" s="24"/>
    </row>
    <row r="41" spans="2:23" x14ac:dyDescent="0.2">
      <c r="B41" s="21" t="str">
        <v/>
      </c>
      <c r="C41" s="2"/>
      <c r="D41" s="18"/>
      <c r="E41" s="84"/>
      <c r="F41" s="2"/>
      <c r="G41" s="24"/>
      <c r="H41" s="24"/>
      <c r="I41" s="24"/>
      <c r="J41" s="24"/>
      <c r="K41" s="24"/>
      <c r="L41" s="24"/>
      <c r="M41" s="24"/>
      <c r="N41" s="24"/>
      <c r="O41" s="24"/>
      <c r="P41" s="24"/>
      <c r="Q41" s="24"/>
      <c r="R41" s="24"/>
      <c r="S41" s="24"/>
      <c r="T41" s="24"/>
      <c r="U41" s="24"/>
      <c r="V41" s="24"/>
      <c r="W41" s="24"/>
    </row>
    <row r="42" spans="2:23" x14ac:dyDescent="0.2">
      <c r="B42" s="21" t="str">
        <v/>
      </c>
      <c r="C42" s="2"/>
      <c r="D42" s="18"/>
      <c r="E42" s="84"/>
      <c r="F42" s="2"/>
      <c r="G42" s="24"/>
      <c r="H42" s="24"/>
      <c r="I42" s="24"/>
      <c r="J42" s="24"/>
      <c r="K42" s="24"/>
      <c r="L42" s="24"/>
      <c r="M42" s="24"/>
      <c r="N42" s="24"/>
      <c r="O42" s="24"/>
      <c r="P42" s="24"/>
      <c r="Q42" s="24"/>
      <c r="R42" s="24"/>
      <c r="S42" s="24"/>
      <c r="T42" s="24"/>
      <c r="U42" s="24"/>
      <c r="V42" s="24"/>
      <c r="W42" s="24"/>
    </row>
    <row r="43" spans="2:23" x14ac:dyDescent="0.2">
      <c r="B43" s="21" t="str">
        <v/>
      </c>
      <c r="C43" s="2"/>
      <c r="D43" s="18"/>
      <c r="E43" s="84"/>
      <c r="F43" s="2"/>
      <c r="G43" s="24"/>
      <c r="H43" s="24"/>
      <c r="I43" s="24"/>
      <c r="J43" s="24"/>
      <c r="K43" s="24"/>
      <c r="L43" s="24"/>
      <c r="M43" s="24"/>
      <c r="N43" s="24"/>
      <c r="O43" s="24"/>
      <c r="P43" s="24"/>
      <c r="Q43" s="24"/>
      <c r="R43" s="24"/>
      <c r="S43" s="24"/>
      <c r="T43" s="24"/>
      <c r="U43" s="24"/>
      <c r="V43" s="24"/>
      <c r="W43" s="24"/>
    </row>
    <row r="44" spans="2:23" x14ac:dyDescent="0.2">
      <c r="B44" s="21" t="str">
        <v/>
      </c>
      <c r="C44" s="2"/>
      <c r="D44" s="18"/>
      <c r="E44" s="84"/>
      <c r="F44" s="2"/>
      <c r="G44" s="24"/>
      <c r="H44" s="24"/>
      <c r="I44" s="24"/>
      <c r="J44" s="24"/>
      <c r="K44" s="24"/>
      <c r="L44" s="24"/>
      <c r="M44" s="24"/>
      <c r="N44" s="24"/>
      <c r="O44" s="24"/>
      <c r="P44" s="24"/>
      <c r="Q44" s="24"/>
      <c r="R44" s="24"/>
      <c r="S44" s="24"/>
      <c r="T44" s="24"/>
      <c r="U44" s="24"/>
      <c r="V44" s="24"/>
      <c r="W44" s="24"/>
    </row>
    <row r="45" spans="2:23" x14ac:dyDescent="0.2">
      <c r="B45" s="21" t="str">
        <v/>
      </c>
      <c r="C45" s="2"/>
      <c r="D45" s="18"/>
      <c r="E45" s="84"/>
      <c r="F45" s="2"/>
      <c r="G45" s="24"/>
      <c r="H45" s="24"/>
      <c r="I45" s="24"/>
      <c r="J45" s="24"/>
      <c r="K45" s="24"/>
      <c r="L45" s="24"/>
      <c r="M45" s="24"/>
      <c r="N45" s="24"/>
      <c r="O45" s="24"/>
      <c r="P45" s="24"/>
      <c r="Q45" s="24"/>
      <c r="R45" s="24"/>
      <c r="S45" s="24"/>
      <c r="T45" s="24"/>
      <c r="U45" s="24"/>
      <c r="V45" s="24"/>
      <c r="W45" s="24"/>
    </row>
    <row r="46" spans="2:23" x14ac:dyDescent="0.2">
      <c r="B46" s="21" t="str">
        <v/>
      </c>
      <c r="C46" s="2"/>
      <c r="D46" s="18"/>
      <c r="E46" s="84"/>
      <c r="F46" s="2"/>
      <c r="G46" s="24"/>
      <c r="H46" s="24"/>
      <c r="I46" s="24"/>
      <c r="J46" s="24"/>
      <c r="K46" s="24"/>
      <c r="L46" s="24"/>
      <c r="M46" s="24"/>
      <c r="N46" s="24"/>
      <c r="O46" s="24"/>
      <c r="P46" s="24"/>
      <c r="Q46" s="24"/>
      <c r="R46" s="24"/>
      <c r="S46" s="24"/>
      <c r="T46" s="24"/>
      <c r="U46" s="24"/>
      <c r="V46" s="24"/>
      <c r="W46" s="24"/>
    </row>
    <row r="47" spans="2:23" x14ac:dyDescent="0.2">
      <c r="B47" s="21" t="str">
        <v/>
      </c>
      <c r="C47" s="2"/>
      <c r="D47" s="18"/>
      <c r="E47" s="84"/>
      <c r="F47" s="2"/>
      <c r="G47" s="24"/>
      <c r="H47" s="24"/>
      <c r="I47" s="24"/>
      <c r="J47" s="24"/>
      <c r="K47" s="24"/>
      <c r="L47" s="24"/>
      <c r="M47" s="24"/>
      <c r="N47" s="24"/>
      <c r="O47" s="24"/>
      <c r="P47" s="24"/>
      <c r="Q47" s="24"/>
      <c r="R47" s="24"/>
      <c r="S47" s="24"/>
      <c r="T47" s="24"/>
      <c r="U47" s="24"/>
      <c r="V47" s="24"/>
      <c r="W47" s="24"/>
    </row>
    <row r="48" spans="2:23" x14ac:dyDescent="0.2">
      <c r="B48" s="21" t="str">
        <v/>
      </c>
      <c r="C48" s="2"/>
      <c r="D48" s="18"/>
      <c r="E48" s="84"/>
      <c r="F48" s="2"/>
      <c r="G48" s="24"/>
      <c r="H48" s="24"/>
      <c r="I48" s="24"/>
      <c r="J48" s="24"/>
      <c r="K48" s="24"/>
      <c r="L48" s="24"/>
      <c r="M48" s="24"/>
      <c r="N48" s="24"/>
      <c r="O48" s="24"/>
      <c r="P48" s="24"/>
      <c r="Q48" s="24"/>
      <c r="R48" s="24"/>
      <c r="S48" s="24"/>
      <c r="T48" s="24"/>
      <c r="U48" s="24"/>
      <c r="V48" s="24"/>
      <c r="W48" s="24"/>
    </row>
    <row r="49" spans="2:23" x14ac:dyDescent="0.2">
      <c r="B49" s="21" t="str">
        <v/>
      </c>
      <c r="C49" s="2"/>
      <c r="D49" s="18"/>
      <c r="E49" s="84"/>
      <c r="F49" s="2"/>
      <c r="G49" s="24"/>
      <c r="H49" s="24"/>
      <c r="I49" s="24"/>
      <c r="J49" s="24"/>
      <c r="K49" s="24"/>
      <c r="L49" s="24"/>
      <c r="M49" s="24"/>
      <c r="N49" s="24"/>
      <c r="O49" s="24"/>
      <c r="P49" s="24"/>
      <c r="Q49" s="24"/>
      <c r="R49" s="24"/>
      <c r="S49" s="24"/>
      <c r="T49" s="24"/>
      <c r="U49" s="24"/>
      <c r="V49" s="24"/>
      <c r="W49" s="24"/>
    </row>
    <row r="50" spans="2:23" x14ac:dyDescent="0.2">
      <c r="B50" s="21" t="str">
        <v/>
      </c>
      <c r="C50" s="2"/>
      <c r="D50" s="18"/>
      <c r="E50" s="84"/>
      <c r="F50" s="2"/>
      <c r="G50" s="24"/>
      <c r="H50" s="24"/>
      <c r="I50" s="24"/>
      <c r="J50" s="24"/>
      <c r="K50" s="24"/>
      <c r="L50" s="24"/>
      <c r="M50" s="24"/>
      <c r="N50" s="24"/>
      <c r="O50" s="24"/>
      <c r="P50" s="24"/>
      <c r="Q50" s="24"/>
      <c r="R50" s="24"/>
      <c r="S50" s="24"/>
      <c r="T50" s="24"/>
      <c r="U50" s="24"/>
      <c r="V50" s="24"/>
      <c r="W50" s="24"/>
    </row>
    <row r="51" spans="2:23" x14ac:dyDescent="0.2">
      <c r="B51" s="21" t="str">
        <v/>
      </c>
      <c r="C51" s="2"/>
      <c r="D51" s="18"/>
      <c r="E51" s="84"/>
      <c r="F51" s="2"/>
      <c r="G51" s="24"/>
      <c r="H51" s="24"/>
      <c r="I51" s="24"/>
      <c r="J51" s="24"/>
      <c r="K51" s="24"/>
      <c r="L51" s="24"/>
      <c r="M51" s="24"/>
      <c r="N51" s="24"/>
      <c r="O51" s="24"/>
      <c r="P51" s="24"/>
      <c r="Q51" s="24"/>
      <c r="R51" s="24"/>
      <c r="S51" s="24"/>
      <c r="T51" s="24"/>
      <c r="U51" s="24"/>
      <c r="V51" s="24"/>
      <c r="W51" s="24"/>
    </row>
    <row r="52" spans="2:23" x14ac:dyDescent="0.2">
      <c r="B52" s="21" t="str">
        <v/>
      </c>
      <c r="C52" s="2"/>
      <c r="D52" s="18"/>
      <c r="E52" s="84"/>
      <c r="F52" s="2"/>
      <c r="G52" s="24"/>
      <c r="H52" s="24"/>
      <c r="I52" s="24"/>
      <c r="J52" s="24"/>
      <c r="K52" s="24"/>
      <c r="L52" s="24"/>
      <c r="M52" s="24"/>
      <c r="N52" s="24"/>
      <c r="O52" s="24"/>
      <c r="P52" s="24"/>
      <c r="Q52" s="24"/>
      <c r="R52" s="24"/>
      <c r="S52" s="24"/>
      <c r="T52" s="24"/>
      <c r="U52" s="24"/>
      <c r="V52" s="24"/>
      <c r="W52" s="24"/>
    </row>
    <row r="53" spans="2:23" x14ac:dyDescent="0.2">
      <c r="B53" s="21" t="str">
        <v/>
      </c>
      <c r="C53" s="2"/>
      <c r="D53" s="18"/>
      <c r="E53" s="84"/>
      <c r="F53" s="2"/>
      <c r="G53" s="24"/>
      <c r="H53" s="24"/>
      <c r="I53" s="24"/>
      <c r="J53" s="24"/>
      <c r="K53" s="24"/>
      <c r="L53" s="24"/>
      <c r="M53" s="24"/>
      <c r="N53" s="24"/>
      <c r="O53" s="24"/>
      <c r="P53" s="24"/>
      <c r="Q53" s="24"/>
      <c r="R53" s="24"/>
      <c r="S53" s="24"/>
      <c r="T53" s="24"/>
      <c r="U53" s="24"/>
      <c r="V53" s="24"/>
      <c r="W53" s="24"/>
    </row>
    <row r="54" spans="2:23" x14ac:dyDescent="0.2">
      <c r="B54" s="21" t="str">
        <v/>
      </c>
      <c r="C54" s="2"/>
      <c r="D54" s="18"/>
      <c r="E54" s="84"/>
      <c r="F54" s="2"/>
      <c r="G54" s="24"/>
      <c r="H54" s="24"/>
      <c r="I54" s="24"/>
      <c r="J54" s="24"/>
      <c r="K54" s="24"/>
      <c r="L54" s="24"/>
      <c r="M54" s="24"/>
      <c r="N54" s="24"/>
      <c r="O54" s="24"/>
      <c r="P54" s="24"/>
      <c r="Q54" s="24"/>
      <c r="R54" s="24"/>
      <c r="S54" s="24"/>
      <c r="T54" s="24"/>
      <c r="U54" s="24"/>
      <c r="V54" s="24"/>
      <c r="W54" s="24"/>
    </row>
    <row r="55" spans="2:23" x14ac:dyDescent="0.2">
      <c r="B55" s="21" t="str">
        <v/>
      </c>
      <c r="C55" s="2"/>
      <c r="D55" s="18"/>
      <c r="E55" s="84"/>
      <c r="F55" s="2"/>
      <c r="G55" s="24"/>
      <c r="H55" s="24"/>
      <c r="I55" s="24"/>
      <c r="J55" s="24"/>
      <c r="K55" s="24"/>
      <c r="L55" s="24"/>
      <c r="M55" s="24"/>
      <c r="N55" s="24"/>
      <c r="O55" s="24"/>
      <c r="P55" s="24"/>
      <c r="Q55" s="24"/>
      <c r="R55" s="24"/>
      <c r="S55" s="24"/>
      <c r="T55" s="24"/>
      <c r="U55" s="24"/>
      <c r="V55" s="24"/>
      <c r="W55" s="24"/>
    </row>
    <row r="56" spans="2:23" x14ac:dyDescent="0.2">
      <c r="B56" s="21" t="str">
        <v/>
      </c>
      <c r="C56" s="2"/>
      <c r="D56" s="18"/>
      <c r="E56" s="84"/>
      <c r="F56" s="2"/>
      <c r="G56" s="24"/>
      <c r="H56" s="24"/>
      <c r="I56" s="24"/>
      <c r="J56" s="24"/>
      <c r="K56" s="24"/>
      <c r="L56" s="24"/>
      <c r="M56" s="24"/>
      <c r="N56" s="24"/>
      <c r="O56" s="24"/>
      <c r="P56" s="24"/>
      <c r="Q56" s="24"/>
      <c r="R56" s="24"/>
      <c r="S56" s="24"/>
      <c r="T56" s="24"/>
      <c r="U56" s="24"/>
      <c r="V56" s="24"/>
      <c r="W56" s="24"/>
    </row>
    <row r="57" spans="2:23" x14ac:dyDescent="0.2">
      <c r="B57" s="21" t="str">
        <v/>
      </c>
      <c r="C57" s="2"/>
      <c r="D57" s="18"/>
      <c r="E57" s="84"/>
      <c r="F57" s="2"/>
      <c r="G57" s="24"/>
      <c r="H57" s="24"/>
      <c r="I57" s="24"/>
      <c r="J57" s="24"/>
      <c r="K57" s="24"/>
      <c r="L57" s="24"/>
      <c r="M57" s="24"/>
      <c r="N57" s="24"/>
      <c r="O57" s="24"/>
      <c r="P57" s="24"/>
      <c r="Q57" s="24"/>
      <c r="R57" s="24"/>
      <c r="S57" s="24"/>
      <c r="T57" s="24"/>
      <c r="U57" s="24"/>
      <c r="V57" s="24"/>
      <c r="W57" s="24"/>
    </row>
    <row r="58" spans="2:23" x14ac:dyDescent="0.2">
      <c r="B58" s="21" t="str">
        <v/>
      </c>
      <c r="C58" s="2"/>
      <c r="D58" s="18"/>
      <c r="E58" s="84"/>
      <c r="F58" s="2"/>
      <c r="G58" s="24"/>
      <c r="H58" s="24"/>
      <c r="I58" s="24"/>
      <c r="J58" s="24"/>
      <c r="K58" s="24"/>
      <c r="L58" s="24"/>
      <c r="M58" s="24"/>
      <c r="N58" s="24"/>
      <c r="O58" s="24"/>
      <c r="P58" s="24"/>
      <c r="Q58" s="24"/>
      <c r="R58" s="24"/>
      <c r="S58" s="24"/>
      <c r="T58" s="24"/>
      <c r="U58" s="24"/>
      <c r="V58" s="24"/>
      <c r="W58" s="24"/>
    </row>
    <row r="59" spans="2:23" x14ac:dyDescent="0.2">
      <c r="B59" s="21" t="str">
        <v/>
      </c>
      <c r="C59" s="2"/>
      <c r="D59" s="18"/>
      <c r="E59" s="84"/>
      <c r="F59" s="2"/>
      <c r="G59" s="24"/>
      <c r="H59" s="24"/>
      <c r="I59" s="24"/>
      <c r="J59" s="24"/>
      <c r="K59" s="24"/>
      <c r="L59" s="24"/>
      <c r="M59" s="24"/>
      <c r="N59" s="24"/>
      <c r="O59" s="24"/>
      <c r="P59" s="24"/>
      <c r="Q59" s="24"/>
      <c r="R59" s="24"/>
      <c r="S59" s="24"/>
      <c r="T59" s="24"/>
      <c r="U59" s="24"/>
      <c r="V59" s="24"/>
      <c r="W59" s="24"/>
    </row>
    <row r="60" spans="2:23" x14ac:dyDescent="0.2">
      <c r="B60" s="21" t="str">
        <v/>
      </c>
      <c r="C60" s="2"/>
      <c r="D60" s="18"/>
      <c r="E60" s="84"/>
      <c r="F60" s="2"/>
      <c r="G60" s="24"/>
      <c r="H60" s="24"/>
      <c r="I60" s="24"/>
      <c r="J60" s="24"/>
      <c r="K60" s="24"/>
      <c r="L60" s="24"/>
      <c r="M60" s="24"/>
      <c r="N60" s="24"/>
      <c r="O60" s="24"/>
      <c r="P60" s="24"/>
      <c r="Q60" s="24"/>
      <c r="R60" s="24"/>
      <c r="S60" s="24"/>
      <c r="T60" s="24"/>
      <c r="U60" s="24"/>
      <c r="V60" s="24"/>
      <c r="W60" s="24"/>
    </row>
    <row r="61" spans="2:23" x14ac:dyDescent="0.2">
      <c r="B61" s="21" t="str">
        <v/>
      </c>
      <c r="C61" s="2"/>
      <c r="D61" s="18"/>
      <c r="E61" s="84"/>
      <c r="F61" s="2"/>
      <c r="G61" s="24"/>
      <c r="H61" s="24"/>
      <c r="I61" s="24"/>
      <c r="J61" s="24"/>
      <c r="K61" s="24"/>
      <c r="L61" s="24"/>
      <c r="M61" s="24"/>
      <c r="N61" s="24"/>
      <c r="O61" s="24"/>
      <c r="P61" s="24"/>
      <c r="Q61" s="24"/>
      <c r="R61" s="24"/>
      <c r="S61" s="24"/>
      <c r="T61" s="24"/>
      <c r="U61" s="24"/>
      <c r="V61" s="24"/>
      <c r="W61" s="24"/>
    </row>
    <row r="62" spans="2:23" x14ac:dyDescent="0.2">
      <c r="B62" s="21" t="str">
        <v/>
      </c>
      <c r="C62" s="2"/>
      <c r="D62" s="18"/>
      <c r="E62" s="84"/>
      <c r="F62" s="2"/>
      <c r="G62" s="24"/>
      <c r="H62" s="24"/>
      <c r="I62" s="24"/>
      <c r="J62" s="24"/>
      <c r="K62" s="24"/>
      <c r="L62" s="24"/>
      <c r="M62" s="24"/>
      <c r="N62" s="24"/>
      <c r="O62" s="24"/>
      <c r="P62" s="24"/>
      <c r="Q62" s="24"/>
      <c r="R62" s="24"/>
      <c r="S62" s="24"/>
      <c r="T62" s="24"/>
      <c r="U62" s="24"/>
      <c r="V62" s="24"/>
      <c r="W62" s="24"/>
    </row>
    <row r="63" spans="2:23" ht="9.9499999999999993" customHeight="1" x14ac:dyDescent="0.2">
      <c r="B63" s="21" t="str">
        <v/>
      </c>
      <c r="C63" s="2"/>
      <c r="D63" s="26"/>
      <c r="E63" s="84"/>
      <c r="F63" s="2"/>
      <c r="G63" s="24"/>
      <c r="H63" s="24"/>
      <c r="I63" s="24"/>
      <c r="J63" s="24"/>
      <c r="K63" s="24"/>
      <c r="L63" s="24"/>
      <c r="M63" s="24"/>
      <c r="N63" s="24"/>
      <c r="O63" s="24"/>
      <c r="P63" s="24"/>
      <c r="Q63" s="24"/>
      <c r="R63" s="24"/>
      <c r="S63" s="24"/>
      <c r="T63" s="24"/>
      <c r="U63" s="24"/>
      <c r="V63" s="24"/>
      <c r="W63" s="24"/>
    </row>
    <row r="64" spans="2:23" x14ac:dyDescent="0.2">
      <c r="B64" s="21" t="str">
        <v/>
      </c>
      <c r="C64" s="2"/>
      <c r="D64" s="26"/>
      <c r="E64" s="84"/>
      <c r="F64" s="2"/>
      <c r="G64" s="24"/>
      <c r="H64" s="24"/>
      <c r="I64" s="24"/>
      <c r="J64" s="24"/>
      <c r="K64" s="24"/>
      <c r="L64" s="24"/>
      <c r="M64" s="24"/>
      <c r="N64" s="24"/>
      <c r="O64" s="24"/>
      <c r="P64" s="24"/>
      <c r="Q64" s="24"/>
      <c r="R64" s="24"/>
      <c r="S64" s="24"/>
      <c r="T64" s="24"/>
      <c r="U64" s="24"/>
      <c r="V64" s="24"/>
      <c r="W64" s="24"/>
    </row>
    <row r="65" spans="2:23" x14ac:dyDescent="0.2">
      <c r="B65" s="21" t="str">
        <v/>
      </c>
      <c r="C65" s="2"/>
      <c r="D65" s="26"/>
      <c r="E65" s="84"/>
      <c r="F65" s="2"/>
      <c r="G65" s="24"/>
      <c r="H65" s="24"/>
      <c r="I65" s="24"/>
      <c r="J65" s="24"/>
      <c r="K65" s="24"/>
      <c r="L65" s="24"/>
      <c r="M65" s="24"/>
      <c r="N65" s="24"/>
      <c r="O65" s="24"/>
      <c r="P65" s="24"/>
      <c r="Q65" s="24"/>
      <c r="R65" s="24"/>
      <c r="S65" s="24"/>
      <c r="T65" s="24"/>
      <c r="U65" s="24"/>
      <c r="V65" s="24"/>
      <c r="W65" s="24"/>
    </row>
    <row r="66" spans="2:23" x14ac:dyDescent="0.2">
      <c r="B66" s="21" t="str">
        <v/>
      </c>
      <c r="C66" s="2"/>
      <c r="D66" s="26"/>
      <c r="E66" s="84"/>
      <c r="F66" s="2"/>
      <c r="G66" s="24"/>
      <c r="H66" s="24"/>
      <c r="I66" s="24"/>
      <c r="J66" s="24"/>
      <c r="K66" s="24"/>
      <c r="L66" s="24"/>
      <c r="M66" s="24"/>
      <c r="N66" s="24"/>
      <c r="O66" s="24"/>
      <c r="P66" s="24"/>
      <c r="Q66" s="24"/>
      <c r="R66" s="24"/>
      <c r="S66" s="24"/>
      <c r="T66" s="24"/>
      <c r="U66" s="24"/>
      <c r="V66" s="24"/>
      <c r="W66" s="24"/>
    </row>
    <row r="67" spans="2:23" x14ac:dyDescent="0.2">
      <c r="B67" s="21" t="str">
        <v/>
      </c>
      <c r="C67" s="2"/>
      <c r="D67" s="26"/>
      <c r="E67" s="84"/>
      <c r="F67" s="2"/>
      <c r="G67" s="24"/>
      <c r="H67" s="24"/>
      <c r="I67" s="24"/>
      <c r="J67" s="24"/>
      <c r="K67" s="24"/>
      <c r="L67" s="24"/>
      <c r="M67" s="24"/>
      <c r="N67" s="24"/>
      <c r="O67" s="24"/>
      <c r="P67" s="24"/>
      <c r="Q67" s="24"/>
      <c r="R67" s="24"/>
      <c r="S67" s="24"/>
      <c r="T67" s="24"/>
      <c r="U67" s="24"/>
      <c r="V67" s="24"/>
      <c r="W67" s="24"/>
    </row>
    <row r="68" spans="2:23" ht="9.9499999999999993" customHeight="1" x14ac:dyDescent="0.2">
      <c r="B68" s="21" t="str">
        <v/>
      </c>
      <c r="C68" s="2"/>
      <c r="D68" s="26"/>
      <c r="E68" s="84"/>
      <c r="F68" s="2"/>
      <c r="G68" s="24"/>
      <c r="H68" s="24"/>
      <c r="I68" s="24"/>
      <c r="J68" s="24"/>
      <c r="K68" s="24"/>
      <c r="L68" s="24"/>
      <c r="M68" s="24"/>
      <c r="N68" s="24"/>
      <c r="O68" s="24"/>
      <c r="P68" s="24"/>
      <c r="Q68" s="24"/>
      <c r="R68" s="24"/>
      <c r="S68" s="24"/>
      <c r="T68" s="24"/>
      <c r="U68" s="24"/>
      <c r="V68" s="24"/>
      <c r="W68" s="24"/>
    </row>
    <row r="69" spans="2:23" x14ac:dyDescent="0.2">
      <c r="B69" s="21" t="str">
        <v/>
      </c>
      <c r="C69" s="2"/>
      <c r="D69" s="26"/>
      <c r="E69" s="84"/>
      <c r="F69" s="2"/>
      <c r="G69" s="24"/>
      <c r="H69" s="24"/>
      <c r="I69" s="24"/>
      <c r="J69" s="24"/>
      <c r="K69" s="24"/>
      <c r="L69" s="24"/>
      <c r="M69" s="24"/>
      <c r="N69" s="24"/>
      <c r="O69" s="24"/>
      <c r="P69" s="24"/>
      <c r="Q69" s="24"/>
      <c r="R69" s="24"/>
      <c r="S69" s="24"/>
      <c r="T69" s="24"/>
      <c r="U69" s="24"/>
      <c r="V69" s="24"/>
      <c r="W69" s="24"/>
    </row>
    <row r="70" spans="2:23" x14ac:dyDescent="0.2">
      <c r="B70" s="21" t="str">
        <v/>
      </c>
      <c r="C70" s="2"/>
      <c r="D70" s="26"/>
      <c r="E70" s="84"/>
      <c r="F70" s="2"/>
      <c r="G70" s="24"/>
      <c r="H70" s="24"/>
      <c r="I70" s="24"/>
      <c r="J70" s="24"/>
      <c r="K70" s="24"/>
      <c r="L70" s="24"/>
      <c r="M70" s="24"/>
      <c r="N70" s="24"/>
      <c r="O70" s="24"/>
      <c r="P70" s="24"/>
      <c r="Q70" s="24"/>
      <c r="R70" s="24"/>
      <c r="S70" s="24"/>
      <c r="T70" s="24"/>
      <c r="U70" s="24"/>
      <c r="V70" s="24"/>
      <c r="W70" s="24"/>
    </row>
    <row r="71" spans="2:23" x14ac:dyDescent="0.2">
      <c r="B71" s="21" t="str">
        <v/>
      </c>
      <c r="C71" s="2"/>
      <c r="D71" s="26"/>
      <c r="E71" s="84"/>
      <c r="F71" s="2"/>
      <c r="G71" s="24"/>
      <c r="H71" s="24"/>
      <c r="I71" s="24"/>
      <c r="J71" s="24"/>
      <c r="K71" s="24"/>
      <c r="L71" s="24"/>
      <c r="M71" s="24"/>
      <c r="N71" s="24"/>
      <c r="O71" s="24"/>
      <c r="P71" s="24"/>
      <c r="Q71" s="24"/>
      <c r="R71" s="24"/>
      <c r="S71" s="24"/>
      <c r="T71" s="24"/>
      <c r="U71" s="24"/>
      <c r="V71" s="24"/>
      <c r="W71" s="24"/>
    </row>
    <row r="72" spans="2:23" x14ac:dyDescent="0.2">
      <c r="B72" s="21" t="str">
        <v/>
      </c>
      <c r="C72" s="81"/>
      <c r="D72" s="83"/>
      <c r="E72" s="84"/>
      <c r="F72" s="81"/>
      <c r="G72" s="85"/>
      <c r="H72" s="85"/>
      <c r="I72" s="85"/>
      <c r="J72" s="85"/>
      <c r="K72" s="85"/>
      <c r="L72" s="85"/>
      <c r="M72" s="85"/>
      <c r="N72" s="24"/>
      <c r="O72" s="24"/>
      <c r="P72" s="24"/>
      <c r="Q72" s="24"/>
      <c r="R72" s="24"/>
      <c r="S72" s="24"/>
      <c r="T72" s="24"/>
      <c r="U72" s="24"/>
      <c r="V72" s="24"/>
      <c r="W72" s="24"/>
    </row>
    <row r="73" spans="2:23" x14ac:dyDescent="0.2">
      <c r="B73" t="str">
        <v/>
      </c>
      <c r="C73" s="2"/>
      <c r="D73" s="26"/>
      <c r="E73" s="84"/>
      <c r="F73" s="2"/>
      <c r="G73" s="24"/>
      <c r="H73" s="24"/>
      <c r="I73" s="24"/>
      <c r="J73" s="24"/>
      <c r="K73" s="24"/>
      <c r="L73" s="24"/>
      <c r="M73" s="24"/>
      <c r="N73" s="24"/>
      <c r="O73" s="24"/>
      <c r="P73" s="24"/>
      <c r="Q73" s="24"/>
      <c r="R73" s="24"/>
      <c r="S73" s="24"/>
      <c r="T73" s="24"/>
      <c r="U73" s="24"/>
      <c r="V73" s="24"/>
      <c r="W73" s="24"/>
    </row>
    <row r="74" spans="2:23" x14ac:dyDescent="0.2">
      <c r="B74" t="str">
        <v/>
      </c>
      <c r="C74" s="2"/>
      <c r="D74" s="26"/>
      <c r="E74" s="84"/>
      <c r="F74" s="2"/>
      <c r="G74" s="24"/>
      <c r="H74" s="24"/>
      <c r="I74" s="24"/>
      <c r="J74" s="24"/>
      <c r="K74" s="24"/>
      <c r="L74" s="24"/>
      <c r="M74" s="24"/>
      <c r="N74" s="24"/>
      <c r="O74" s="24"/>
      <c r="P74" s="24"/>
      <c r="Q74" s="24"/>
      <c r="R74" s="24"/>
      <c r="S74" s="24"/>
      <c r="T74" s="24"/>
      <c r="U74" s="24"/>
      <c r="V74" s="24"/>
      <c r="W74" s="24"/>
    </row>
    <row r="75" spans="2:23" x14ac:dyDescent="0.2">
      <c r="B75" t="str">
        <v/>
      </c>
      <c r="C75" s="2"/>
      <c r="D75" s="26"/>
      <c r="E75" s="84"/>
      <c r="F75" s="2"/>
      <c r="G75" s="24"/>
      <c r="H75" s="24"/>
      <c r="I75" s="24"/>
      <c r="J75" s="24"/>
      <c r="K75" s="24"/>
      <c r="L75" s="24"/>
      <c r="M75" s="24"/>
      <c r="N75" s="24"/>
      <c r="O75" s="24"/>
      <c r="P75" s="24"/>
      <c r="Q75" s="24"/>
      <c r="R75" s="24"/>
      <c r="S75" s="24"/>
      <c r="T75" s="24"/>
      <c r="U75" s="24"/>
      <c r="V75" s="24"/>
      <c r="W75" s="24"/>
    </row>
    <row r="76" spans="2:23" x14ac:dyDescent="0.2">
      <c r="B76" t="str">
        <v/>
      </c>
      <c r="C76" s="2"/>
      <c r="D76" s="26"/>
      <c r="E76" s="84"/>
      <c r="F76" s="2"/>
      <c r="G76" s="24"/>
      <c r="H76" s="24"/>
      <c r="I76" s="24"/>
      <c r="J76" s="24"/>
      <c r="K76" s="24"/>
      <c r="L76" s="24"/>
      <c r="M76" s="24"/>
      <c r="N76" s="24"/>
      <c r="O76" s="24"/>
      <c r="P76" s="24"/>
      <c r="Q76" s="24"/>
      <c r="R76" s="24"/>
      <c r="S76" s="24"/>
      <c r="T76" s="24"/>
      <c r="U76" s="24"/>
      <c r="V76" s="24"/>
      <c r="W76" s="24"/>
    </row>
    <row r="77" spans="2:23" x14ac:dyDescent="0.2">
      <c r="B77" t="str">
        <v/>
      </c>
      <c r="C77" s="2"/>
      <c r="D77" s="26"/>
      <c r="E77" s="84"/>
      <c r="F77" s="2"/>
      <c r="G77" s="24"/>
      <c r="H77" s="24"/>
      <c r="I77" s="24"/>
      <c r="J77" s="24"/>
      <c r="K77" s="24"/>
      <c r="L77" s="24"/>
      <c r="M77" s="24"/>
      <c r="N77" s="24"/>
      <c r="O77" s="24"/>
      <c r="P77" s="24"/>
      <c r="Q77" s="24"/>
      <c r="R77" s="24"/>
      <c r="S77" s="24"/>
      <c r="T77" s="24"/>
      <c r="U77" s="24"/>
      <c r="V77" s="24"/>
      <c r="W77" s="24"/>
    </row>
    <row r="78" spans="2:23" x14ac:dyDescent="0.2">
      <c r="B78" t="str">
        <v/>
      </c>
      <c r="C78" s="2"/>
      <c r="D78" s="26"/>
      <c r="E78" s="84"/>
      <c r="F78" s="2"/>
      <c r="G78" s="24"/>
      <c r="H78" s="24"/>
      <c r="I78" s="24"/>
      <c r="J78" s="24"/>
      <c r="K78" s="24"/>
      <c r="L78" s="24"/>
      <c r="M78" s="24"/>
      <c r="N78" s="24"/>
      <c r="O78" s="24"/>
      <c r="P78" s="24"/>
      <c r="Q78" s="24"/>
      <c r="R78" s="24"/>
      <c r="S78" s="24"/>
      <c r="T78" s="24"/>
      <c r="U78" s="24"/>
      <c r="V78" s="24"/>
      <c r="W78" s="24"/>
    </row>
    <row r="79" spans="2:23" x14ac:dyDescent="0.2">
      <c r="B79" t="str">
        <v/>
      </c>
      <c r="C79" s="2"/>
      <c r="D79" s="26"/>
      <c r="E79" s="84"/>
      <c r="F79" s="2"/>
      <c r="G79" s="24"/>
      <c r="H79" s="24"/>
      <c r="I79" s="24"/>
      <c r="J79" s="24"/>
      <c r="K79" s="24"/>
      <c r="L79" s="24"/>
      <c r="M79" s="24"/>
      <c r="N79" s="24"/>
      <c r="O79" s="24"/>
      <c r="P79" s="24"/>
      <c r="Q79" s="24"/>
      <c r="R79" s="24"/>
      <c r="S79" s="24"/>
      <c r="T79" s="24"/>
      <c r="U79" s="24"/>
      <c r="V79" s="24"/>
      <c r="W79" s="24"/>
    </row>
    <row r="80" spans="2:23" x14ac:dyDescent="0.2">
      <c r="B80" t="str">
        <v/>
      </c>
      <c r="C80" s="2"/>
      <c r="D80" s="26"/>
      <c r="E80" s="84"/>
      <c r="F80" s="2"/>
      <c r="G80" s="24"/>
      <c r="H80" s="24"/>
      <c r="I80" s="24"/>
      <c r="J80" s="24"/>
      <c r="K80" s="24"/>
      <c r="L80" s="24"/>
      <c r="M80" s="24"/>
      <c r="N80" s="24"/>
      <c r="O80" s="24"/>
      <c r="P80" s="24"/>
      <c r="Q80" s="24"/>
      <c r="R80" s="24"/>
      <c r="S80" s="24"/>
      <c r="T80" s="24"/>
      <c r="U80" s="24"/>
      <c r="V80" s="24"/>
      <c r="W80" s="24"/>
    </row>
    <row r="81" spans="2:23" x14ac:dyDescent="0.2">
      <c r="B81" t="str">
        <v/>
      </c>
      <c r="C81" s="2"/>
      <c r="D81" s="26"/>
      <c r="E81" s="84"/>
      <c r="F81" s="2"/>
      <c r="G81" s="24"/>
      <c r="H81" s="24"/>
      <c r="I81" s="24"/>
      <c r="J81" s="24"/>
      <c r="K81" s="24"/>
      <c r="L81" s="24"/>
      <c r="M81" s="24"/>
      <c r="N81" s="24"/>
      <c r="O81" s="24"/>
      <c r="P81" s="24"/>
      <c r="Q81" s="24"/>
      <c r="R81" s="24"/>
      <c r="S81" s="24"/>
      <c r="T81" s="24"/>
      <c r="U81" s="24"/>
      <c r="V81" s="24"/>
      <c r="W81" s="24"/>
    </row>
    <row r="82" spans="2:23" x14ac:dyDescent="0.2">
      <c r="B82" t="str">
        <v/>
      </c>
      <c r="C82" s="81"/>
      <c r="D82" s="83"/>
      <c r="E82" s="84"/>
      <c r="F82" s="2"/>
      <c r="G82" s="85"/>
      <c r="H82" s="85"/>
      <c r="I82" s="85"/>
      <c r="J82" s="85"/>
      <c r="K82" s="85"/>
      <c r="L82" s="85"/>
      <c r="M82" s="85"/>
      <c r="N82" s="85"/>
      <c r="O82" s="85"/>
      <c r="P82" s="85"/>
      <c r="Q82" s="85"/>
      <c r="R82" s="85"/>
      <c r="S82" s="85"/>
      <c r="T82" s="85"/>
      <c r="U82" s="85"/>
      <c r="V82" s="85"/>
      <c r="W82" s="85"/>
    </row>
    <row r="83" spans="2:23" x14ac:dyDescent="0.2">
      <c r="B83" t="str">
        <v/>
      </c>
      <c r="C83" s="2"/>
      <c r="D83" s="26"/>
      <c r="E83" s="84"/>
      <c r="F83" s="2"/>
      <c r="G83" s="24"/>
      <c r="H83" s="24"/>
      <c r="I83" s="24"/>
      <c r="J83" s="24"/>
      <c r="K83" s="24"/>
      <c r="L83" s="24"/>
      <c r="M83" s="24"/>
      <c r="N83" s="24"/>
      <c r="O83" s="24"/>
      <c r="P83" s="24"/>
      <c r="Q83" s="24"/>
      <c r="R83" s="24"/>
      <c r="S83" s="24"/>
      <c r="T83" s="24"/>
      <c r="U83" s="24"/>
      <c r="V83" s="24"/>
      <c r="W83" s="24"/>
    </row>
    <row r="84" spans="2:23" x14ac:dyDescent="0.2">
      <c r="B84" t="str">
        <v/>
      </c>
      <c r="C84" s="2"/>
      <c r="D84" s="26"/>
      <c r="E84" s="84"/>
      <c r="F84" s="2"/>
      <c r="G84" s="24"/>
      <c r="H84" s="24"/>
      <c r="I84" s="24"/>
      <c r="J84" s="24"/>
      <c r="K84" s="24"/>
      <c r="L84" s="24"/>
      <c r="M84" s="24"/>
      <c r="N84" s="24"/>
      <c r="O84" s="24"/>
      <c r="P84" s="24"/>
      <c r="Q84" s="24"/>
      <c r="R84" s="24"/>
      <c r="S84" s="24"/>
      <c r="T84" s="24"/>
      <c r="U84" s="24"/>
      <c r="V84" s="24"/>
      <c r="W84" s="24"/>
    </row>
    <row r="85" spans="2:23" x14ac:dyDescent="0.2">
      <c r="B85" t="str">
        <v/>
      </c>
      <c r="C85" s="2"/>
      <c r="D85" s="26"/>
      <c r="E85" s="84"/>
      <c r="F85" s="2"/>
      <c r="G85" s="24"/>
      <c r="H85" s="24"/>
      <c r="I85" s="24"/>
      <c r="J85" s="24"/>
      <c r="K85" s="24"/>
      <c r="L85" s="24"/>
      <c r="M85" s="24"/>
      <c r="N85" s="24"/>
      <c r="O85" s="24"/>
      <c r="P85" s="24"/>
      <c r="Q85" s="24"/>
      <c r="R85" s="24"/>
      <c r="S85" s="24"/>
      <c r="T85" s="24"/>
      <c r="U85" s="24"/>
      <c r="V85" s="24"/>
      <c r="W85" s="24"/>
    </row>
    <row r="86" spans="2:23" x14ac:dyDescent="0.2">
      <c r="B86" t="str">
        <v/>
      </c>
      <c r="C86" s="2"/>
      <c r="D86" s="26"/>
      <c r="E86" s="84"/>
      <c r="F86" s="2"/>
      <c r="G86" s="24"/>
      <c r="H86" s="24"/>
      <c r="I86" s="24"/>
      <c r="J86" s="24"/>
      <c r="K86" s="24"/>
      <c r="L86" s="24"/>
      <c r="M86" s="24"/>
      <c r="N86" s="24"/>
      <c r="O86" s="24"/>
      <c r="P86" s="24"/>
      <c r="Q86" s="24"/>
      <c r="R86" s="24"/>
      <c r="S86" s="24"/>
      <c r="T86" s="24"/>
      <c r="U86" s="24"/>
      <c r="V86" s="24"/>
      <c r="W86" s="24"/>
    </row>
    <row r="87" spans="2:23" x14ac:dyDescent="0.2">
      <c r="B87" t="str">
        <v/>
      </c>
      <c r="C87" s="2"/>
      <c r="D87" s="26"/>
      <c r="E87" s="84"/>
      <c r="F87" s="2"/>
      <c r="G87" s="24"/>
      <c r="H87" s="24"/>
      <c r="I87" s="24"/>
      <c r="J87" s="24"/>
      <c r="K87" s="24"/>
      <c r="L87" s="24"/>
      <c r="M87" s="24"/>
      <c r="N87" s="24"/>
      <c r="O87" s="24"/>
      <c r="P87" s="24"/>
      <c r="Q87" s="24"/>
      <c r="R87" s="24"/>
      <c r="S87" s="24"/>
      <c r="T87" s="24"/>
      <c r="U87" s="24"/>
      <c r="V87" s="24"/>
      <c r="W87" s="24"/>
    </row>
    <row r="88" spans="2:23" x14ac:dyDescent="0.2">
      <c r="B88" t="str">
        <v/>
      </c>
      <c r="C88" s="2"/>
      <c r="D88" s="26"/>
      <c r="E88" s="84"/>
      <c r="F88" s="2"/>
      <c r="G88" s="24"/>
      <c r="H88" s="24"/>
      <c r="I88" s="24"/>
      <c r="J88" s="24"/>
      <c r="K88" s="24"/>
      <c r="L88" s="24"/>
      <c r="M88" s="24"/>
      <c r="N88" s="24"/>
      <c r="O88" s="24"/>
      <c r="P88" s="24"/>
      <c r="Q88" s="24"/>
      <c r="R88" s="24"/>
      <c r="S88" s="24"/>
      <c r="T88" s="24"/>
      <c r="U88" s="24"/>
      <c r="V88" s="24"/>
      <c r="W88" s="24"/>
    </row>
    <row r="89" spans="2:23" x14ac:dyDescent="0.2">
      <c r="B89" t="str">
        <v/>
      </c>
      <c r="C89" s="2"/>
      <c r="D89" s="26"/>
      <c r="E89" s="84"/>
      <c r="F89" s="2"/>
      <c r="G89" s="24"/>
      <c r="H89" s="24"/>
      <c r="I89" s="24"/>
      <c r="J89" s="24"/>
      <c r="K89" s="24"/>
      <c r="L89" s="24"/>
      <c r="M89" s="24"/>
      <c r="N89" s="24"/>
      <c r="O89" s="24"/>
      <c r="P89" s="24"/>
      <c r="Q89" s="24"/>
      <c r="R89" s="24"/>
      <c r="S89" s="24"/>
      <c r="T89" s="24"/>
      <c r="U89" s="24"/>
      <c r="V89" s="24"/>
      <c r="W89" s="24"/>
    </row>
    <row r="90" spans="2:23" x14ac:dyDescent="0.2">
      <c r="B90" t="str">
        <v/>
      </c>
      <c r="C90" s="2"/>
      <c r="D90" s="26"/>
      <c r="E90" s="84"/>
      <c r="F90" s="2"/>
      <c r="G90" s="24"/>
      <c r="H90" s="24"/>
      <c r="I90" s="24"/>
      <c r="J90" s="24"/>
      <c r="K90" s="24"/>
      <c r="L90" s="24"/>
      <c r="M90" s="24"/>
      <c r="N90" s="24"/>
      <c r="O90" s="24"/>
      <c r="P90" s="24"/>
      <c r="Q90" s="24"/>
      <c r="R90" s="24"/>
      <c r="S90" s="24"/>
      <c r="T90" s="24"/>
      <c r="U90" s="24"/>
      <c r="V90" s="24"/>
      <c r="W90" s="24"/>
    </row>
    <row r="91" spans="2:23" x14ac:dyDescent="0.2">
      <c r="B91" t="str">
        <v/>
      </c>
      <c r="C91" s="2"/>
      <c r="D91" s="26"/>
      <c r="E91" s="84"/>
      <c r="F91" s="2"/>
      <c r="G91" s="24"/>
      <c r="H91" s="24"/>
      <c r="I91" s="24"/>
      <c r="J91" s="24"/>
      <c r="K91" s="24"/>
      <c r="L91" s="24"/>
      <c r="M91" s="24"/>
      <c r="N91" s="24"/>
      <c r="O91" s="24"/>
      <c r="P91" s="24"/>
      <c r="Q91" s="24"/>
      <c r="R91" s="24"/>
      <c r="S91" s="24"/>
      <c r="T91" s="24"/>
      <c r="U91" s="24"/>
      <c r="V91" s="24"/>
      <c r="W91" s="24"/>
    </row>
    <row r="92" spans="2:23" x14ac:dyDescent="0.2">
      <c r="B92" t="str">
        <v/>
      </c>
      <c r="C92" s="81"/>
      <c r="D92" s="83"/>
      <c r="E92" s="84"/>
      <c r="F92" s="2"/>
      <c r="G92" s="85"/>
      <c r="H92" s="85"/>
      <c r="I92" s="85"/>
      <c r="J92" s="85"/>
      <c r="K92" s="85"/>
      <c r="L92" s="85"/>
      <c r="M92" s="85"/>
      <c r="N92" s="85"/>
      <c r="O92" s="85"/>
      <c r="P92" s="85"/>
      <c r="Q92" s="85"/>
      <c r="R92" s="85"/>
      <c r="S92" s="85"/>
      <c r="T92" s="85"/>
      <c r="U92" s="85"/>
      <c r="V92" s="85"/>
      <c r="W92" s="85"/>
    </row>
    <row r="93" spans="2:23" x14ac:dyDescent="0.2">
      <c r="B93" t="str">
        <v/>
      </c>
      <c r="C93" s="2"/>
      <c r="D93" s="26"/>
      <c r="E93" s="84"/>
      <c r="F93" s="2"/>
      <c r="G93" s="24"/>
      <c r="H93" s="24"/>
      <c r="I93" s="24"/>
      <c r="J93" s="24"/>
      <c r="K93" s="24"/>
      <c r="L93" s="24"/>
      <c r="M93" s="24"/>
      <c r="N93" s="24"/>
      <c r="O93" s="24"/>
      <c r="P93" s="24"/>
      <c r="Q93" s="24"/>
      <c r="R93" s="24"/>
      <c r="S93" s="24"/>
      <c r="T93" s="24"/>
      <c r="U93" s="24"/>
      <c r="V93" s="24"/>
      <c r="W93" s="24"/>
    </row>
    <row r="94" spans="2:23" x14ac:dyDescent="0.2">
      <c r="B94" t="str">
        <v/>
      </c>
      <c r="C94" s="2"/>
      <c r="D94" s="26"/>
      <c r="E94" s="84"/>
      <c r="F94" s="2"/>
      <c r="G94" s="24"/>
      <c r="H94" s="24"/>
      <c r="I94" s="24"/>
      <c r="J94" s="24"/>
      <c r="K94" s="24"/>
      <c r="L94" s="24"/>
      <c r="M94" s="24"/>
      <c r="N94" s="24"/>
      <c r="O94" s="24"/>
      <c r="P94" s="24"/>
      <c r="Q94" s="24"/>
      <c r="R94" s="24"/>
      <c r="S94" s="24"/>
      <c r="T94" s="24"/>
      <c r="U94" s="24"/>
      <c r="V94" s="24"/>
      <c r="W94" s="24"/>
    </row>
    <row r="95" spans="2:23" x14ac:dyDescent="0.2">
      <c r="B95" t="str">
        <v/>
      </c>
      <c r="C95" s="2"/>
      <c r="D95" s="26"/>
      <c r="E95" s="84"/>
      <c r="F95" s="2"/>
      <c r="G95" s="24"/>
      <c r="H95" s="24"/>
      <c r="I95" s="24"/>
      <c r="J95" s="24"/>
      <c r="K95" s="24"/>
      <c r="L95" s="24"/>
      <c r="M95" s="24"/>
      <c r="N95" s="24"/>
      <c r="O95" s="24"/>
      <c r="P95" s="24"/>
      <c r="Q95" s="24"/>
      <c r="R95" s="24"/>
      <c r="S95" s="24"/>
      <c r="T95" s="24"/>
      <c r="U95" s="24"/>
      <c r="V95" s="24"/>
      <c r="W95" s="24"/>
    </row>
    <row r="96" spans="2:23" x14ac:dyDescent="0.2">
      <c r="B96" t="str">
        <v/>
      </c>
      <c r="C96" s="2"/>
      <c r="D96" s="26"/>
      <c r="E96" s="84"/>
      <c r="F96" s="2"/>
      <c r="G96" s="24"/>
      <c r="H96" s="24"/>
      <c r="I96" s="24"/>
      <c r="J96" s="24"/>
      <c r="K96" s="24"/>
      <c r="L96" s="24"/>
      <c r="M96" s="24"/>
      <c r="N96" s="24"/>
      <c r="O96" s="24"/>
      <c r="P96" s="24"/>
      <c r="Q96" s="24"/>
      <c r="R96" s="24"/>
      <c r="S96" s="24"/>
      <c r="T96" s="24"/>
      <c r="U96" s="24"/>
      <c r="V96" s="24"/>
      <c r="W96" s="24"/>
    </row>
    <row r="97" spans="2:23" x14ac:dyDescent="0.2">
      <c r="B97" t="str">
        <v/>
      </c>
      <c r="C97" s="2"/>
      <c r="D97" s="26"/>
      <c r="E97" s="84"/>
      <c r="F97" s="2"/>
      <c r="G97" s="24"/>
      <c r="H97" s="24"/>
      <c r="I97" s="24"/>
      <c r="J97" s="24"/>
      <c r="K97" s="24"/>
      <c r="L97" s="24"/>
      <c r="M97" s="24"/>
      <c r="N97" s="24"/>
      <c r="O97" s="24"/>
      <c r="P97" s="24"/>
      <c r="Q97" s="24"/>
      <c r="R97" s="24"/>
      <c r="S97" s="24"/>
      <c r="T97" s="24"/>
      <c r="U97" s="24"/>
      <c r="V97" s="24"/>
      <c r="W97" s="24"/>
    </row>
    <row r="98" spans="2:23" x14ac:dyDescent="0.2">
      <c r="B98" t="str">
        <v/>
      </c>
      <c r="C98" s="2"/>
      <c r="D98" s="26"/>
      <c r="E98" s="84"/>
      <c r="F98" s="2"/>
      <c r="G98" s="24"/>
      <c r="H98" s="24"/>
      <c r="I98" s="24"/>
      <c r="J98" s="24"/>
      <c r="K98" s="24"/>
      <c r="L98" s="24"/>
      <c r="M98" s="24"/>
      <c r="N98" s="24"/>
      <c r="O98" s="24"/>
      <c r="P98" s="24"/>
      <c r="Q98" s="24"/>
      <c r="R98" s="24"/>
      <c r="S98" s="24"/>
      <c r="T98" s="24"/>
      <c r="U98" s="24"/>
      <c r="V98" s="24"/>
      <c r="W98" s="24"/>
    </row>
    <row r="99" spans="2:23" x14ac:dyDescent="0.2">
      <c r="B99" t="str">
        <v/>
      </c>
      <c r="C99" s="2"/>
      <c r="D99" s="26"/>
      <c r="E99" s="84"/>
      <c r="F99" s="2"/>
      <c r="G99" s="24"/>
      <c r="H99" s="24"/>
      <c r="I99" s="24"/>
      <c r="J99" s="24"/>
      <c r="K99" s="24"/>
      <c r="L99" s="24"/>
      <c r="M99" s="24"/>
      <c r="N99" s="24"/>
      <c r="O99" s="24"/>
      <c r="P99" s="24"/>
      <c r="Q99" s="24"/>
      <c r="R99" s="24"/>
      <c r="S99" s="24"/>
      <c r="T99" s="24"/>
      <c r="U99" s="24"/>
      <c r="V99" s="24"/>
      <c r="W99" s="24"/>
    </row>
    <row r="100" spans="2:23" x14ac:dyDescent="0.2">
      <c r="B100" t="str">
        <v/>
      </c>
      <c r="C100" s="2"/>
      <c r="D100" s="26"/>
      <c r="E100" s="84"/>
      <c r="F100" s="2"/>
      <c r="G100" s="24"/>
      <c r="H100" s="24"/>
      <c r="I100" s="24"/>
      <c r="J100" s="24"/>
      <c r="K100" s="24"/>
      <c r="L100" s="24"/>
      <c r="M100" s="24"/>
      <c r="N100" s="24"/>
      <c r="O100" s="24"/>
      <c r="P100" s="24"/>
      <c r="Q100" s="24"/>
      <c r="R100" s="24"/>
      <c r="S100" s="24"/>
      <c r="T100" s="24"/>
      <c r="U100" s="24"/>
      <c r="V100" s="24"/>
      <c r="W100" s="24"/>
    </row>
    <row r="101" spans="2:23" x14ac:dyDescent="0.2">
      <c r="B101" t="str">
        <v/>
      </c>
      <c r="C101" s="2"/>
      <c r="D101" s="26"/>
      <c r="E101" s="84"/>
      <c r="F101" s="2"/>
      <c r="G101" s="24"/>
      <c r="H101" s="24"/>
      <c r="I101" s="24"/>
      <c r="J101" s="24"/>
      <c r="K101" s="24"/>
      <c r="L101" s="24"/>
      <c r="M101" s="24"/>
      <c r="N101" s="24"/>
      <c r="O101" s="24"/>
      <c r="P101" s="24"/>
      <c r="Q101" s="24"/>
      <c r="R101" s="24"/>
      <c r="S101" s="24"/>
      <c r="T101" s="24"/>
      <c r="U101" s="24"/>
      <c r="V101" s="24"/>
      <c r="W101" s="24"/>
    </row>
    <row r="102" spans="2:23" x14ac:dyDescent="0.2">
      <c r="B102" t="str">
        <v/>
      </c>
      <c r="C102" s="81"/>
      <c r="D102" s="83"/>
      <c r="E102" s="84"/>
      <c r="F102" s="2"/>
      <c r="G102" s="85"/>
      <c r="H102" s="85"/>
      <c r="I102" s="85"/>
      <c r="J102" s="85"/>
      <c r="K102" s="85"/>
      <c r="L102" s="85"/>
      <c r="M102" s="85"/>
      <c r="N102" s="85"/>
      <c r="O102" s="85"/>
      <c r="P102" s="85"/>
      <c r="Q102" s="85"/>
      <c r="R102" s="85"/>
      <c r="S102" s="85"/>
      <c r="T102" s="85"/>
      <c r="U102" s="85"/>
      <c r="V102" s="85"/>
      <c r="W102" s="85"/>
    </row>
    <row r="103" spans="2:23" x14ac:dyDescent="0.2">
      <c r="B103" t="str">
        <v/>
      </c>
      <c r="C103" s="2"/>
      <c r="D103" s="26"/>
      <c r="E103" s="84"/>
      <c r="F103" s="2"/>
      <c r="G103" s="24"/>
      <c r="H103" s="24"/>
      <c r="I103" s="24"/>
      <c r="J103" s="24"/>
      <c r="K103" s="24"/>
      <c r="L103" s="24"/>
      <c r="M103" s="24"/>
      <c r="N103" s="24"/>
      <c r="O103" s="24"/>
      <c r="P103" s="24"/>
      <c r="Q103" s="24"/>
      <c r="R103" s="24"/>
      <c r="S103" s="24"/>
      <c r="T103" s="24"/>
      <c r="U103" s="24"/>
      <c r="V103" s="24"/>
      <c r="W103" s="24"/>
    </row>
    <row r="104" spans="2:23" x14ac:dyDescent="0.2">
      <c r="B104" t="str">
        <v/>
      </c>
      <c r="C104" s="2"/>
      <c r="D104" s="26"/>
      <c r="E104" s="84"/>
      <c r="F104" s="2"/>
      <c r="G104" s="24"/>
      <c r="H104" s="24"/>
      <c r="I104" s="24"/>
      <c r="J104" s="24"/>
      <c r="K104" s="24"/>
      <c r="L104" s="24"/>
      <c r="M104" s="24"/>
      <c r="N104" s="24"/>
      <c r="O104" s="24"/>
      <c r="P104" s="24"/>
      <c r="Q104" s="24"/>
      <c r="R104" s="24"/>
      <c r="S104" s="24"/>
      <c r="T104" s="24"/>
      <c r="U104" s="24"/>
      <c r="V104" s="24"/>
      <c r="W104" s="24"/>
    </row>
    <row r="105" spans="2:23" x14ac:dyDescent="0.2">
      <c r="B105" t="str">
        <v/>
      </c>
      <c r="C105" s="2"/>
      <c r="D105" s="26"/>
      <c r="E105" s="84"/>
      <c r="F105" s="2"/>
      <c r="G105" s="24"/>
      <c r="H105" s="24"/>
      <c r="I105" s="24"/>
      <c r="J105" s="24"/>
      <c r="K105" s="24"/>
      <c r="L105" s="24"/>
      <c r="M105" s="24"/>
      <c r="N105" s="24"/>
      <c r="O105" s="24"/>
      <c r="P105" s="24"/>
      <c r="Q105" s="24"/>
      <c r="R105" s="24"/>
      <c r="S105" s="24"/>
      <c r="T105" s="24"/>
      <c r="U105" s="24"/>
      <c r="V105" s="24"/>
      <c r="W105" s="24"/>
    </row>
    <row r="106" spans="2:23" x14ac:dyDescent="0.2">
      <c r="B106" t="str">
        <v/>
      </c>
      <c r="C106" s="2"/>
      <c r="D106" s="26"/>
      <c r="E106" s="84"/>
      <c r="F106" s="2"/>
      <c r="G106" s="24"/>
      <c r="H106" s="24"/>
      <c r="I106" s="24"/>
      <c r="J106" s="24"/>
      <c r="K106" s="24"/>
      <c r="L106" s="24"/>
      <c r="M106" s="24"/>
      <c r="N106" s="24"/>
      <c r="O106" s="24"/>
      <c r="P106" s="24"/>
      <c r="Q106" s="24"/>
      <c r="R106" s="24"/>
      <c r="S106" s="24"/>
      <c r="T106" s="24"/>
      <c r="U106" s="24"/>
      <c r="V106" s="24"/>
      <c r="W106" s="24"/>
    </row>
    <row r="107" spans="2:23" x14ac:dyDescent="0.2">
      <c r="B107" t="str">
        <v/>
      </c>
      <c r="C107" s="2"/>
      <c r="D107" s="26"/>
      <c r="E107" s="84"/>
      <c r="F107" s="2"/>
      <c r="G107" s="24"/>
      <c r="H107" s="24"/>
      <c r="I107" s="24"/>
      <c r="J107" s="24"/>
      <c r="K107" s="24"/>
      <c r="L107" s="24"/>
      <c r="M107" s="24"/>
      <c r="N107" s="24"/>
      <c r="O107" s="24"/>
      <c r="P107" s="24"/>
      <c r="Q107" s="24"/>
      <c r="R107" s="24"/>
      <c r="S107" s="24"/>
      <c r="T107" s="24"/>
      <c r="U107" s="24"/>
      <c r="V107" s="24"/>
      <c r="W107" s="24"/>
    </row>
    <row r="108" spans="2:23" x14ac:dyDescent="0.2">
      <c r="B108" t="str">
        <v/>
      </c>
      <c r="C108" s="2"/>
      <c r="D108" s="26"/>
      <c r="E108" s="84"/>
      <c r="F108" s="2"/>
      <c r="G108" s="24"/>
      <c r="H108" s="24"/>
      <c r="I108" s="24"/>
      <c r="J108" s="24"/>
      <c r="K108" s="24"/>
      <c r="L108" s="24"/>
      <c r="M108" s="24"/>
      <c r="N108" s="24"/>
      <c r="O108" s="24"/>
      <c r="P108" s="24"/>
      <c r="Q108" s="24"/>
      <c r="R108" s="24"/>
      <c r="S108" s="24"/>
      <c r="T108" s="24"/>
      <c r="U108" s="24"/>
      <c r="V108" s="24"/>
      <c r="W108" s="24"/>
    </row>
    <row r="109" spans="2:23" x14ac:dyDescent="0.2">
      <c r="B109" t="str">
        <v/>
      </c>
      <c r="C109" s="2"/>
      <c r="D109" s="26"/>
      <c r="E109" s="84"/>
      <c r="F109" s="2"/>
      <c r="G109" s="24"/>
      <c r="H109" s="24"/>
      <c r="I109" s="24"/>
      <c r="J109" s="24"/>
      <c r="K109" s="24"/>
      <c r="L109" s="24"/>
      <c r="M109" s="24"/>
      <c r="N109" s="24"/>
      <c r="O109" s="24"/>
      <c r="P109" s="24"/>
      <c r="Q109" s="24"/>
      <c r="R109" s="24"/>
      <c r="S109" s="24"/>
      <c r="T109" s="24"/>
      <c r="U109" s="24"/>
      <c r="V109" s="24"/>
      <c r="W109" s="24"/>
    </row>
    <row r="110" spans="2:23" x14ac:dyDescent="0.2">
      <c r="B110" t="str">
        <v/>
      </c>
      <c r="C110" s="2"/>
      <c r="D110" s="26"/>
      <c r="E110" s="84"/>
      <c r="F110" s="2"/>
      <c r="G110" s="24"/>
      <c r="H110" s="24"/>
      <c r="I110" s="24"/>
      <c r="J110" s="24"/>
      <c r="K110" s="24"/>
      <c r="L110" s="24"/>
      <c r="M110" s="24"/>
      <c r="N110" s="24"/>
      <c r="O110" s="24"/>
      <c r="P110" s="24"/>
      <c r="Q110" s="24"/>
      <c r="R110" s="24"/>
      <c r="S110" s="24"/>
      <c r="T110" s="24"/>
      <c r="U110" s="24"/>
      <c r="V110" s="24"/>
      <c r="W110" s="24"/>
    </row>
    <row r="111" spans="2:23" x14ac:dyDescent="0.2">
      <c r="B111" t="str">
        <v/>
      </c>
      <c r="C111" s="2"/>
      <c r="D111" s="26"/>
      <c r="E111" s="84"/>
      <c r="F111" s="2"/>
      <c r="G111" s="24"/>
      <c r="H111" s="24"/>
      <c r="I111" s="24"/>
      <c r="J111" s="24"/>
      <c r="K111" s="24"/>
      <c r="L111" s="24"/>
      <c r="M111" s="24"/>
      <c r="N111" s="24"/>
      <c r="O111" s="24"/>
      <c r="P111" s="24"/>
      <c r="Q111" s="24"/>
      <c r="R111" s="24"/>
      <c r="S111" s="24"/>
      <c r="T111" s="24"/>
      <c r="U111" s="24"/>
      <c r="V111" s="24"/>
      <c r="W111" s="24"/>
    </row>
    <row r="112" spans="2:23" x14ac:dyDescent="0.2">
      <c r="B112" t="str">
        <v/>
      </c>
      <c r="C112" s="81"/>
      <c r="D112" s="83"/>
      <c r="E112" s="84"/>
      <c r="F112" s="2"/>
      <c r="G112" s="85"/>
      <c r="H112" s="85"/>
      <c r="I112" s="85"/>
      <c r="J112" s="85"/>
      <c r="K112" s="85"/>
      <c r="L112" s="85"/>
      <c r="M112" s="85"/>
      <c r="N112" s="85"/>
      <c r="O112" s="85"/>
      <c r="P112" s="85"/>
      <c r="Q112" s="85"/>
      <c r="R112" s="85"/>
      <c r="S112" s="85"/>
      <c r="T112" s="85"/>
      <c r="U112" s="85"/>
      <c r="V112" s="85"/>
      <c r="W112" s="85"/>
    </row>
  </sheetData>
  <mergeCells count="1">
    <mergeCell ref="G11:W11"/>
  </mergeCells>
  <phoneticPr fontId="4" type="noConversion"/>
  <pageMargins left="0.7" right="0.7" top="0.75" bottom="0.75" header="0.3" footer="0.3"/>
  <ignoredErrors>
    <ignoredError sqref="E13:E14 E16 E15 E17" calculatedColumn="1"/>
  </ignoredErrors>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8c4c99b-0bc1-4dd5-829e-ad5714449cd6" xsi:nil="true"/>
    <lcf76f155ced4ddcb4097134ff3c332f xmlns="83abfa7a-daeb-4e82-8a7e-c5824009c76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438c0f2f0dd586cfffb889849620e195">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de8dcbbc0849f0c98b43a509b911371a"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78A59E-6FC0-4AC7-A1C8-4493F2F8CB9F}">
  <ds:schemaRef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 ds:uri="8524c6b6-186d-47c8-8805-0bc69fc317fc"/>
    <ds:schemaRef ds:uri="http://purl.org/dc/dcmitype/"/>
    <ds:schemaRef ds:uri="http://www.w3.org/XML/1998/namespace"/>
    <ds:schemaRef ds:uri="7f6037b4-39fc-438e-ab72-e12d4c263736"/>
    <ds:schemaRef ds:uri="http://purl.org/dc/terms/"/>
    <ds:schemaRef ds:uri="http://purl.org/dc/elements/1.1/"/>
  </ds:schemaRefs>
</ds:datastoreItem>
</file>

<file path=customXml/itemProps2.xml><?xml version="1.0" encoding="utf-8"?>
<ds:datastoreItem xmlns:ds="http://schemas.openxmlformats.org/officeDocument/2006/customXml" ds:itemID="{75BEE52F-470A-44B0-B0C5-B45CCB8CDDC4}">
  <ds:schemaRefs>
    <ds:schemaRef ds:uri="http://schemas.microsoft.com/sharepoint/v3/contenttype/forms"/>
  </ds:schemaRefs>
</ds:datastoreItem>
</file>

<file path=customXml/itemProps3.xml><?xml version="1.0" encoding="utf-8"?>
<ds:datastoreItem xmlns:ds="http://schemas.openxmlformats.org/officeDocument/2006/customXml" ds:itemID="{EFDC3F63-1056-4A8F-81EF-610A210775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Cover</vt:lpstr>
      <vt:lpstr>Table of Contents</vt:lpstr>
      <vt:lpstr>VA Toolkit User Guide</vt:lpstr>
      <vt:lpstr>VA Definitions</vt:lpstr>
      <vt:lpstr>VA Toolkit →</vt:lpstr>
      <vt:lpstr>1. LDC Asset Summary</vt:lpstr>
      <vt:lpstr>2. Asset Class Failure Thresh</vt:lpstr>
      <vt:lpstr>3. Climate Severity Calculator</vt:lpstr>
      <vt:lpstr>4. Climate Peril Probability</vt:lpstr>
      <vt:lpstr>5. VA Heatmap</vt:lpstr>
      <vt:lpstr>BCA Toolkit →</vt:lpstr>
      <vt:lpstr>6. Generic BCA Inputs</vt:lpstr>
      <vt:lpstr>7. Project Characteristics</vt:lpstr>
      <vt:lpstr>8. Project BCA Results</vt:lpstr>
      <vt:lpstr>Intermediate Calculations →</vt:lpstr>
      <vt:lpstr>Calibration</vt:lpstr>
      <vt:lpstr>Climate Data</vt:lpstr>
      <vt:lpstr>Int VA Calcs</vt:lpstr>
      <vt:lpstr>Revenue Requirement Calculation</vt:lpstr>
      <vt:lpstr>Int BCA Costs</vt:lpstr>
      <vt:lpstr>Int BCA Ann Fail Prob</vt:lpstr>
      <vt:lpstr>Int BCA Ann Fail Costs</vt:lpstr>
      <vt:lpstr>Int BCA Ann PWFC</vt:lpstr>
      <vt:lpstr>Int BCA Ann PWVOLL</vt:lpstr>
      <vt:lpstr>Int BCA Ann CMI</vt:lpstr>
    </vt:vector>
  </TitlesOfParts>
  <Manager/>
  <Company>Econcern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william.supple@guidehouse.com</dc:creator>
  <cp:keywords/>
  <dc:description/>
  <cp:lastModifiedBy>William Supple</cp:lastModifiedBy>
  <cp:revision/>
  <dcterms:created xsi:type="dcterms:W3CDTF">2011-01-19T10:59:21Z</dcterms:created>
  <dcterms:modified xsi:type="dcterms:W3CDTF">2025-04-21T20:35:46Z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_dlc_DocIdItemGuid">
    <vt:lpwstr>d84edb1a-39a9-47e7-b586-5cf29657c9d3</vt:lpwstr>
  </property>
  <property fmtid="{D5CDD505-2E9C-101B-9397-08002B2CF9AE}" pid="4" name="Order">
    <vt:r8>44900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CheckoutUser">
    <vt:lpwstr>104</vt:lpwstr>
  </property>
  <property fmtid="{D5CDD505-2E9C-101B-9397-08002B2CF9AE}" pid="9" name="MediaServiceImageTags">
    <vt:lpwstr/>
  </property>
</Properties>
</file>