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5 Deferral Account Request\Working Models\"/>
    </mc:Choice>
  </mc:AlternateContent>
  <xr:revisionPtr revIDLastSave="0" documentId="13_ncr:1_{39C221C3-0F65-4FBD-8DB9-A3768FF15057}" xr6:coauthVersionLast="47" xr6:coauthVersionMax="47" xr10:uidLastSave="{00000000-0000-0000-0000-000000000000}"/>
  <bookViews>
    <workbookView xWindow="28680" yWindow="-120" windowWidth="29040" windowHeight="15840" xr2:uid="{69AF9334-A408-417B-93A1-673A0A1FC67B}"/>
  </bookViews>
  <sheets>
    <sheet name="Revenues" sheetId="1" r:id="rId1"/>
    <sheet name="Issues" sheetId="2" r:id="rId2"/>
  </sheets>
  <definedNames>
    <definedName name="_xlnm._FilterDatabase" localSheetId="1" hidden="1">Issues!$A$4:$D$11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B39" i="1"/>
  <c r="F18" i="1" l="1"/>
  <c r="C56" i="1" l="1"/>
  <c r="B56" i="1"/>
  <c r="D53" i="1"/>
  <c r="D56" i="1" s="1"/>
  <c r="C53" i="1"/>
  <c r="B53" i="1"/>
  <c r="F19" i="1"/>
  <c r="F20" i="1"/>
  <c r="F21" i="1"/>
  <c r="F22" i="1"/>
  <c r="F23" i="1"/>
  <c r="F8" i="1"/>
  <c r="F13" i="1"/>
  <c r="F12" i="1"/>
  <c r="F11" i="1"/>
  <c r="F10" i="1"/>
  <c r="F9" i="1"/>
  <c r="B44" i="1"/>
  <c r="B43" i="1"/>
  <c r="B42" i="1"/>
  <c r="B41" i="1"/>
  <c r="B40" i="1"/>
  <c r="B46" i="1" l="1"/>
  <c r="B52" i="1" s="1"/>
  <c r="B54" i="1" s="1"/>
  <c r="B57" i="1" s="1"/>
  <c r="J30" i="1"/>
  <c r="N30" i="1" s="1"/>
  <c r="R30" i="1" s="1"/>
  <c r="J31" i="1"/>
  <c r="N31" i="1" s="1"/>
  <c r="R31" i="1" s="1"/>
  <c r="J32" i="1"/>
  <c r="N32" i="1" s="1"/>
  <c r="R32" i="1" s="1"/>
  <c r="J33" i="1"/>
  <c r="N33" i="1" s="1"/>
  <c r="R33" i="1" s="1"/>
  <c r="J34" i="1"/>
  <c r="N34" i="1" s="1"/>
  <c r="R34" i="1" s="1"/>
  <c r="J29" i="1"/>
  <c r="N29" i="1" s="1"/>
  <c r="R29" i="1" s="1"/>
  <c r="I34" i="1"/>
  <c r="I33" i="1"/>
  <c r="I32" i="1"/>
  <c r="I31" i="1"/>
  <c r="I30" i="1"/>
  <c r="I29" i="1"/>
  <c r="M30" i="1" l="1"/>
  <c r="D40" i="1"/>
  <c r="C40" i="1"/>
  <c r="M31" i="1"/>
  <c r="D41" i="1" s="1"/>
  <c r="C41" i="1"/>
  <c r="M32" i="1"/>
  <c r="D42" i="1"/>
  <c r="C42" i="1"/>
  <c r="M33" i="1"/>
  <c r="D43" i="1" s="1"/>
  <c r="C43" i="1"/>
  <c r="M34" i="1"/>
  <c r="C44" i="1"/>
  <c r="D44" i="1"/>
  <c r="M29" i="1"/>
  <c r="Q29" i="1" l="1"/>
  <c r="Q32" i="1"/>
  <c r="F42" i="1" s="1"/>
  <c r="Q34" i="1"/>
  <c r="F44" i="1" s="1"/>
  <c r="Q31" i="1"/>
  <c r="F41" i="1" s="1"/>
  <c r="E41" i="1"/>
  <c r="G41" i="1" s="1"/>
  <c r="D46" i="1"/>
  <c r="D52" i="1" s="1"/>
  <c r="D54" i="1" s="1"/>
  <c r="D57" i="1" s="1"/>
  <c r="Q33" i="1"/>
  <c r="C46" i="1"/>
  <c r="C52" i="1" s="1"/>
  <c r="C54" i="1" s="1"/>
  <c r="C57" i="1" s="1"/>
  <c r="Q30" i="1"/>
  <c r="F40" i="1" s="1"/>
  <c r="E44" i="1" l="1"/>
  <c r="G44" i="1" s="1"/>
  <c r="E40" i="1"/>
  <c r="G40" i="1" s="1"/>
  <c r="E42" i="1"/>
  <c r="G42" i="1" s="1"/>
  <c r="E43" i="1"/>
  <c r="F43" i="1"/>
  <c r="F46" i="1" s="1"/>
  <c r="G43" i="1" l="1"/>
  <c r="E46" i="1"/>
  <c r="G46" i="1"/>
</calcChain>
</file>

<file path=xl/sharedStrings.xml><?xml version="1.0" encoding="utf-8"?>
<sst xmlns="http://schemas.openxmlformats.org/spreadsheetml/2006/main" count="114" uniqueCount="62">
  <si>
    <t>Ottawa River Power Corporation</t>
  </si>
  <si>
    <t>2022 Cost of Service Revenue Requirement</t>
  </si>
  <si>
    <t>Customers / Connections</t>
  </si>
  <si>
    <t>Residential</t>
  </si>
  <si>
    <t>GS&lt;50 kW</t>
  </si>
  <si>
    <t>GS 50 to 4999 kW</t>
  </si>
  <si>
    <t>Sentinel Lighting</t>
  </si>
  <si>
    <t>Street Lighting</t>
  </si>
  <si>
    <t>Unmetered Scattered Load</t>
  </si>
  <si>
    <t>Fiscal Year End</t>
  </si>
  <si>
    <t>Usage</t>
  </si>
  <si>
    <t>Rates</t>
  </si>
  <si>
    <t>Monthly Service Charge</t>
  </si>
  <si>
    <t>Volumetric Rate</t>
  </si>
  <si>
    <t>Base</t>
  </si>
  <si>
    <t>kWh</t>
  </si>
  <si>
    <t>kW</t>
  </si>
  <si>
    <t>2022 Approved</t>
  </si>
  <si>
    <t>2022 Revised</t>
  </si>
  <si>
    <t>2023 Approved</t>
  </si>
  <si>
    <t>2023 Revised</t>
  </si>
  <si>
    <t>2024 Approved</t>
  </si>
  <si>
    <t>2024 Revised</t>
  </si>
  <si>
    <t>2025 Approved</t>
  </si>
  <si>
    <t>2025 Revised</t>
  </si>
  <si>
    <t>Price Cap Index</t>
  </si>
  <si>
    <t>Estimated Lost Revenue</t>
  </si>
  <si>
    <t>Total</t>
  </si>
  <si>
    <t>2025 Estimated</t>
  </si>
  <si>
    <t>Distribution Revenue Impact Analysis</t>
  </si>
  <si>
    <t>Achieved Return on Equity</t>
  </si>
  <si>
    <t>Regulated deemed equity</t>
  </si>
  <si>
    <t>Reported regulated net income</t>
  </si>
  <si>
    <t>Estimated revised regulated net income</t>
  </si>
  <si>
    <t>Estimated revised return on equity</t>
  </si>
  <si>
    <t>Reported return on equity</t>
  </si>
  <si>
    <t>Target return on equity</t>
  </si>
  <si>
    <t>Revised deviation from target ROE</t>
  </si>
  <si>
    <t>Reported deviation from target ROE</t>
  </si>
  <si>
    <t>Issue Frequency</t>
  </si>
  <si>
    <t>Year</t>
  </si>
  <si>
    <t>Issue</t>
  </si>
  <si>
    <t>Outcome</t>
  </si>
  <si>
    <t>2024 GA Rate Rider model issue with incorrect billing determinants resulting in accelerated credits to customers</t>
  </si>
  <si>
    <t>Revised 2025 IRM 2024 GA Rate Rider</t>
  </si>
  <si>
    <t>EB-2024-0050</t>
  </si>
  <si>
    <t>N/A</t>
  </si>
  <si>
    <t>Pending Acknowledgement</t>
  </si>
  <si>
    <t>Reference</t>
  </si>
  <si>
    <t>Letter in 2025 closing the matter</t>
  </si>
  <si>
    <t>Overcharging interval service fees to 75 interval metering customers</t>
  </si>
  <si>
    <t>Final Bill Pro-ration Miscalculation</t>
  </si>
  <si>
    <t>AVC</t>
  </si>
  <si>
    <t>EB-2024-0154</t>
  </si>
  <si>
    <t>1588 and 1589 Enforcement department review of accounts 1588 and 1589 from 2015 to 2019</t>
  </si>
  <si>
    <t>Letter issued in December 2021 advising of material misstatements in ORPC's settlements with Hydro One and direction to re-settle with Hydro One.</t>
  </si>
  <si>
    <t>EB-2023-0047</t>
  </si>
  <si>
    <t>Hydro One excess generator payments/1588 and 1589 revisions from 2018 to 2022</t>
  </si>
  <si>
    <t>Interim disposition approval in EB-2023-0047
Final disposition approval in EB-2024-0154</t>
  </si>
  <si>
    <t>2023 and 2024 GA Rate Riders not credited to non-retailer enrolled non-RPP customers</t>
  </si>
  <si>
    <t>ARC Inspection</t>
  </si>
  <si>
    <t>Revisions to shared services agreement
Pending final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</si>
</sst>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0" fillId="0" borderId="0" xfId="1" applyNumberFormat="1" applyFont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 wrapText="1"/>
    </xf>
    <xf numFmtId="164" fontId="0" fillId="0" borderId="0" xfId="0" applyNumberFormat="1"/>
    <xf numFmtId="10" fontId="0" fillId="0" borderId="0" xfId="3" applyNumberFormat="1" applyFont="1"/>
    <xf numFmtId="10" fontId="0" fillId="0" borderId="0" xfId="3" applyNumberFormat="1" applyFont="1" applyAlignment="1">
      <alignment horizontal="center"/>
    </xf>
    <xf numFmtId="166" fontId="0" fillId="0" borderId="0" xfId="2" applyNumberFormat="1" applyFont="1"/>
    <xf numFmtId="166" fontId="0" fillId="0" borderId="5" xfId="2" applyNumberFormat="1" applyFont="1" applyBorder="1"/>
    <xf numFmtId="166" fontId="0" fillId="0" borderId="0" xfId="0" applyNumberFormat="1"/>
    <xf numFmtId="166" fontId="2" fillId="0" borderId="1" xfId="2" applyNumberFormat="1" applyFont="1" applyBorder="1"/>
    <xf numFmtId="10" fontId="2" fillId="0" borderId="0" xfId="3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6" fontId="2" fillId="0" borderId="0" xfId="2" applyNumberFormat="1" applyFont="1"/>
    <xf numFmtId="166" fontId="0" fillId="0" borderId="5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54D5-75B9-4F9F-88F6-7ECE5B8B57E9}">
  <dimension ref="A1:R57"/>
  <sheetViews>
    <sheetView tabSelected="1" topLeftCell="A11" zoomScale="85" zoomScaleNormal="85" workbookViewId="0">
      <selection activeCell="G40" sqref="G40"/>
    </sheetView>
  </sheetViews>
  <sheetFormatPr defaultRowHeight="15" x14ac:dyDescent="0.25"/>
  <cols>
    <col min="1" max="1" width="36.140625" bestFit="1" customWidth="1"/>
    <col min="2" max="18" width="12.7109375" customWidth="1"/>
  </cols>
  <sheetData>
    <row r="1" spans="1:18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x14ac:dyDescent="0.25">
      <c r="A3" s="28" t="s">
        <v>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5.75" thickBot="1" x14ac:dyDescent="0.3"/>
    <row r="5" spans="1:18" ht="15.75" thickBot="1" x14ac:dyDescent="0.3">
      <c r="B5" s="25" t="s">
        <v>9</v>
      </c>
      <c r="C5" s="27"/>
      <c r="D5" s="27"/>
      <c r="E5" s="27"/>
      <c r="F5" s="26"/>
    </row>
    <row r="6" spans="1:18" ht="30.75" thickBot="1" x14ac:dyDescent="0.3">
      <c r="A6" s="5" t="s">
        <v>2</v>
      </c>
      <c r="B6" s="7">
        <v>2021</v>
      </c>
      <c r="C6" s="7">
        <v>2022</v>
      </c>
      <c r="D6" s="7">
        <v>2023</v>
      </c>
      <c r="E6" s="7">
        <v>2024</v>
      </c>
      <c r="F6" s="11" t="s">
        <v>28</v>
      </c>
    </row>
    <row r="8" spans="1:18" x14ac:dyDescent="0.25">
      <c r="A8" t="s">
        <v>3</v>
      </c>
      <c r="B8" s="2">
        <v>10127</v>
      </c>
      <c r="C8" s="2">
        <v>10223</v>
      </c>
      <c r="D8" s="2">
        <v>10326</v>
      </c>
      <c r="E8" s="2">
        <v>10367</v>
      </c>
      <c r="F8" s="2">
        <f t="shared" ref="F8:F13" si="0">ROUND(E8*AVERAGE((C8/B8),(D8/C8),(E8/D8)),0)</f>
        <v>10448</v>
      </c>
      <c r="G8" s="13"/>
      <c r="H8" s="13"/>
      <c r="I8" s="9"/>
    </row>
    <row r="9" spans="1:18" x14ac:dyDescent="0.25">
      <c r="A9" t="s">
        <v>4</v>
      </c>
      <c r="B9" s="2">
        <v>1281</v>
      </c>
      <c r="C9" s="2">
        <v>1274</v>
      </c>
      <c r="D9" s="2">
        <v>1267</v>
      </c>
      <c r="E9" s="2">
        <v>1271</v>
      </c>
      <c r="F9" s="2">
        <f t="shared" si="0"/>
        <v>1268</v>
      </c>
    </row>
    <row r="10" spans="1:18" x14ac:dyDescent="0.25">
      <c r="A10" t="s">
        <v>5</v>
      </c>
      <c r="B10" s="2">
        <v>141</v>
      </c>
      <c r="C10" s="2">
        <v>141</v>
      </c>
      <c r="D10" s="2">
        <v>139</v>
      </c>
      <c r="E10" s="2">
        <v>137</v>
      </c>
      <c r="F10" s="2">
        <f t="shared" si="0"/>
        <v>136</v>
      </c>
    </row>
    <row r="11" spans="1:18" x14ac:dyDescent="0.25">
      <c r="A11" t="s">
        <v>6</v>
      </c>
      <c r="B11" s="2">
        <v>171</v>
      </c>
      <c r="C11" s="2">
        <v>155</v>
      </c>
      <c r="D11" s="2">
        <v>173</v>
      </c>
      <c r="E11" s="2">
        <v>177</v>
      </c>
      <c r="F11" s="2">
        <f t="shared" si="0"/>
        <v>180</v>
      </c>
    </row>
    <row r="12" spans="1:18" x14ac:dyDescent="0.25">
      <c r="A12" t="s">
        <v>7</v>
      </c>
      <c r="B12" s="2">
        <v>2920</v>
      </c>
      <c r="C12" s="2">
        <v>2920</v>
      </c>
      <c r="D12" s="2">
        <v>2908</v>
      </c>
      <c r="E12" s="2">
        <v>2906</v>
      </c>
      <c r="F12" s="2">
        <f t="shared" si="0"/>
        <v>2901</v>
      </c>
    </row>
    <row r="13" spans="1:18" x14ac:dyDescent="0.25">
      <c r="A13" t="s">
        <v>8</v>
      </c>
      <c r="B13" s="2">
        <v>19</v>
      </c>
      <c r="C13" s="2">
        <v>19</v>
      </c>
      <c r="D13" s="2">
        <v>18</v>
      </c>
      <c r="E13" s="2">
        <v>19</v>
      </c>
      <c r="F13" s="2">
        <f t="shared" si="0"/>
        <v>19</v>
      </c>
    </row>
    <row r="14" spans="1:18" ht="15.75" thickBot="1" x14ac:dyDescent="0.3"/>
    <row r="15" spans="1:18" ht="15.75" thickBot="1" x14ac:dyDescent="0.3">
      <c r="C15" s="25" t="s">
        <v>9</v>
      </c>
      <c r="D15" s="27"/>
      <c r="E15" s="27"/>
      <c r="F15" s="26"/>
    </row>
    <row r="16" spans="1:18" ht="30.75" thickBot="1" x14ac:dyDescent="0.3">
      <c r="A16" s="5" t="s">
        <v>10</v>
      </c>
      <c r="B16" s="6" t="s">
        <v>14</v>
      </c>
      <c r="C16" s="7">
        <v>2022</v>
      </c>
      <c r="D16" s="7">
        <v>2023</v>
      </c>
      <c r="E16" s="7">
        <v>2024</v>
      </c>
      <c r="F16" s="11" t="s">
        <v>28</v>
      </c>
    </row>
    <row r="18" spans="1:18" x14ac:dyDescent="0.25">
      <c r="A18" t="s">
        <v>3</v>
      </c>
      <c r="B18" s="3" t="s">
        <v>15</v>
      </c>
      <c r="C18" s="2">
        <v>86112039</v>
      </c>
      <c r="D18" s="2">
        <v>85022917</v>
      </c>
      <c r="E18" s="2">
        <v>86752528</v>
      </c>
      <c r="F18" s="12">
        <f>ROUND(E18*AVERAGE((D18/C18),(E18/D18)),0)</f>
        <v>87086315</v>
      </c>
    </row>
    <row r="19" spans="1:18" x14ac:dyDescent="0.25">
      <c r="A19" t="s">
        <v>4</v>
      </c>
      <c r="B19" s="3" t="s">
        <v>15</v>
      </c>
      <c r="C19" s="2">
        <v>28785366</v>
      </c>
      <c r="D19" s="2">
        <v>29063129</v>
      </c>
      <c r="E19" s="2">
        <v>29356697</v>
      </c>
      <c r="F19" s="12">
        <f t="shared" ref="F19:F23" si="1">ROUND(E19*AVERAGE((D19/C19),(E19/D19)),0)</f>
        <v>29646602</v>
      </c>
    </row>
    <row r="20" spans="1:18" x14ac:dyDescent="0.25">
      <c r="A20" t="s">
        <v>5</v>
      </c>
      <c r="B20" s="3" t="s">
        <v>16</v>
      </c>
      <c r="C20" s="2">
        <v>204528</v>
      </c>
      <c r="D20" s="2">
        <v>205270</v>
      </c>
      <c r="E20" s="2">
        <v>189967</v>
      </c>
      <c r="F20" s="12">
        <f t="shared" si="1"/>
        <v>183231</v>
      </c>
    </row>
    <row r="21" spans="1:18" x14ac:dyDescent="0.25">
      <c r="A21" t="s">
        <v>6</v>
      </c>
      <c r="B21" s="3" t="s">
        <v>16</v>
      </c>
      <c r="C21" s="2">
        <v>528</v>
      </c>
      <c r="D21" s="2">
        <v>479</v>
      </c>
      <c r="E21" s="2">
        <v>481</v>
      </c>
      <c r="F21" s="12">
        <f t="shared" si="1"/>
        <v>460</v>
      </c>
    </row>
    <row r="22" spans="1:18" x14ac:dyDescent="0.25">
      <c r="A22" t="s">
        <v>7</v>
      </c>
      <c r="B22" s="3" t="s">
        <v>16</v>
      </c>
      <c r="C22" s="2">
        <v>2822</v>
      </c>
      <c r="D22" s="2">
        <v>2784</v>
      </c>
      <c r="E22" s="2">
        <v>2774</v>
      </c>
      <c r="F22" s="12">
        <f t="shared" si="1"/>
        <v>2750</v>
      </c>
    </row>
    <row r="23" spans="1:18" x14ac:dyDescent="0.25">
      <c r="A23" t="s">
        <v>8</v>
      </c>
      <c r="B23" s="3" t="s">
        <v>15</v>
      </c>
      <c r="C23" s="2">
        <v>588782</v>
      </c>
      <c r="D23" s="2">
        <v>589689</v>
      </c>
      <c r="E23" s="2">
        <v>591629</v>
      </c>
      <c r="F23" s="12">
        <f t="shared" si="1"/>
        <v>593058</v>
      </c>
    </row>
    <row r="24" spans="1:18" ht="15.75" thickBot="1" x14ac:dyDescent="0.3">
      <c r="B24" s="3"/>
      <c r="C24" s="2"/>
      <c r="D24" s="2"/>
      <c r="E24" s="2"/>
    </row>
    <row r="25" spans="1:18" ht="15.75" thickBot="1" x14ac:dyDescent="0.3">
      <c r="A25" s="4" t="s">
        <v>25</v>
      </c>
      <c r="G25" s="29">
        <v>3.5499999999999997E-2</v>
      </c>
      <c r="H25" s="30"/>
      <c r="I25" s="30"/>
      <c r="J25" s="31"/>
      <c r="K25" s="29">
        <v>4.8000000000000001E-2</v>
      </c>
      <c r="L25" s="30"/>
      <c r="M25" s="30"/>
      <c r="N25" s="31"/>
      <c r="O25" s="29">
        <v>3.5999999999999997E-2</v>
      </c>
      <c r="P25" s="30"/>
      <c r="Q25" s="30"/>
      <c r="R25" s="31"/>
    </row>
    <row r="26" spans="1:18" ht="15.75" thickBot="1" x14ac:dyDescent="0.3">
      <c r="C26" s="25" t="s">
        <v>17</v>
      </c>
      <c r="D26" s="26"/>
      <c r="E26" s="25" t="s">
        <v>18</v>
      </c>
      <c r="F26" s="26"/>
      <c r="G26" s="25" t="s">
        <v>19</v>
      </c>
      <c r="H26" s="26"/>
      <c r="I26" s="25" t="s">
        <v>20</v>
      </c>
      <c r="J26" s="26"/>
      <c r="K26" s="25" t="s">
        <v>21</v>
      </c>
      <c r="L26" s="26"/>
      <c r="M26" s="25" t="s">
        <v>22</v>
      </c>
      <c r="N26" s="26"/>
      <c r="O26" s="25" t="s">
        <v>23</v>
      </c>
      <c r="P26" s="26"/>
      <c r="Q26" s="25" t="s">
        <v>24</v>
      </c>
      <c r="R26" s="26"/>
    </row>
    <row r="27" spans="1:18" ht="45.75" thickBot="1" x14ac:dyDescent="0.3">
      <c r="A27" s="5" t="s">
        <v>11</v>
      </c>
      <c r="B27" s="6" t="s">
        <v>14</v>
      </c>
      <c r="C27" s="6" t="s">
        <v>12</v>
      </c>
      <c r="D27" s="6" t="s">
        <v>13</v>
      </c>
      <c r="E27" s="6" t="s">
        <v>12</v>
      </c>
      <c r="F27" s="6" t="s">
        <v>13</v>
      </c>
      <c r="G27" s="6" t="s">
        <v>12</v>
      </c>
      <c r="H27" s="6" t="s">
        <v>13</v>
      </c>
      <c r="I27" s="6" t="s">
        <v>12</v>
      </c>
      <c r="J27" s="6" t="s">
        <v>13</v>
      </c>
      <c r="K27" s="6" t="s">
        <v>12</v>
      </c>
      <c r="L27" s="6" t="s">
        <v>13</v>
      </c>
      <c r="M27" s="6" t="s">
        <v>12</v>
      </c>
      <c r="N27" s="6" t="s">
        <v>13</v>
      </c>
      <c r="O27" s="6" t="s">
        <v>12</v>
      </c>
      <c r="P27" s="6" t="s">
        <v>13</v>
      </c>
      <c r="Q27" s="6" t="s">
        <v>12</v>
      </c>
      <c r="R27" s="6" t="s">
        <v>13</v>
      </c>
    </row>
    <row r="29" spans="1:18" x14ac:dyDescent="0.25">
      <c r="A29" t="s">
        <v>3</v>
      </c>
      <c r="B29" s="3" t="s">
        <v>15</v>
      </c>
      <c r="C29" s="1">
        <v>25.57</v>
      </c>
      <c r="D29" s="8">
        <v>0</v>
      </c>
      <c r="E29" s="1">
        <v>26.04</v>
      </c>
      <c r="F29" s="8">
        <v>0</v>
      </c>
      <c r="G29" s="1">
        <v>26.48</v>
      </c>
      <c r="H29" s="8">
        <v>0</v>
      </c>
      <c r="I29" s="1">
        <f t="shared" ref="I29:I34" si="2">ROUND(E29*(1+G$25),2)</f>
        <v>26.96</v>
      </c>
      <c r="J29" s="8">
        <f>ROUND(F29*(1+G$25),4)</f>
        <v>0</v>
      </c>
      <c r="K29" s="1">
        <v>27.75</v>
      </c>
      <c r="L29" s="8">
        <v>0</v>
      </c>
      <c r="M29" s="1">
        <f t="shared" ref="M29:M34" si="3">ROUND(I29*(1+K$25),2)</f>
        <v>28.25</v>
      </c>
      <c r="N29" s="8">
        <f>ROUND(J29*(1+K$25),4)</f>
        <v>0</v>
      </c>
      <c r="O29" s="1">
        <v>28.75</v>
      </c>
      <c r="P29" s="8">
        <v>0</v>
      </c>
      <c r="Q29" s="1">
        <f t="shared" ref="Q29:Q34" si="4">ROUND(M29*(1+O$25),2)</f>
        <v>29.27</v>
      </c>
      <c r="R29" s="8">
        <f>ROUND(N29*(1+O$25),4)</f>
        <v>0</v>
      </c>
    </row>
    <row r="30" spans="1:18" x14ac:dyDescent="0.25">
      <c r="A30" t="s">
        <v>4</v>
      </c>
      <c r="B30" s="3" t="s">
        <v>15</v>
      </c>
      <c r="C30" s="1">
        <v>23.74</v>
      </c>
      <c r="D30" s="8">
        <v>1.4E-2</v>
      </c>
      <c r="E30" s="1">
        <v>23.74</v>
      </c>
      <c r="F30" s="8">
        <v>1.47E-2</v>
      </c>
      <c r="G30" s="1">
        <v>24.58</v>
      </c>
      <c r="H30" s="8">
        <v>1.4500000000000001E-2</v>
      </c>
      <c r="I30" s="1">
        <f t="shared" si="2"/>
        <v>24.58</v>
      </c>
      <c r="J30" s="8">
        <f t="shared" ref="J30:J34" si="5">ROUND(F30*(1+G$25),4)</f>
        <v>1.52E-2</v>
      </c>
      <c r="K30" s="1">
        <v>25.76</v>
      </c>
      <c r="L30" s="8">
        <v>1.52E-2</v>
      </c>
      <c r="M30" s="1">
        <f t="shared" si="3"/>
        <v>25.76</v>
      </c>
      <c r="N30" s="8">
        <f t="shared" ref="N30:N34" si="6">ROUND(J30*(1+K$25),4)</f>
        <v>1.5900000000000001E-2</v>
      </c>
      <c r="O30" s="1">
        <v>26.69</v>
      </c>
      <c r="P30" s="8">
        <v>1.5699999999999999E-2</v>
      </c>
      <c r="Q30" s="1">
        <f t="shared" si="4"/>
        <v>26.69</v>
      </c>
      <c r="R30" s="8">
        <f t="shared" ref="R30:R34" si="7">ROUND(N30*(1+O$25),4)</f>
        <v>1.6500000000000001E-2</v>
      </c>
    </row>
    <row r="31" spans="1:18" x14ac:dyDescent="0.25">
      <c r="A31" t="s">
        <v>5</v>
      </c>
      <c r="B31" s="3" t="s">
        <v>16</v>
      </c>
      <c r="C31" s="1">
        <v>89.34</v>
      </c>
      <c r="D31" s="8">
        <v>3.4192</v>
      </c>
      <c r="E31" s="1">
        <v>89.34</v>
      </c>
      <c r="F31" s="8">
        <v>3.7054999999999998</v>
      </c>
      <c r="G31" s="1">
        <v>92.51</v>
      </c>
      <c r="H31" s="8">
        <v>3.5406</v>
      </c>
      <c r="I31" s="1">
        <f t="shared" si="2"/>
        <v>92.51</v>
      </c>
      <c r="J31" s="8">
        <f t="shared" si="5"/>
        <v>3.8370000000000002</v>
      </c>
      <c r="K31" s="1">
        <v>96.95</v>
      </c>
      <c r="L31" s="8">
        <v>3.7105000000000001</v>
      </c>
      <c r="M31" s="1">
        <f t="shared" si="3"/>
        <v>96.95</v>
      </c>
      <c r="N31" s="8">
        <f t="shared" si="6"/>
        <v>4.0212000000000003</v>
      </c>
      <c r="O31" s="1">
        <v>100.44</v>
      </c>
      <c r="P31" s="8">
        <v>3.8441000000000001</v>
      </c>
      <c r="Q31" s="1">
        <f t="shared" si="4"/>
        <v>100.44</v>
      </c>
      <c r="R31" s="8">
        <f t="shared" si="7"/>
        <v>4.1660000000000004</v>
      </c>
    </row>
    <row r="32" spans="1:18" x14ac:dyDescent="0.25">
      <c r="A32" t="s">
        <v>6</v>
      </c>
      <c r="B32" s="3" t="s">
        <v>16</v>
      </c>
      <c r="C32" s="1">
        <v>3.74</v>
      </c>
      <c r="D32" s="8">
        <v>11.5335</v>
      </c>
      <c r="E32" s="1">
        <v>3.7</v>
      </c>
      <c r="F32" s="8">
        <v>11.4245</v>
      </c>
      <c r="G32" s="1">
        <v>3.87</v>
      </c>
      <c r="H32" s="8">
        <v>11.9429</v>
      </c>
      <c r="I32" s="1">
        <f t="shared" si="2"/>
        <v>3.83</v>
      </c>
      <c r="J32" s="8">
        <f t="shared" si="5"/>
        <v>11.8301</v>
      </c>
      <c r="K32" s="1">
        <v>4.0599999999999996</v>
      </c>
      <c r="L32" s="8">
        <v>12.5162</v>
      </c>
      <c r="M32" s="1">
        <f t="shared" si="3"/>
        <v>4.01</v>
      </c>
      <c r="N32" s="8">
        <f t="shared" si="6"/>
        <v>12.3979</v>
      </c>
      <c r="O32" s="1">
        <v>4.21</v>
      </c>
      <c r="P32" s="8">
        <v>12.966799999999999</v>
      </c>
      <c r="Q32" s="1">
        <f t="shared" si="4"/>
        <v>4.1500000000000004</v>
      </c>
      <c r="R32" s="8">
        <f t="shared" si="7"/>
        <v>12.844200000000001</v>
      </c>
    </row>
    <row r="33" spans="1:18" x14ac:dyDescent="0.25">
      <c r="A33" t="s">
        <v>7</v>
      </c>
      <c r="B33" s="3" t="s">
        <v>16</v>
      </c>
      <c r="C33" s="1">
        <v>2.5499999999999998</v>
      </c>
      <c r="D33" s="8">
        <v>13.993600000000001</v>
      </c>
      <c r="E33" s="1">
        <v>2.62</v>
      </c>
      <c r="F33" s="8">
        <v>14.401300000000001</v>
      </c>
      <c r="G33" s="1">
        <v>2.64</v>
      </c>
      <c r="H33" s="8">
        <v>14.490399999999999</v>
      </c>
      <c r="I33" s="1">
        <f t="shared" si="2"/>
        <v>2.71</v>
      </c>
      <c r="J33" s="8">
        <f t="shared" si="5"/>
        <v>14.9125</v>
      </c>
      <c r="K33" s="1">
        <v>2.77</v>
      </c>
      <c r="L33" s="8">
        <v>15.1859</v>
      </c>
      <c r="M33" s="1">
        <f t="shared" si="3"/>
        <v>2.84</v>
      </c>
      <c r="N33" s="8">
        <f t="shared" si="6"/>
        <v>15.628299999999999</v>
      </c>
      <c r="O33" s="1">
        <v>2.87</v>
      </c>
      <c r="P33" s="8">
        <v>15.7326</v>
      </c>
      <c r="Q33" s="1">
        <f t="shared" si="4"/>
        <v>2.94</v>
      </c>
      <c r="R33" s="8">
        <f t="shared" si="7"/>
        <v>16.190899999999999</v>
      </c>
    </row>
    <row r="34" spans="1:18" x14ac:dyDescent="0.25">
      <c r="A34" t="s">
        <v>8</v>
      </c>
      <c r="B34" s="3" t="s">
        <v>15</v>
      </c>
      <c r="C34" s="1">
        <v>24.58</v>
      </c>
      <c r="D34" s="8">
        <v>8.3000000000000001E-3</v>
      </c>
      <c r="E34" s="1">
        <v>24.83</v>
      </c>
      <c r="F34" s="8">
        <v>8.3999999999999995E-3</v>
      </c>
      <c r="G34" s="1">
        <v>25.45</v>
      </c>
      <c r="H34" s="8">
        <v>8.6E-3</v>
      </c>
      <c r="I34" s="1">
        <f t="shared" si="2"/>
        <v>25.71</v>
      </c>
      <c r="J34" s="8">
        <f t="shared" si="5"/>
        <v>8.6999999999999994E-3</v>
      </c>
      <c r="K34" s="1">
        <v>26.67</v>
      </c>
      <c r="L34" s="8">
        <v>8.9999999999999993E-3</v>
      </c>
      <c r="M34" s="1">
        <f t="shared" si="3"/>
        <v>26.94</v>
      </c>
      <c r="N34" s="8">
        <f t="shared" si="6"/>
        <v>9.1000000000000004E-3</v>
      </c>
      <c r="O34" s="1">
        <v>27.63</v>
      </c>
      <c r="P34" s="8">
        <v>9.2999999999999992E-3</v>
      </c>
      <c r="Q34" s="1">
        <f t="shared" si="4"/>
        <v>27.91</v>
      </c>
      <c r="R34" s="8">
        <f t="shared" si="7"/>
        <v>9.4000000000000004E-3</v>
      </c>
    </row>
    <row r="35" spans="1:18" ht="15.75" thickBot="1" x14ac:dyDescent="0.3"/>
    <row r="36" spans="1:18" ht="15.75" thickBot="1" x14ac:dyDescent="0.3">
      <c r="B36" s="25" t="s">
        <v>9</v>
      </c>
      <c r="C36" s="27"/>
      <c r="D36" s="27"/>
      <c r="E36" s="27"/>
      <c r="F36" s="27"/>
      <c r="G36" s="26"/>
    </row>
    <row r="37" spans="1:18" ht="15.75" thickBot="1" x14ac:dyDescent="0.3">
      <c r="A37" s="5" t="s">
        <v>26</v>
      </c>
      <c r="B37" s="7">
        <v>2022</v>
      </c>
      <c r="C37" s="7">
        <v>2023</v>
      </c>
      <c r="D37" s="7">
        <v>2024</v>
      </c>
      <c r="E37" s="7">
        <v>2025</v>
      </c>
      <c r="F37" s="7">
        <v>2026</v>
      </c>
      <c r="G37" s="7" t="s">
        <v>27</v>
      </c>
    </row>
    <row r="39" spans="1:18" x14ac:dyDescent="0.25">
      <c r="A39" t="s">
        <v>3</v>
      </c>
      <c r="B39" s="15">
        <f>((E29-C29)*((B8+C8)/2)*8)+((F29-D29)*(C18/12*8))</f>
        <v>38257.999999999905</v>
      </c>
      <c r="C39" s="15">
        <f>ROUND((((E29-C29)*((D8+C8)/2))*4)+((F29-D29)*(D18/12*4))+((((I29-G29)*(D8+C8)/2))*8)+((J29-H29)*(D18/12*8)),2)</f>
        <v>58770.14</v>
      </c>
      <c r="D39" s="15">
        <f>ROUND((((I29-G29)*((E8+D8)/2))*4)+((J29-H29)*(E18/12*4))+((((M29-K29)*(E8+D8)/2))*8)+((N29-L29)*(E18/12*8)),2)</f>
        <v>61251.28</v>
      </c>
      <c r="E39" s="15">
        <f>ROUND((((M29-K29)*((F8+E8)/2))*4)+((N29-L29)*(F18/12*4))+((((Q29-O29)*(F8+E8)/2))*8)+((R29-P29)*(F18/12*8)),2)</f>
        <v>64110.2</v>
      </c>
      <c r="F39" s="15">
        <f>ROUND(((Q29-O29)*(F8)*4)+((R29-P29)*(F18/12*4)),2)</f>
        <v>21731.84</v>
      </c>
      <c r="G39" s="17">
        <f>SUM(B39:F39)</f>
        <v>244121.45999999988</v>
      </c>
    </row>
    <row r="40" spans="1:18" x14ac:dyDescent="0.25">
      <c r="A40" t="s">
        <v>4</v>
      </c>
      <c r="B40" s="15">
        <f t="shared" ref="B39:B44" si="8">((E30-C30)*((B9+C9)/2)*8)+((F30-D30)*(C19/12*8))</f>
        <v>13433.170799999985</v>
      </c>
      <c r="C40" s="15">
        <f t="shared" ref="C39:C44" si="9">ROUND((((E30-C30)*((D9+C9)/2))*4)+((F30-D30)*(D19/12*4))+((((I30-G30)*(D9+C9)/2))*8)+((J30-H30)*(D19/12*8)),2)</f>
        <v>20344.189999999999</v>
      </c>
      <c r="D40" s="15">
        <f t="shared" ref="D39:D44" si="10">ROUND((((I30-G30)*((E9+D9)/2))*4)+((J30-H30)*(E19/12*4))+((((M30-K30)*(E9+D9)/2))*8)+((N30-L30)*(E19/12*8)),2)</f>
        <v>20549.689999999999</v>
      </c>
      <c r="E40" s="15">
        <f t="shared" ref="E39:E44" si="11">ROUND((((M30-K30)*((F9+E9)/2))*4)+((N30-L30)*(F19/12*4))+((((Q30-O30)*(F9+E9)/2))*8)+((R30-P30)*(F19/12*8)),2)</f>
        <v>22729.06</v>
      </c>
      <c r="F40" s="15">
        <f t="shared" ref="F40:F44" si="12">ROUND(((Q30-O30)*(F9)*4)+((R30-P30)*(F19/12*4)),2)</f>
        <v>7905.76</v>
      </c>
      <c r="G40" s="17">
        <f t="shared" ref="G39:G44" si="13">SUM(B40:F40)</f>
        <v>84961.870799999975</v>
      </c>
    </row>
    <row r="41" spans="1:18" x14ac:dyDescent="0.25">
      <c r="A41" t="s">
        <v>5</v>
      </c>
      <c r="B41" s="15">
        <f t="shared" si="8"/>
        <v>39037.577599999968</v>
      </c>
      <c r="C41" s="15">
        <f t="shared" si="9"/>
        <v>60150.95</v>
      </c>
      <c r="D41" s="15">
        <f t="shared" si="10"/>
        <v>58117.24</v>
      </c>
      <c r="E41" s="15">
        <f t="shared" si="11"/>
        <v>58298</v>
      </c>
      <c r="F41" s="15">
        <f t="shared" si="12"/>
        <v>19660.689999999999</v>
      </c>
      <c r="G41" s="17">
        <f t="shared" si="13"/>
        <v>235264.45759999997</v>
      </c>
    </row>
    <row r="42" spans="1:18" x14ac:dyDescent="0.25">
      <c r="A42" t="s">
        <v>6</v>
      </c>
      <c r="B42" s="15">
        <f t="shared" si="8"/>
        <v>-90.528000000000048</v>
      </c>
      <c r="C42" s="15">
        <f t="shared" si="9"/>
        <v>-132.13999999999999</v>
      </c>
      <c r="D42" s="15">
        <f t="shared" si="10"/>
        <v>-154.02000000000001</v>
      </c>
      <c r="E42" s="15">
        <f t="shared" si="11"/>
        <v>-177.12</v>
      </c>
      <c r="F42" s="15">
        <f t="shared" si="12"/>
        <v>-62</v>
      </c>
      <c r="G42" s="17">
        <f t="shared" si="13"/>
        <v>-615.80799999999999</v>
      </c>
    </row>
    <row r="43" spans="1:18" x14ac:dyDescent="0.25">
      <c r="A43" t="s">
        <v>7</v>
      </c>
      <c r="B43" s="15">
        <f t="shared" si="8"/>
        <v>2402.2196000000067</v>
      </c>
      <c r="C43" s="15">
        <f t="shared" si="9"/>
        <v>3609.52</v>
      </c>
      <c r="D43" s="15">
        <f t="shared" si="10"/>
        <v>3650.33</v>
      </c>
      <c r="E43" s="15">
        <f t="shared" si="11"/>
        <v>3684.69</v>
      </c>
      <c r="F43" s="15">
        <f t="shared" si="12"/>
        <v>1232.3900000000001</v>
      </c>
      <c r="G43" s="17">
        <f t="shared" si="13"/>
        <v>14579.149600000006</v>
      </c>
    </row>
    <row r="44" spans="1:18" x14ac:dyDescent="0.25">
      <c r="A44" t="s">
        <v>8</v>
      </c>
      <c r="B44" s="16">
        <f t="shared" si="8"/>
        <v>77.252133333333092</v>
      </c>
      <c r="C44" s="16">
        <f t="shared" si="9"/>
        <v>115.95</v>
      </c>
      <c r="D44" s="16">
        <f t="shared" si="10"/>
        <v>118.36</v>
      </c>
      <c r="E44" s="16">
        <f t="shared" si="11"/>
        <v>122.39</v>
      </c>
      <c r="F44" s="16">
        <f t="shared" si="12"/>
        <v>41.05</v>
      </c>
      <c r="G44" s="22">
        <f t="shared" si="13"/>
        <v>475.00213333333312</v>
      </c>
    </row>
    <row r="45" spans="1:18" x14ac:dyDescent="0.25">
      <c r="B45" s="17"/>
      <c r="C45" s="17"/>
      <c r="D45" s="17"/>
      <c r="E45" s="17"/>
      <c r="F45" s="17"/>
    </row>
    <row r="46" spans="1:18" ht="15.75" thickBot="1" x14ac:dyDescent="0.3">
      <c r="A46" t="s">
        <v>27</v>
      </c>
      <c r="B46" s="18">
        <f t="shared" ref="B46:G46" si="14">SUM(B39:B44)</f>
        <v>93117.692133333199</v>
      </c>
      <c r="C46" s="18">
        <f t="shared" si="14"/>
        <v>142858.60999999999</v>
      </c>
      <c r="D46" s="18">
        <f t="shared" si="14"/>
        <v>143532.87999999998</v>
      </c>
      <c r="E46" s="18">
        <f t="shared" si="14"/>
        <v>148767.22000000003</v>
      </c>
      <c r="F46" s="18">
        <f t="shared" si="14"/>
        <v>50509.729999999996</v>
      </c>
      <c r="G46" s="18">
        <f t="shared" si="14"/>
        <v>578786.13213333325</v>
      </c>
    </row>
    <row r="47" spans="1:18" ht="15.75" thickBot="1" x14ac:dyDescent="0.3"/>
    <row r="48" spans="1:18" ht="15.75" thickBot="1" x14ac:dyDescent="0.3">
      <c r="B48" s="25" t="s">
        <v>9</v>
      </c>
      <c r="C48" s="27"/>
      <c r="D48" s="26"/>
    </row>
    <row r="49" spans="1:4" ht="15.75" thickBot="1" x14ac:dyDescent="0.3">
      <c r="A49" s="4" t="s">
        <v>30</v>
      </c>
      <c r="B49" s="7">
        <v>2022</v>
      </c>
      <c r="C49" s="7">
        <v>2023</v>
      </c>
      <c r="D49" s="7">
        <v>2024</v>
      </c>
    </row>
    <row r="50" spans="1:4" x14ac:dyDescent="0.25">
      <c r="A50" t="s">
        <v>31</v>
      </c>
      <c r="B50" s="15">
        <v>5921684.4500000002</v>
      </c>
      <c r="C50" s="15">
        <v>6751382.2400000002</v>
      </c>
      <c r="D50" s="15">
        <v>7131706.21</v>
      </c>
    </row>
    <row r="51" spans="1:4" x14ac:dyDescent="0.25">
      <c r="A51" t="s">
        <v>32</v>
      </c>
      <c r="B51" s="15">
        <v>626951.43000000005</v>
      </c>
      <c r="C51" s="15">
        <v>258985.18</v>
      </c>
      <c r="D51" s="15">
        <v>320781.15999999997</v>
      </c>
    </row>
    <row r="52" spans="1:4" x14ac:dyDescent="0.25">
      <c r="A52" s="4" t="s">
        <v>33</v>
      </c>
      <c r="B52" s="21">
        <f>B51+B46</f>
        <v>720069.12213333324</v>
      </c>
      <c r="C52" s="21">
        <f>C51+C46</f>
        <v>401843.79</v>
      </c>
      <c r="D52" s="21">
        <f>D51+D46</f>
        <v>464314.03999999992</v>
      </c>
    </row>
    <row r="53" spans="1:4" x14ac:dyDescent="0.25">
      <c r="A53" t="s">
        <v>35</v>
      </c>
      <c r="B53" s="14">
        <f>ROUND(B51/B50,4)</f>
        <v>0.10589999999999999</v>
      </c>
      <c r="C53" s="14">
        <f>ROUND(C51/C50,4)</f>
        <v>3.8399999999999997E-2</v>
      </c>
      <c r="D53" s="14">
        <f>ROUND(D51/D50,4)</f>
        <v>4.4999999999999998E-2</v>
      </c>
    </row>
    <row r="54" spans="1:4" x14ac:dyDescent="0.25">
      <c r="A54" s="4" t="s">
        <v>34</v>
      </c>
      <c r="B54" s="19">
        <f>ROUND(B52/B50,4)</f>
        <v>0.1216</v>
      </c>
      <c r="C54" s="19">
        <f>ROUND(C52/C50,4)</f>
        <v>5.9499999999999997E-2</v>
      </c>
      <c r="D54" s="19">
        <f>ROUND(D52/D50,4)</f>
        <v>6.5100000000000005E-2</v>
      </c>
    </row>
    <row r="55" spans="1:4" x14ac:dyDescent="0.25">
      <c r="A55" t="s">
        <v>36</v>
      </c>
      <c r="B55" s="10">
        <v>8.6599999999999996E-2</v>
      </c>
      <c r="C55" s="10">
        <v>8.6599999999999996E-2</v>
      </c>
      <c r="D55" s="10">
        <v>8.6599999999999996E-2</v>
      </c>
    </row>
    <row r="56" spans="1:4" x14ac:dyDescent="0.25">
      <c r="A56" t="s">
        <v>38</v>
      </c>
      <c r="B56" s="10">
        <f>B53-B55</f>
        <v>1.9299999999999998E-2</v>
      </c>
      <c r="C56" s="10">
        <f>C53-C55</f>
        <v>-4.82E-2</v>
      </c>
      <c r="D56" s="10">
        <f>D53-D55</f>
        <v>-4.1599999999999998E-2</v>
      </c>
    </row>
    <row r="57" spans="1:4" x14ac:dyDescent="0.25">
      <c r="A57" s="4" t="s">
        <v>37</v>
      </c>
      <c r="B57" s="20">
        <f>B54-B55</f>
        <v>3.5000000000000003E-2</v>
      </c>
      <c r="C57" s="20">
        <f>C54-C55</f>
        <v>-2.7099999999999999E-2</v>
      </c>
      <c r="D57" s="20">
        <f>D54-D55</f>
        <v>-2.1499999999999991E-2</v>
      </c>
    </row>
  </sheetData>
  <mergeCells count="18">
    <mergeCell ref="A1:R1"/>
    <mergeCell ref="A3:R3"/>
    <mergeCell ref="A2:R2"/>
    <mergeCell ref="B5:F5"/>
    <mergeCell ref="I26:J26"/>
    <mergeCell ref="K26:L26"/>
    <mergeCell ref="M26:N26"/>
    <mergeCell ref="O26:P26"/>
    <mergeCell ref="Q26:R26"/>
    <mergeCell ref="G25:J25"/>
    <mergeCell ref="K25:N25"/>
    <mergeCell ref="O25:R25"/>
    <mergeCell ref="E26:F26"/>
    <mergeCell ref="C26:D26"/>
    <mergeCell ref="B36:G36"/>
    <mergeCell ref="G26:H26"/>
    <mergeCell ref="C15:F15"/>
    <mergeCell ref="B48:D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C9FB-62FE-4847-B3D9-53CF3520F891}">
  <dimension ref="A1:D20"/>
  <sheetViews>
    <sheetView workbookViewId="0">
      <selection activeCell="C12" sqref="C12"/>
    </sheetView>
  </sheetViews>
  <sheetFormatPr defaultRowHeight="15" x14ac:dyDescent="0.25"/>
  <cols>
    <col min="1" max="2" width="20.7109375" customWidth="1"/>
    <col min="3" max="3" width="101.28515625" bestFit="1" customWidth="1"/>
    <col min="4" max="4" width="42.855468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39</v>
      </c>
      <c r="B2" s="28"/>
      <c r="C2" s="28"/>
      <c r="D2" s="28"/>
    </row>
    <row r="4" spans="1:4" ht="15.75" thickBot="1" x14ac:dyDescent="0.3">
      <c r="A4" s="7" t="s">
        <v>40</v>
      </c>
      <c r="B4" s="7" t="s">
        <v>48</v>
      </c>
      <c r="C4" s="7" t="s">
        <v>41</v>
      </c>
      <c r="D4" s="7" t="s">
        <v>42</v>
      </c>
    </row>
    <row r="5" spans="1:4" x14ac:dyDescent="0.25">
      <c r="A5" s="23">
        <v>2025</v>
      </c>
      <c r="B5" s="23" t="s">
        <v>45</v>
      </c>
      <c r="C5" s="23" t="s">
        <v>43</v>
      </c>
      <c r="D5" s="23" t="s">
        <v>44</v>
      </c>
    </row>
    <row r="6" spans="1:4" x14ac:dyDescent="0.25">
      <c r="A6" s="23">
        <v>2025</v>
      </c>
      <c r="B6" s="23" t="s">
        <v>46</v>
      </c>
      <c r="C6" s="23" t="s">
        <v>59</v>
      </c>
      <c r="D6" s="23" t="s">
        <v>47</v>
      </c>
    </row>
    <row r="7" spans="1:4" x14ac:dyDescent="0.25">
      <c r="A7" s="23">
        <v>2024</v>
      </c>
      <c r="B7" s="23" t="s">
        <v>53</v>
      </c>
      <c r="C7" s="23" t="s">
        <v>51</v>
      </c>
      <c r="D7" s="23" t="s">
        <v>52</v>
      </c>
    </row>
    <row r="8" spans="1:4" x14ac:dyDescent="0.25">
      <c r="A8" s="23">
        <v>2023</v>
      </c>
      <c r="B8" s="23" t="s">
        <v>46</v>
      </c>
      <c r="C8" s="23" t="s">
        <v>50</v>
      </c>
      <c r="D8" s="23" t="s">
        <v>49</v>
      </c>
    </row>
    <row r="9" spans="1:4" ht="30" x14ac:dyDescent="0.25">
      <c r="A9" s="23">
        <v>2023</v>
      </c>
      <c r="B9" s="23" t="s">
        <v>56</v>
      </c>
      <c r="C9" s="23" t="s">
        <v>57</v>
      </c>
      <c r="D9" s="24" t="s">
        <v>58</v>
      </c>
    </row>
    <row r="10" spans="1:4" ht="60" x14ac:dyDescent="0.25">
      <c r="A10" s="23">
        <v>2020</v>
      </c>
      <c r="B10" s="23" t="s">
        <v>46</v>
      </c>
      <c r="C10" s="23" t="s">
        <v>54</v>
      </c>
      <c r="D10" s="24" t="s">
        <v>55</v>
      </c>
    </row>
    <row r="11" spans="1:4" ht="30" x14ac:dyDescent="0.25">
      <c r="A11" s="23">
        <v>2020</v>
      </c>
      <c r="B11" s="23" t="s">
        <v>46</v>
      </c>
      <c r="C11" s="23" t="s">
        <v>60</v>
      </c>
      <c r="D11" s="24" t="s">
        <v>61</v>
      </c>
    </row>
    <row r="12" spans="1:4" x14ac:dyDescent="0.25">
      <c r="A12" s="3"/>
      <c r="B12" s="3"/>
      <c r="C12" s="3"/>
    </row>
    <row r="13" spans="1:4" x14ac:dyDescent="0.25">
      <c r="A13" s="3"/>
      <c r="B13" s="3"/>
      <c r="C13" s="3"/>
    </row>
    <row r="14" spans="1:4" x14ac:dyDescent="0.25">
      <c r="A14" s="3"/>
      <c r="B14" s="3"/>
      <c r="C14" s="3"/>
    </row>
    <row r="15" spans="1:4" x14ac:dyDescent="0.25">
      <c r="A15" s="3"/>
      <c r="B15" s="3"/>
      <c r="C15" s="3"/>
    </row>
    <row r="16" spans="1:4" x14ac:dyDescent="0.25">
      <c r="A16" s="3"/>
      <c r="B16" s="3"/>
      <c r="C16" s="3"/>
    </row>
    <row r="17" spans="1:3" x14ac:dyDescent="0.25">
      <c r="A17" s="3"/>
      <c r="B17" s="3"/>
      <c r="C17" s="3"/>
    </row>
    <row r="18" spans="1:3" x14ac:dyDescent="0.25">
      <c r="A18" s="3"/>
      <c r="B18" s="3"/>
      <c r="C18" s="3"/>
    </row>
    <row r="19" spans="1:3" x14ac:dyDescent="0.25">
      <c r="A19" s="3"/>
      <c r="B19" s="3"/>
      <c r="C19" s="3"/>
    </row>
    <row r="20" spans="1:3" x14ac:dyDescent="0.25">
      <c r="A20" s="3"/>
      <c r="B20" s="3"/>
      <c r="C20" s="3"/>
    </row>
  </sheetData>
  <autoFilter ref="A4:D11" xr:uid="{7B40C9FB-62FE-4847-B3D9-53CF3520F891}">
    <sortState xmlns:xlrd2="http://schemas.microsoft.com/office/spreadsheetml/2017/richdata2" ref="A5:D11">
      <sortCondition descending="1" ref="A4:A11"/>
    </sortState>
  </autoFilter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Revenues</vt:lpstr>
      <vt:lpstr>Issues</vt:lpstr>
    </vt:vector>
  </TitlesOfParts>
  <Company>Ottawa River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2025-06-04T12:30:41Z</dcterms:created>
  <dcterms:modified xsi:type="dcterms:W3CDTF">2025-06-24T12:08:39Z</dcterms:modified>
</cp:coreProperties>
</file>