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2009 ST rate calc" sheetId="1" r:id="rId1"/>
  </sheets>
  <definedNames>
    <definedName name="_xlnm.Print_Area" localSheetId="0">'2009 ST rate calc'!#REF!,'2009 ST rate calc'!$A$9:$B$102,'2009 ST rate calc'!#REF!</definedName>
    <definedName name="Z_9B192FAA_D113_4A0F_B428_7CC300ACFD33_.wvu.Cols" localSheetId="0" hidden="1">'2009 ST rate calc'!#REF!</definedName>
    <definedName name="Z_9B192FAA_D113_4A0F_B428_7CC300ACFD33_.wvu.FilterData" localSheetId="0" hidden="1">'2009 ST rate calc'!#REF!</definedName>
    <definedName name="Z_9B192FAA_D113_4A0F_B428_7CC300ACFD33_.wvu.PrintArea" localSheetId="0" hidden="1">'2009 ST rate calc'!#REF!,'2009 ST rate calc'!$A$9:$B$102,'2009 ST rate calc'!#REF!</definedName>
    <definedName name="Z_9B192FAA_D113_4A0F_B428_7CC300ACFD33_.wvu.Rows" localSheetId="0" hidden="1">'2009 ST rate calc'!#REF!,'2009 ST rate calc'!#REF!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297304</author>
  </authors>
  <commentList>
    <comment ref="E6" authorId="0">
      <text>
        <r>
          <rPr>
            <sz val="8"/>
            <rFont val="Tahoma"/>
            <family val="0"/>
          </rPr>
          <t>29 Oct.2008 -- GDP-IPI value is presently 2.1%, but this value will be updated late Feb. or early March 2009</t>
        </r>
      </text>
    </comment>
  </commentList>
</comments>
</file>

<file path=xl/sharedStrings.xml><?xml version="1.0" encoding="utf-8"?>
<sst xmlns="http://schemas.openxmlformats.org/spreadsheetml/2006/main" count="149" uniqueCount="93">
  <si>
    <t>MONTHLY RATES AND CHARGES</t>
  </si>
  <si>
    <t>$</t>
  </si>
  <si>
    <t>$ / kWh</t>
  </si>
  <si>
    <t>$ / kW</t>
  </si>
  <si>
    <t xml:space="preserve">Supply Facilities Loss Factor </t>
  </si>
  <si>
    <t>Distribution Loss Factors</t>
  </si>
  <si>
    <t>Total Loss Factors</t>
  </si>
  <si>
    <t>$ / km (2)</t>
  </si>
  <si>
    <t>$ / kW (1)</t>
  </si>
  <si>
    <t>$ / kW (3)</t>
  </si>
  <si>
    <t>note (5)</t>
  </si>
  <si>
    <t>Loss factors</t>
  </si>
  <si>
    <t>Network Service Rate (6)</t>
  </si>
  <si>
    <t>Line Connection Service Rate (7)</t>
  </si>
  <si>
    <t>Transformation Connection Service Rate (7)</t>
  </si>
  <si>
    <t>Both Line and Transformation Connection Service Rate (7)</t>
  </si>
  <si>
    <t>Wholesale Market Service Rate (9)</t>
  </si>
  <si>
    <t>Rural or Remote Rate Protection Rate (9)</t>
  </si>
  <si>
    <t>Retail Transmission Service Rates (8)(9)(10):</t>
  </si>
  <si>
    <t>Facility charge for connection to low voltage  (&lt; 13.8 kV secondary) 
Low Voltage Distribution Station</t>
  </si>
  <si>
    <t>Facility charge  for connection to low-voltage (&lt; 13.8 kV secondary) delivery 
High Voltage Distribution Station</t>
  </si>
  <si>
    <r>
      <t>Facility charge for connection to high-voltage (</t>
    </r>
    <r>
      <rPr>
        <u val="single"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13.8 kV secondary) delivery 
High Voltage Distribution Station</t>
    </r>
  </si>
  <si>
    <t>Regulatory Asset Recovery - Rider #3</t>
  </si>
  <si>
    <t>note (4)</t>
  </si>
  <si>
    <t>Regulatory Asset Recovery - Rider #2,  for source class:</t>
  </si>
  <si>
    <t>LDC and Direct</t>
  </si>
  <si>
    <t>Arnprior</t>
  </si>
  <si>
    <t>Arran-Elderslie</t>
  </si>
  <si>
    <t>Blyth</t>
  </si>
  <si>
    <t>Brockville</t>
  </si>
  <si>
    <t>Caledon CH</t>
  </si>
  <si>
    <t>Caledon OH</t>
  </si>
  <si>
    <t>Campbellford-Seymour</t>
  </si>
  <si>
    <t>Durham</t>
  </si>
  <si>
    <t>Erin</t>
  </si>
  <si>
    <t>Forest</t>
  </si>
  <si>
    <t>Glencoe</t>
  </si>
  <si>
    <t>Lindsay</t>
  </si>
  <si>
    <t>Markdale</t>
  </si>
  <si>
    <t>Napanee</t>
  </si>
  <si>
    <t>North Dundas</t>
  </si>
  <si>
    <t>North Perth</t>
  </si>
  <si>
    <t>Perth</t>
  </si>
  <si>
    <t>Quinte West</t>
  </si>
  <si>
    <t>Shelburne</t>
  </si>
  <si>
    <t>Smiths Falls</t>
  </si>
  <si>
    <t>Springwater</t>
  </si>
  <si>
    <t>Thorold</t>
  </si>
  <si>
    <t>West Elgin</t>
  </si>
  <si>
    <t>Whitchurch Stouffville</t>
  </si>
  <si>
    <t>General Service customers of acquired LDCs:</t>
  </si>
  <si>
    <t>Large User customers of acquired LDCs:</t>
  </si>
  <si>
    <t>Caledon</t>
  </si>
  <si>
    <t>Customers of Retail classes:</t>
  </si>
  <si>
    <t>T</t>
  </si>
  <si>
    <t>G3</t>
  </si>
  <si>
    <t>UG</t>
  </si>
  <si>
    <t>F3</t>
  </si>
  <si>
    <t>$ / kW (4)</t>
  </si>
  <si>
    <t>Embedded Delivery Points  (metering at station)</t>
  </si>
  <si>
    <t>Embedded Delivery Points  (metering away from station)</t>
  </si>
  <si>
    <t>Georgian Bay Energy</t>
  </si>
  <si>
    <t>Facility charge for connection to Specific ST Lines (44 kV to 13.8 kV)</t>
  </si>
  <si>
    <t>Facility charge for connection to Specific Primary Lines (12.5 kV to 4.16 kV)</t>
  </si>
  <si>
    <t>Facility charge for connection to Common ST Lines (44 kV to 13.8 kV)      (11)</t>
  </si>
  <si>
    <t>Rider 3A - General    (12)</t>
  </si>
  <si>
    <t>Rider 3B - Wholesale Market Service Charge     (13)</t>
  </si>
  <si>
    <t>Transformer Loss Adjustment</t>
  </si>
  <si>
    <t>Standard Supply Service - Administration Charge</t>
  </si>
  <si>
    <t>Service Charge    (14)</t>
  </si>
  <si>
    <t>Meter Charge (for Hydro One ownership)    (15)</t>
  </si>
  <si>
    <t>Submitted to OEB for 2008 rate</t>
  </si>
  <si>
    <t>Z</t>
  </si>
  <si>
    <t>Total factor</t>
  </si>
  <si>
    <r>
      <t xml:space="preserve">Smart Meter charge to </t>
    </r>
    <r>
      <rPr>
        <b/>
        <sz val="10"/>
        <rFont val="Times New Roman"/>
        <family val="1"/>
      </rPr>
      <t>deduct</t>
    </r>
    <r>
      <rPr>
        <sz val="10"/>
        <rFont val="Times New Roman"/>
        <family val="1"/>
      </rPr>
      <t xml:space="preserve"> ($0.93)</t>
    </r>
  </si>
  <si>
    <r>
      <t xml:space="preserve">Smart Meter charge to </t>
    </r>
    <r>
      <rPr>
        <b/>
        <sz val="10"/>
        <rFont val="Times New Roman"/>
        <family val="1"/>
      </rPr>
      <t>add</t>
    </r>
    <r>
      <rPr>
        <sz val="10"/>
        <rFont val="Times New Roman"/>
        <family val="1"/>
      </rPr>
      <t xml:space="preserve"> ($0.93)</t>
    </r>
  </si>
  <si>
    <t>Factors to boost "Dx-cost" rates</t>
  </si>
  <si>
    <t>Pre-$0.93 calc'd 2009 rates</t>
  </si>
  <si>
    <t>hard-round rate, to this # of decimals</t>
  </si>
  <si>
    <t>calc'd 2009 rates, unrounded</t>
  </si>
  <si>
    <t>calc'd 2009 rates, 
hard-round</t>
  </si>
  <si>
    <t>minus 
Prod. Factor</t>
  </si>
  <si>
    <t>minus 
Stretch</t>
  </si>
  <si>
    <t>GDP---IPI</t>
  </si>
  <si>
    <t>Stretch
 (-ve)</t>
  </si>
  <si>
    <t>Prod. Factor
 (-ve)</t>
  </si>
  <si>
    <t>Smart meter value in Service Charge</t>
  </si>
  <si>
    <t>new/old</t>
  </si>
  <si>
    <t>Gross Domestic Product - Implict Price Index</t>
  </si>
  <si>
    <t>Regulatory Asset Recovery - Rider #6 (Shared Tax Saving)</t>
  </si>
  <si>
    <t>Regulatory Asset Recovery - Rider #5 (Incremental Capital)</t>
  </si>
  <si>
    <t>Version 3 Nov. 2008,  15:00</t>
  </si>
  <si>
    <t>Calculation of 1 May 2009 proposed ST rates, via an IRM process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</si>
</sst>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00"/>
    <numFmt numFmtId="173" formatCode="&quot;$&quot;#,##0.00"/>
    <numFmt numFmtId="174" formatCode="&quot;$&quot;#,##0.00000"/>
    <numFmt numFmtId="175" formatCode="_-* #,##0.0000_-;\-* #,##0.0000_-;_-* &quot;-&quot;??_-;_-@_-"/>
    <numFmt numFmtId="176" formatCode="_-* #,##0_-;\-* #,##0_-;_-* &quot;-&quot;??_-;_-@_-"/>
    <numFmt numFmtId="177" formatCode="&quot;$&quot;#,##0"/>
    <numFmt numFmtId="178" formatCode="0.0000"/>
    <numFmt numFmtId="179" formatCode="0.0"/>
    <numFmt numFmtId="180" formatCode="0.000"/>
    <numFmt numFmtId="181" formatCode="[$-1009]d\-mmm\-yyyy"/>
    <numFmt numFmtId="182" formatCode="[$-F800]dddd\,\ mmmm\ dd\,\ yyyy"/>
    <numFmt numFmtId="183" formatCode="_(&quot;$&quot;* #,##0_);_(&quot;$&quot;* \(#,##0\);_(&quot;$&quot;* &quot;-&quot;??_);_(@_)"/>
    <numFmt numFmtId="184" formatCode="mmm/yyyy"/>
    <numFmt numFmtId="185" formatCode="[$-1009]d\ mmmm\ yyyy"/>
    <numFmt numFmtId="186" formatCode="_-* #,##0.00000_-;\-* #,##0.00000_-;_-* &quot;-&quot;?????_-;_-@_-"/>
    <numFmt numFmtId="187" formatCode="0.0%"/>
    <numFmt numFmtId="188" formatCode="0.000%"/>
    <numFmt numFmtId="189" formatCode="#,##0.000;\-#,##0.000"/>
    <numFmt numFmtId="190" formatCode="0.0000%"/>
    <numFmt numFmtId="191" formatCode="0.00000%"/>
    <numFmt numFmtId="192" formatCode="_(* #,##0.0_);_(* \(#,##0.0\);_(* &quot;-&quot;??_);_(@_)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#,##0.00;\-#,##0.00"/>
    <numFmt numFmtId="200" formatCode="&quot;$&quot;#,##0.0_);[Red]\(&quot;$&quot;#,##0.0\)"/>
    <numFmt numFmtId="201" formatCode="_(* #,##0.00_);_(* \(#,##0.00\)%;_(&quot;$&quot;* &quot;-&quot;_);_(@_)"/>
    <numFmt numFmtId="202" formatCode="_(* #,##0.00_);_(* \(#,##0.00\)%;_(* &quot;-&quot;_);_(@_)"/>
    <numFmt numFmtId="203" formatCode="_(* #,##0.000_);_(* \(#,##0.000\)%;_(* &quot;-&quot;_);_(@_)"/>
    <numFmt numFmtId="204" formatCode="_(* #,##0.0000_);_(* \(#,##0.0000\)%;_(* &quot;-&quot;_);_(@_)"/>
    <numFmt numFmtId="205" formatCode="_-* #,##0.000_-;\-* #,##0.000_-;_-* &quot;-&quot;??_-;_-@_-"/>
    <numFmt numFmtId="206" formatCode="_(* #,##0.0000_);_(* \(#,##0.0000\);_(* &quot;-&quot;??_);_(@_)"/>
    <numFmt numFmtId="207" formatCode="_(* #,##0.00_)%;_(* \(#,##0.00\)%;_(* &quot;-&quot;_);_(@_)"/>
    <numFmt numFmtId="208" formatCode="_(* #,##0.00\)%;_(* \(#,##0.00\)%;_(* &quot;-&quot;_);_(@_)"/>
    <numFmt numFmtId="209" formatCode="_(* \(#,##0.00\)%;_(* \(#,##0.00\)%;_(* &quot;-&quot;_);_(@_)"/>
    <numFmt numFmtId="210" formatCode="_(* #,##0.00%;_(* \(#,##0.00\)%;_(* &quot;-&quot;_);_(@_)"/>
    <numFmt numFmtId="211" formatCode="_(* #,##0.0000_);_(* \(#,##0.0000\);_(* &quot;-&quot;????_);_(@_)"/>
    <numFmt numFmtId="212" formatCode="_(* #,##0.000000_);_(* \(#,##0.000000\);_(* &quot;-&quot;??????_);_(@_)"/>
    <numFmt numFmtId="213" formatCode="_(&quot;$&quot;* #,##0.0_);_(&quot;$&quot;* \(#,##0.0\);_(&quot;$&quot;* &quot;-&quot;_);_(@_)"/>
    <numFmt numFmtId="214" formatCode="_(&quot;$&quot;* #,##0.00_);_(&quot;$&quot;* \(#,##0.00\);_(&quot;$&quot;* &quot;-&quot;_);_(@_)"/>
    <numFmt numFmtId="215" formatCode="#,##0.000"/>
    <numFmt numFmtId="216" formatCode="_(* #,##0.000_);_(* \(#,##0.000\);_(* &quot;-&quot;???_);_(@_)"/>
    <numFmt numFmtId="217" formatCode="_(* #,##0.0_);_(* \(#,##0.0\);_(* &quot;-&quot;_);_(@_)"/>
    <numFmt numFmtId="218" formatCode="_(* #,##0.00_);_(* \(#,##0.00\);_(* &quot;-&quot;_);_(@_)"/>
    <numFmt numFmtId="219" formatCode="_(* #,##0.000_);_(* \(#,##0.000\);_(* &quot;-&quot;_);_(@_)"/>
    <numFmt numFmtId="220" formatCode="_(* #,##0.0000_);_(* \(#,##0.0000\);_(* &quot;-&quot;_);_(@_)"/>
    <numFmt numFmtId="221" formatCode="0.00%;[Red]\ \(0.00%\)"/>
    <numFmt numFmtId="222" formatCode="0.0%;[Red]\ \(0.0%\)"/>
    <numFmt numFmtId="223" formatCode="0.0000_);[Red]\(0.0000\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0.00000"/>
  </numFmts>
  <fonts count="28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8"/>
      <name val="Tahoma"/>
      <family val="0"/>
    </font>
    <font>
      <b/>
      <sz val="12"/>
      <color indexed="12"/>
      <name val="Arial"/>
      <family val="2"/>
    </font>
    <font>
      <b/>
      <sz val="14"/>
      <color indexed="16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7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3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73" fontId="8" fillId="0" borderId="2" xfId="0" applyNumberFormat="1" applyFont="1" applyBorder="1" applyAlignment="1">
      <alignment horizontal="left" vertical="center"/>
    </xf>
    <xf numFmtId="175" fontId="8" fillId="0" borderId="2" xfId="15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3" fontId="8" fillId="0" borderId="0" xfId="0" applyNumberFormat="1" applyFont="1" applyAlignment="1">
      <alignment vertical="center"/>
    </xf>
    <xf numFmtId="172" fontId="9" fillId="0" borderId="2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7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horizontal="left" vertical="center"/>
    </xf>
    <xf numFmtId="173" fontId="8" fillId="0" borderId="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173" fontId="8" fillId="0" borderId="5" xfId="0" applyNumberFormat="1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2" fontId="9" fillId="0" borderId="9" xfId="0" applyNumberFormat="1" applyFont="1" applyBorder="1" applyAlignment="1">
      <alignment vertical="center"/>
    </xf>
    <xf numFmtId="43" fontId="12" fillId="0" borderId="9" xfId="15" applyNumberFormat="1" applyFont="1" applyFill="1" applyBorder="1" applyAlignment="1">
      <alignment vertical="center"/>
    </xf>
    <xf numFmtId="43" fontId="8" fillId="0" borderId="9" xfId="15" applyFont="1" applyFill="1" applyBorder="1" applyAlignment="1">
      <alignment vertical="center"/>
    </xf>
    <xf numFmtId="43" fontId="12" fillId="3" borderId="9" xfId="15" applyFont="1" applyFill="1" applyBorder="1" applyAlignment="1">
      <alignment vertical="center"/>
    </xf>
    <xf numFmtId="43" fontId="11" fillId="0" borderId="9" xfId="15" applyFont="1" applyFill="1" applyBorder="1" applyAlignment="1">
      <alignment vertical="center"/>
    </xf>
    <xf numFmtId="43" fontId="12" fillId="0" borderId="9" xfId="15" applyFont="1" applyFill="1" applyBorder="1" applyAlignment="1">
      <alignment vertical="center"/>
    </xf>
    <xf numFmtId="43" fontId="12" fillId="4" borderId="9" xfId="15" applyFont="1" applyFill="1" applyBorder="1" applyAlignment="1">
      <alignment vertical="center"/>
    </xf>
    <xf numFmtId="43" fontId="8" fillId="0" borderId="9" xfId="15" applyNumberFormat="1" applyFont="1" applyFill="1" applyBorder="1" applyAlignment="1">
      <alignment vertical="center"/>
    </xf>
    <xf numFmtId="43" fontId="11" fillId="0" borderId="9" xfId="15" applyNumberFormat="1" applyFont="1" applyFill="1" applyBorder="1" applyAlignment="1">
      <alignment vertical="center"/>
    </xf>
    <xf numFmtId="43" fontId="12" fillId="3" borderId="9" xfId="15" applyNumberFormat="1" applyFont="1" applyFill="1" applyBorder="1" applyAlignment="1">
      <alignment vertical="center"/>
    </xf>
    <xf numFmtId="199" fontId="8" fillId="4" borderId="9" xfId="15" applyNumberFormat="1" applyFont="1" applyFill="1" applyBorder="1" applyAlignment="1">
      <alignment vertical="center"/>
    </xf>
    <xf numFmtId="175" fontId="11" fillId="0" borderId="9" xfId="15" applyNumberFormat="1" applyFont="1" applyFill="1" applyBorder="1" applyAlignment="1">
      <alignment vertical="center"/>
    </xf>
    <xf numFmtId="175" fontId="12" fillId="0" borderId="9" xfId="15" applyNumberFormat="1" applyFont="1" applyFill="1" applyBorder="1" applyAlignment="1">
      <alignment vertical="center"/>
    </xf>
    <xf numFmtId="180" fontId="8" fillId="0" borderId="9" xfId="0" applyNumberFormat="1" applyFont="1" applyBorder="1" applyAlignment="1">
      <alignment vertical="center"/>
    </xf>
    <xf numFmtId="205" fontId="12" fillId="0" borderId="9" xfId="15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187" fontId="8" fillId="0" borderId="9" xfId="21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8" fontId="12" fillId="0" borderId="9" xfId="15" applyNumberFormat="1" applyFont="1" applyFill="1" applyBorder="1" applyAlignment="1">
      <alignment vertical="center"/>
    </xf>
    <xf numFmtId="206" fontId="12" fillId="0" borderId="9" xfId="15" applyNumberFormat="1" applyFont="1" applyFill="1" applyBorder="1" applyAlignment="1">
      <alignment vertical="center"/>
    </xf>
    <xf numFmtId="189" fontId="12" fillId="0" borderId="9" xfId="15" applyNumberFormat="1" applyFont="1" applyFill="1" applyBorder="1" applyAlignment="1">
      <alignment vertical="center"/>
    </xf>
    <xf numFmtId="43" fontId="19" fillId="2" borderId="12" xfId="15" applyNumberFormat="1" applyFont="1" applyFill="1" applyBorder="1" applyAlignment="1">
      <alignment vertical="center"/>
    </xf>
    <xf numFmtId="198" fontId="19" fillId="2" borderId="12" xfId="15" applyNumberFormat="1" applyFont="1" applyFill="1" applyBorder="1" applyAlignment="1">
      <alignment vertical="center"/>
    </xf>
    <xf numFmtId="43" fontId="19" fillId="3" borderId="13" xfId="15" applyFont="1" applyFill="1" applyBorder="1" applyAlignment="1">
      <alignment vertical="center"/>
    </xf>
    <xf numFmtId="43" fontId="19" fillId="4" borderId="13" xfId="15" applyFont="1" applyFill="1" applyBorder="1" applyAlignment="1">
      <alignment vertical="center"/>
    </xf>
    <xf numFmtId="43" fontId="19" fillId="3" borderId="13" xfId="15" applyNumberFormat="1" applyFont="1" applyFill="1" applyBorder="1" applyAlignment="1">
      <alignment vertical="center"/>
    </xf>
    <xf numFmtId="206" fontId="19" fillId="2" borderId="12" xfId="15" applyNumberFormat="1" applyFont="1" applyFill="1" applyBorder="1" applyAlignment="1">
      <alignment vertical="center"/>
    </xf>
    <xf numFmtId="187" fontId="20" fillId="2" borderId="14" xfId="21" applyNumberFormat="1" applyFont="1" applyFill="1" applyBorder="1" applyAlignment="1">
      <alignment vertical="center"/>
    </xf>
    <xf numFmtId="189" fontId="12" fillId="0" borderId="15" xfId="15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0" fontId="4" fillId="0" borderId="0" xfId="21" applyNumberFormat="1" applyFont="1" applyAlignment="1">
      <alignment vertical="center"/>
    </xf>
    <xf numFmtId="210" fontId="14" fillId="6" borderId="16" xfId="21" applyNumberFormat="1" applyFont="1" applyFill="1" applyBorder="1" applyAlignment="1">
      <alignment vertical="center"/>
    </xf>
    <xf numFmtId="210" fontId="14" fillId="6" borderId="17" xfId="21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210" fontId="21" fillId="0" borderId="18" xfId="21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210" fontId="15" fillId="0" borderId="9" xfId="21" applyNumberFormat="1" applyFont="1" applyBorder="1" applyAlignment="1">
      <alignment vertical="center"/>
    </xf>
    <xf numFmtId="210" fontId="16" fillId="0" borderId="9" xfId="21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vertical="center"/>
    </xf>
    <xf numFmtId="0" fontId="19" fillId="3" borderId="13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173" fontId="8" fillId="0" borderId="0" xfId="0" applyNumberFormat="1" applyFont="1" applyAlignment="1">
      <alignment horizontal="left" vertical="center"/>
    </xf>
    <xf numFmtId="173" fontId="8" fillId="0" borderId="5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4" borderId="0" xfId="0" applyFont="1" applyFill="1" applyAlignment="1">
      <alignment vertical="center"/>
    </xf>
    <xf numFmtId="43" fontId="19" fillId="2" borderId="13" xfId="15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14" fontId="8" fillId="0" borderId="9" xfId="0" applyNumberFormat="1" applyFont="1" applyFill="1" applyBorder="1" applyAlignment="1">
      <alignment vertical="center"/>
    </xf>
    <xf numFmtId="198" fontId="8" fillId="0" borderId="26" xfId="15" applyNumberFormat="1" applyFont="1" applyBorder="1" applyAlignment="1">
      <alignment vertical="center"/>
    </xf>
    <xf numFmtId="189" fontId="8" fillId="0" borderId="9" xfId="15" applyNumberFormat="1" applyFont="1" applyFill="1" applyBorder="1" applyAlignment="1">
      <alignment vertical="center"/>
    </xf>
    <xf numFmtId="220" fontId="8" fillId="0" borderId="0" xfId="16" applyNumberFormat="1" applyFont="1" applyAlignment="1">
      <alignment vertical="center"/>
    </xf>
    <xf numFmtId="193" fontId="25" fillId="0" borderId="9" xfId="15" applyNumberFormat="1" applyFont="1" applyBorder="1" applyAlignment="1">
      <alignment vertical="center"/>
    </xf>
    <xf numFmtId="199" fontId="25" fillId="0" borderId="9" xfId="15" applyNumberFormat="1" applyFont="1" applyFill="1" applyBorder="1" applyAlignment="1">
      <alignment vertical="center"/>
    </xf>
    <xf numFmtId="43" fontId="25" fillId="7" borderId="9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8" fontId="12" fillId="0" borderId="0" xfId="15" applyNumberFormat="1" applyFont="1" applyFill="1" applyBorder="1" applyAlignment="1">
      <alignment vertical="center"/>
    </xf>
    <xf numFmtId="43" fontId="12" fillId="3" borderId="0" xfId="15" applyFont="1" applyFill="1" applyBorder="1" applyAlignment="1">
      <alignment vertical="center"/>
    </xf>
    <xf numFmtId="43" fontId="12" fillId="0" borderId="0" xfId="15" applyFont="1" applyFill="1" applyBorder="1" applyAlignment="1">
      <alignment vertical="center"/>
    </xf>
    <xf numFmtId="43" fontId="12" fillId="4" borderId="0" xfId="15" applyFont="1" applyFill="1" applyBorder="1" applyAlignment="1">
      <alignment vertical="center"/>
    </xf>
    <xf numFmtId="43" fontId="12" fillId="3" borderId="0" xfId="15" applyNumberFormat="1" applyFont="1" applyFill="1" applyBorder="1" applyAlignment="1">
      <alignment vertical="center"/>
    </xf>
    <xf numFmtId="43" fontId="12" fillId="0" borderId="0" xfId="15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98" fontId="24" fillId="0" borderId="0" xfId="15" applyNumberFormat="1" applyFont="1" applyFill="1" applyBorder="1" applyAlignment="1">
      <alignment vertical="center"/>
    </xf>
    <xf numFmtId="175" fontId="12" fillId="0" borderId="0" xfId="15" applyNumberFormat="1" applyFont="1" applyFill="1" applyBorder="1" applyAlignment="1">
      <alignment vertical="center"/>
    </xf>
    <xf numFmtId="205" fontId="12" fillId="0" borderId="0" xfId="15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87" fontId="8" fillId="0" borderId="0" xfId="21" applyNumberFormat="1" applyFont="1" applyFill="1" applyBorder="1" applyAlignment="1">
      <alignment vertical="center"/>
    </xf>
    <xf numFmtId="188" fontId="12" fillId="0" borderId="0" xfId="21" applyNumberFormat="1" applyFont="1" applyFill="1" applyBorder="1" applyAlignment="1">
      <alignment vertical="center"/>
    </xf>
    <xf numFmtId="43" fontId="11" fillId="3" borderId="9" xfId="15" applyNumberFormat="1" applyFont="1" applyFill="1" applyBorder="1" applyAlignment="1">
      <alignment vertical="center"/>
    </xf>
    <xf numFmtId="226" fontId="12" fillId="0" borderId="9" xfId="15" applyNumberFormat="1" applyFont="1" applyFill="1" applyBorder="1" applyAlignment="1">
      <alignment vertical="center"/>
    </xf>
    <xf numFmtId="226" fontId="13" fillId="0" borderId="9" xfId="15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 wrapText="1"/>
    </xf>
    <xf numFmtId="204" fontId="8" fillId="7" borderId="9" xfId="21" applyNumberFormat="1" applyFont="1" applyFill="1" applyBorder="1" applyAlignment="1">
      <alignment vertical="center"/>
    </xf>
    <xf numFmtId="43" fontId="26" fillId="2" borderId="12" xfId="15" applyNumberFormat="1" applyFont="1" applyFill="1" applyBorder="1" applyAlignment="1">
      <alignment vertical="center"/>
    </xf>
    <xf numFmtId="198" fontId="26" fillId="2" borderId="12" xfId="15" applyNumberFormat="1" applyFont="1" applyFill="1" applyBorder="1" applyAlignment="1">
      <alignment vertical="center"/>
    </xf>
    <xf numFmtId="198" fontId="13" fillId="0" borderId="9" xfId="15" applyNumberFormat="1" applyFont="1" applyFill="1" applyBorder="1" applyAlignment="1">
      <alignment vertical="center"/>
    </xf>
    <xf numFmtId="214" fontId="23" fillId="6" borderId="16" xfId="18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38100</xdr:rowOff>
    </xdr:from>
    <xdr:to>
      <xdr:col>9</xdr:col>
      <xdr:colOff>0</xdr:colOff>
      <xdr:row>11</xdr:row>
      <xdr:rowOff>190500</xdr:rowOff>
    </xdr:to>
    <xdr:sp>
      <xdr:nvSpPr>
        <xdr:cNvPr id="1" name="AutoShape 6"/>
        <xdr:cNvSpPr>
          <a:spLocks/>
        </xdr:cNvSpPr>
      </xdr:nvSpPr>
      <xdr:spPr>
        <a:xfrm>
          <a:off x="10115550" y="3543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190500</xdr:rowOff>
    </xdr:to>
    <xdr:sp>
      <xdr:nvSpPr>
        <xdr:cNvPr id="2" name="AutoShape 7"/>
        <xdr:cNvSpPr>
          <a:spLocks/>
        </xdr:cNvSpPr>
      </xdr:nvSpPr>
      <xdr:spPr>
        <a:xfrm>
          <a:off x="10115550" y="3781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38100</xdr:rowOff>
    </xdr:from>
    <xdr:to>
      <xdr:col>9</xdr:col>
      <xdr:colOff>0</xdr:colOff>
      <xdr:row>13</xdr:row>
      <xdr:rowOff>190500</xdr:rowOff>
    </xdr:to>
    <xdr:sp>
      <xdr:nvSpPr>
        <xdr:cNvPr id="3" name="AutoShape 8"/>
        <xdr:cNvSpPr>
          <a:spLocks/>
        </xdr:cNvSpPr>
      </xdr:nvSpPr>
      <xdr:spPr>
        <a:xfrm>
          <a:off x="10115550" y="4019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38100</xdr:rowOff>
    </xdr:from>
    <xdr:to>
      <xdr:col>9</xdr:col>
      <xdr:colOff>0</xdr:colOff>
      <xdr:row>14</xdr:row>
      <xdr:rowOff>190500</xdr:rowOff>
    </xdr:to>
    <xdr:sp>
      <xdr:nvSpPr>
        <xdr:cNvPr id="4" name="AutoShape 9"/>
        <xdr:cNvSpPr>
          <a:spLocks/>
        </xdr:cNvSpPr>
      </xdr:nvSpPr>
      <xdr:spPr>
        <a:xfrm>
          <a:off x="10115550" y="4257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38100</xdr:rowOff>
    </xdr:from>
    <xdr:to>
      <xdr:col>9</xdr:col>
      <xdr:colOff>0</xdr:colOff>
      <xdr:row>15</xdr:row>
      <xdr:rowOff>190500</xdr:rowOff>
    </xdr:to>
    <xdr:sp>
      <xdr:nvSpPr>
        <xdr:cNvPr id="5" name="AutoShape 10"/>
        <xdr:cNvSpPr>
          <a:spLocks/>
        </xdr:cNvSpPr>
      </xdr:nvSpPr>
      <xdr:spPr>
        <a:xfrm>
          <a:off x="10115550" y="4495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38100</xdr:rowOff>
    </xdr:from>
    <xdr:to>
      <xdr:col>9</xdr:col>
      <xdr:colOff>0</xdr:colOff>
      <xdr:row>16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0115550" y="4733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38100</xdr:rowOff>
    </xdr:from>
    <xdr:to>
      <xdr:col>9</xdr:col>
      <xdr:colOff>0</xdr:colOff>
      <xdr:row>17</xdr:row>
      <xdr:rowOff>190500</xdr:rowOff>
    </xdr:to>
    <xdr:sp>
      <xdr:nvSpPr>
        <xdr:cNvPr id="7" name="AutoShape 12"/>
        <xdr:cNvSpPr>
          <a:spLocks/>
        </xdr:cNvSpPr>
      </xdr:nvSpPr>
      <xdr:spPr>
        <a:xfrm>
          <a:off x="10115550" y="5114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38100</xdr:rowOff>
    </xdr:from>
    <xdr:to>
      <xdr:col>9</xdr:col>
      <xdr:colOff>0</xdr:colOff>
      <xdr:row>18</xdr:row>
      <xdr:rowOff>190500</xdr:rowOff>
    </xdr:to>
    <xdr:sp>
      <xdr:nvSpPr>
        <xdr:cNvPr id="8" name="AutoShape 13"/>
        <xdr:cNvSpPr>
          <a:spLocks/>
        </xdr:cNvSpPr>
      </xdr:nvSpPr>
      <xdr:spPr>
        <a:xfrm>
          <a:off x="10115550" y="5495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38100</xdr:rowOff>
    </xdr:from>
    <xdr:to>
      <xdr:col>9</xdr:col>
      <xdr:colOff>0</xdr:colOff>
      <xdr:row>19</xdr:row>
      <xdr:rowOff>190500</xdr:rowOff>
    </xdr:to>
    <xdr:sp>
      <xdr:nvSpPr>
        <xdr:cNvPr id="9" name="AutoShape 14"/>
        <xdr:cNvSpPr>
          <a:spLocks/>
        </xdr:cNvSpPr>
      </xdr:nvSpPr>
      <xdr:spPr>
        <a:xfrm>
          <a:off x="10115550" y="5876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38100</xdr:rowOff>
    </xdr:from>
    <xdr:to>
      <xdr:col>9</xdr:col>
      <xdr:colOff>0</xdr:colOff>
      <xdr:row>20</xdr:row>
      <xdr:rowOff>190500</xdr:rowOff>
    </xdr:to>
    <xdr:sp>
      <xdr:nvSpPr>
        <xdr:cNvPr id="10" name="AutoShape 15"/>
        <xdr:cNvSpPr>
          <a:spLocks/>
        </xdr:cNvSpPr>
      </xdr:nvSpPr>
      <xdr:spPr>
        <a:xfrm>
          <a:off x="10115550" y="6115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38100</xdr:rowOff>
    </xdr:from>
    <xdr:to>
      <xdr:col>9</xdr:col>
      <xdr:colOff>0</xdr:colOff>
      <xdr:row>21</xdr:row>
      <xdr:rowOff>190500</xdr:rowOff>
    </xdr:to>
    <xdr:sp>
      <xdr:nvSpPr>
        <xdr:cNvPr id="11" name="AutoShape 16"/>
        <xdr:cNvSpPr>
          <a:spLocks/>
        </xdr:cNvSpPr>
      </xdr:nvSpPr>
      <xdr:spPr>
        <a:xfrm>
          <a:off x="10115550" y="6353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38100</xdr:rowOff>
    </xdr:from>
    <xdr:to>
      <xdr:col>9</xdr:col>
      <xdr:colOff>0</xdr:colOff>
      <xdr:row>22</xdr:row>
      <xdr:rowOff>190500</xdr:rowOff>
    </xdr:to>
    <xdr:sp>
      <xdr:nvSpPr>
        <xdr:cNvPr id="12" name="AutoShape 17"/>
        <xdr:cNvSpPr>
          <a:spLocks/>
        </xdr:cNvSpPr>
      </xdr:nvSpPr>
      <xdr:spPr>
        <a:xfrm>
          <a:off x="10115550" y="6591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38100</xdr:rowOff>
    </xdr:from>
    <xdr:to>
      <xdr:col>9</xdr:col>
      <xdr:colOff>0</xdr:colOff>
      <xdr:row>23</xdr:row>
      <xdr:rowOff>190500</xdr:rowOff>
    </xdr:to>
    <xdr:sp>
      <xdr:nvSpPr>
        <xdr:cNvPr id="13" name="AutoShape 18"/>
        <xdr:cNvSpPr>
          <a:spLocks/>
        </xdr:cNvSpPr>
      </xdr:nvSpPr>
      <xdr:spPr>
        <a:xfrm>
          <a:off x="10115550" y="6829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38100</xdr:rowOff>
    </xdr:from>
    <xdr:to>
      <xdr:col>9</xdr:col>
      <xdr:colOff>0</xdr:colOff>
      <xdr:row>24</xdr:row>
      <xdr:rowOff>190500</xdr:rowOff>
    </xdr:to>
    <xdr:sp>
      <xdr:nvSpPr>
        <xdr:cNvPr id="14" name="AutoShape 19"/>
        <xdr:cNvSpPr>
          <a:spLocks/>
        </xdr:cNvSpPr>
      </xdr:nvSpPr>
      <xdr:spPr>
        <a:xfrm>
          <a:off x="10115550" y="7067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38100</xdr:rowOff>
    </xdr:from>
    <xdr:to>
      <xdr:col>9</xdr:col>
      <xdr:colOff>0</xdr:colOff>
      <xdr:row>25</xdr:row>
      <xdr:rowOff>190500</xdr:rowOff>
    </xdr:to>
    <xdr:sp>
      <xdr:nvSpPr>
        <xdr:cNvPr id="15" name="AutoShape 20"/>
        <xdr:cNvSpPr>
          <a:spLocks/>
        </xdr:cNvSpPr>
      </xdr:nvSpPr>
      <xdr:spPr>
        <a:xfrm>
          <a:off x="10115550" y="7305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0</xdr:colOff>
      <xdr:row>26</xdr:row>
      <xdr:rowOff>190500</xdr:rowOff>
    </xdr:to>
    <xdr:sp>
      <xdr:nvSpPr>
        <xdr:cNvPr id="16" name="AutoShape 21"/>
        <xdr:cNvSpPr>
          <a:spLocks/>
        </xdr:cNvSpPr>
      </xdr:nvSpPr>
      <xdr:spPr>
        <a:xfrm>
          <a:off x="10115550" y="7543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38100</xdr:rowOff>
    </xdr:from>
    <xdr:to>
      <xdr:col>9</xdr:col>
      <xdr:colOff>0</xdr:colOff>
      <xdr:row>27</xdr:row>
      <xdr:rowOff>190500</xdr:rowOff>
    </xdr:to>
    <xdr:sp>
      <xdr:nvSpPr>
        <xdr:cNvPr id="17" name="AutoShape 22"/>
        <xdr:cNvSpPr>
          <a:spLocks/>
        </xdr:cNvSpPr>
      </xdr:nvSpPr>
      <xdr:spPr>
        <a:xfrm>
          <a:off x="10115550" y="7781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38100</xdr:rowOff>
    </xdr:from>
    <xdr:to>
      <xdr:col>9</xdr:col>
      <xdr:colOff>0</xdr:colOff>
      <xdr:row>28</xdr:row>
      <xdr:rowOff>190500</xdr:rowOff>
    </xdr:to>
    <xdr:sp>
      <xdr:nvSpPr>
        <xdr:cNvPr id="18" name="AutoShape 23"/>
        <xdr:cNvSpPr>
          <a:spLocks/>
        </xdr:cNvSpPr>
      </xdr:nvSpPr>
      <xdr:spPr>
        <a:xfrm>
          <a:off x="10115550" y="8020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38100</xdr:rowOff>
    </xdr:from>
    <xdr:to>
      <xdr:col>9</xdr:col>
      <xdr:colOff>0</xdr:colOff>
      <xdr:row>29</xdr:row>
      <xdr:rowOff>190500</xdr:rowOff>
    </xdr:to>
    <xdr:sp>
      <xdr:nvSpPr>
        <xdr:cNvPr id="19" name="AutoShape 24"/>
        <xdr:cNvSpPr>
          <a:spLocks/>
        </xdr:cNvSpPr>
      </xdr:nvSpPr>
      <xdr:spPr>
        <a:xfrm>
          <a:off x="10115550" y="8258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30</xdr:row>
      <xdr:rowOff>190500</xdr:rowOff>
    </xdr:to>
    <xdr:sp>
      <xdr:nvSpPr>
        <xdr:cNvPr id="20" name="AutoShape 25"/>
        <xdr:cNvSpPr>
          <a:spLocks/>
        </xdr:cNvSpPr>
      </xdr:nvSpPr>
      <xdr:spPr>
        <a:xfrm>
          <a:off x="10115550" y="8496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38100</xdr:rowOff>
    </xdr:from>
    <xdr:to>
      <xdr:col>9</xdr:col>
      <xdr:colOff>0</xdr:colOff>
      <xdr:row>31</xdr:row>
      <xdr:rowOff>190500</xdr:rowOff>
    </xdr:to>
    <xdr:sp>
      <xdr:nvSpPr>
        <xdr:cNvPr id="21" name="AutoShape 26"/>
        <xdr:cNvSpPr>
          <a:spLocks/>
        </xdr:cNvSpPr>
      </xdr:nvSpPr>
      <xdr:spPr>
        <a:xfrm>
          <a:off x="10115550" y="8734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38100</xdr:rowOff>
    </xdr:from>
    <xdr:to>
      <xdr:col>9</xdr:col>
      <xdr:colOff>0</xdr:colOff>
      <xdr:row>32</xdr:row>
      <xdr:rowOff>190500</xdr:rowOff>
    </xdr:to>
    <xdr:sp>
      <xdr:nvSpPr>
        <xdr:cNvPr id="22" name="AutoShape 27"/>
        <xdr:cNvSpPr>
          <a:spLocks/>
        </xdr:cNvSpPr>
      </xdr:nvSpPr>
      <xdr:spPr>
        <a:xfrm>
          <a:off x="10115550" y="8972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33</xdr:row>
      <xdr:rowOff>190500</xdr:rowOff>
    </xdr:to>
    <xdr:sp>
      <xdr:nvSpPr>
        <xdr:cNvPr id="23" name="AutoShape 28"/>
        <xdr:cNvSpPr>
          <a:spLocks/>
        </xdr:cNvSpPr>
      </xdr:nvSpPr>
      <xdr:spPr>
        <a:xfrm>
          <a:off x="10115550" y="9210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38100</xdr:rowOff>
    </xdr:from>
    <xdr:to>
      <xdr:col>9</xdr:col>
      <xdr:colOff>0</xdr:colOff>
      <xdr:row>34</xdr:row>
      <xdr:rowOff>190500</xdr:rowOff>
    </xdr:to>
    <xdr:sp>
      <xdr:nvSpPr>
        <xdr:cNvPr id="24" name="AutoShape 29"/>
        <xdr:cNvSpPr>
          <a:spLocks/>
        </xdr:cNvSpPr>
      </xdr:nvSpPr>
      <xdr:spPr>
        <a:xfrm>
          <a:off x="10115550" y="9448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38100</xdr:rowOff>
    </xdr:from>
    <xdr:to>
      <xdr:col>9</xdr:col>
      <xdr:colOff>0</xdr:colOff>
      <xdr:row>35</xdr:row>
      <xdr:rowOff>190500</xdr:rowOff>
    </xdr:to>
    <xdr:sp>
      <xdr:nvSpPr>
        <xdr:cNvPr id="25" name="AutoShape 30"/>
        <xdr:cNvSpPr>
          <a:spLocks/>
        </xdr:cNvSpPr>
      </xdr:nvSpPr>
      <xdr:spPr>
        <a:xfrm>
          <a:off x="10115550" y="9686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0</xdr:colOff>
      <xdr:row>36</xdr:row>
      <xdr:rowOff>190500</xdr:rowOff>
    </xdr:to>
    <xdr:sp>
      <xdr:nvSpPr>
        <xdr:cNvPr id="26" name="AutoShape 31"/>
        <xdr:cNvSpPr>
          <a:spLocks/>
        </xdr:cNvSpPr>
      </xdr:nvSpPr>
      <xdr:spPr>
        <a:xfrm>
          <a:off x="10115550" y="9925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38100</xdr:rowOff>
    </xdr:from>
    <xdr:to>
      <xdr:col>9</xdr:col>
      <xdr:colOff>0</xdr:colOff>
      <xdr:row>37</xdr:row>
      <xdr:rowOff>190500</xdr:rowOff>
    </xdr:to>
    <xdr:sp>
      <xdr:nvSpPr>
        <xdr:cNvPr id="27" name="AutoShape 32"/>
        <xdr:cNvSpPr>
          <a:spLocks/>
        </xdr:cNvSpPr>
      </xdr:nvSpPr>
      <xdr:spPr>
        <a:xfrm>
          <a:off x="10115550" y="10163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38100</xdr:rowOff>
    </xdr:from>
    <xdr:to>
      <xdr:col>9</xdr:col>
      <xdr:colOff>0</xdr:colOff>
      <xdr:row>38</xdr:row>
      <xdr:rowOff>190500</xdr:rowOff>
    </xdr:to>
    <xdr:sp>
      <xdr:nvSpPr>
        <xdr:cNvPr id="28" name="AutoShape 33"/>
        <xdr:cNvSpPr>
          <a:spLocks/>
        </xdr:cNvSpPr>
      </xdr:nvSpPr>
      <xdr:spPr>
        <a:xfrm>
          <a:off x="10115550" y="10401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38100</xdr:rowOff>
    </xdr:from>
    <xdr:to>
      <xdr:col>9</xdr:col>
      <xdr:colOff>0</xdr:colOff>
      <xdr:row>39</xdr:row>
      <xdr:rowOff>190500</xdr:rowOff>
    </xdr:to>
    <xdr:sp>
      <xdr:nvSpPr>
        <xdr:cNvPr id="29" name="AutoShape 34"/>
        <xdr:cNvSpPr>
          <a:spLocks/>
        </xdr:cNvSpPr>
      </xdr:nvSpPr>
      <xdr:spPr>
        <a:xfrm>
          <a:off x="10115550" y="10639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40</xdr:row>
      <xdr:rowOff>190500</xdr:rowOff>
    </xdr:to>
    <xdr:sp>
      <xdr:nvSpPr>
        <xdr:cNvPr id="30" name="AutoShape 35"/>
        <xdr:cNvSpPr>
          <a:spLocks/>
        </xdr:cNvSpPr>
      </xdr:nvSpPr>
      <xdr:spPr>
        <a:xfrm>
          <a:off x="10115550" y="10877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38100</xdr:rowOff>
    </xdr:from>
    <xdr:to>
      <xdr:col>9</xdr:col>
      <xdr:colOff>0</xdr:colOff>
      <xdr:row>41</xdr:row>
      <xdr:rowOff>190500</xdr:rowOff>
    </xdr:to>
    <xdr:sp>
      <xdr:nvSpPr>
        <xdr:cNvPr id="31" name="AutoShape 36"/>
        <xdr:cNvSpPr>
          <a:spLocks/>
        </xdr:cNvSpPr>
      </xdr:nvSpPr>
      <xdr:spPr>
        <a:xfrm>
          <a:off x="10115550" y="11115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38100</xdr:rowOff>
    </xdr:from>
    <xdr:to>
      <xdr:col>9</xdr:col>
      <xdr:colOff>0</xdr:colOff>
      <xdr:row>42</xdr:row>
      <xdr:rowOff>190500</xdr:rowOff>
    </xdr:to>
    <xdr:sp>
      <xdr:nvSpPr>
        <xdr:cNvPr id="32" name="AutoShape 37"/>
        <xdr:cNvSpPr>
          <a:spLocks/>
        </xdr:cNvSpPr>
      </xdr:nvSpPr>
      <xdr:spPr>
        <a:xfrm>
          <a:off x="10115550" y="11353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38100</xdr:rowOff>
    </xdr:from>
    <xdr:to>
      <xdr:col>9</xdr:col>
      <xdr:colOff>0</xdr:colOff>
      <xdr:row>43</xdr:row>
      <xdr:rowOff>190500</xdr:rowOff>
    </xdr:to>
    <xdr:sp>
      <xdr:nvSpPr>
        <xdr:cNvPr id="33" name="AutoShape 38"/>
        <xdr:cNvSpPr>
          <a:spLocks/>
        </xdr:cNvSpPr>
      </xdr:nvSpPr>
      <xdr:spPr>
        <a:xfrm>
          <a:off x="10115550" y="11591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38100</xdr:rowOff>
    </xdr:from>
    <xdr:to>
      <xdr:col>9</xdr:col>
      <xdr:colOff>0</xdr:colOff>
      <xdr:row>44</xdr:row>
      <xdr:rowOff>190500</xdr:rowOff>
    </xdr:to>
    <xdr:sp>
      <xdr:nvSpPr>
        <xdr:cNvPr id="34" name="AutoShape 39"/>
        <xdr:cNvSpPr>
          <a:spLocks/>
        </xdr:cNvSpPr>
      </xdr:nvSpPr>
      <xdr:spPr>
        <a:xfrm>
          <a:off x="10115550" y="11830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38100</xdr:rowOff>
    </xdr:from>
    <xdr:to>
      <xdr:col>9</xdr:col>
      <xdr:colOff>0</xdr:colOff>
      <xdr:row>45</xdr:row>
      <xdr:rowOff>190500</xdr:rowOff>
    </xdr:to>
    <xdr:sp>
      <xdr:nvSpPr>
        <xdr:cNvPr id="35" name="AutoShape 40"/>
        <xdr:cNvSpPr>
          <a:spLocks/>
        </xdr:cNvSpPr>
      </xdr:nvSpPr>
      <xdr:spPr>
        <a:xfrm>
          <a:off x="10115550" y="12068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38100</xdr:rowOff>
    </xdr:from>
    <xdr:to>
      <xdr:col>9</xdr:col>
      <xdr:colOff>0</xdr:colOff>
      <xdr:row>46</xdr:row>
      <xdr:rowOff>190500</xdr:rowOff>
    </xdr:to>
    <xdr:sp>
      <xdr:nvSpPr>
        <xdr:cNvPr id="36" name="AutoShape 41"/>
        <xdr:cNvSpPr>
          <a:spLocks/>
        </xdr:cNvSpPr>
      </xdr:nvSpPr>
      <xdr:spPr>
        <a:xfrm>
          <a:off x="10115550" y="12306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38100</xdr:rowOff>
    </xdr:from>
    <xdr:to>
      <xdr:col>9</xdr:col>
      <xdr:colOff>0</xdr:colOff>
      <xdr:row>47</xdr:row>
      <xdr:rowOff>190500</xdr:rowOff>
    </xdr:to>
    <xdr:sp>
      <xdr:nvSpPr>
        <xdr:cNvPr id="37" name="AutoShape 42"/>
        <xdr:cNvSpPr>
          <a:spLocks/>
        </xdr:cNvSpPr>
      </xdr:nvSpPr>
      <xdr:spPr>
        <a:xfrm>
          <a:off x="10115550" y="12544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38100</xdr:rowOff>
    </xdr:from>
    <xdr:to>
      <xdr:col>9</xdr:col>
      <xdr:colOff>0</xdr:colOff>
      <xdr:row>48</xdr:row>
      <xdr:rowOff>190500</xdr:rowOff>
    </xdr:to>
    <xdr:sp>
      <xdr:nvSpPr>
        <xdr:cNvPr id="38" name="AutoShape 43"/>
        <xdr:cNvSpPr>
          <a:spLocks/>
        </xdr:cNvSpPr>
      </xdr:nvSpPr>
      <xdr:spPr>
        <a:xfrm>
          <a:off x="10115550" y="12782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38100</xdr:rowOff>
    </xdr:from>
    <xdr:to>
      <xdr:col>9</xdr:col>
      <xdr:colOff>0</xdr:colOff>
      <xdr:row>49</xdr:row>
      <xdr:rowOff>190500</xdr:rowOff>
    </xdr:to>
    <xdr:sp>
      <xdr:nvSpPr>
        <xdr:cNvPr id="39" name="AutoShape 44"/>
        <xdr:cNvSpPr>
          <a:spLocks/>
        </xdr:cNvSpPr>
      </xdr:nvSpPr>
      <xdr:spPr>
        <a:xfrm>
          <a:off x="10115550" y="13020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50</xdr:row>
      <xdr:rowOff>190500</xdr:rowOff>
    </xdr:to>
    <xdr:sp>
      <xdr:nvSpPr>
        <xdr:cNvPr id="40" name="AutoShape 45"/>
        <xdr:cNvSpPr>
          <a:spLocks/>
        </xdr:cNvSpPr>
      </xdr:nvSpPr>
      <xdr:spPr>
        <a:xfrm>
          <a:off x="10115550" y="13258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38100</xdr:rowOff>
    </xdr:from>
    <xdr:to>
      <xdr:col>9</xdr:col>
      <xdr:colOff>0</xdr:colOff>
      <xdr:row>51</xdr:row>
      <xdr:rowOff>190500</xdr:rowOff>
    </xdr:to>
    <xdr:sp>
      <xdr:nvSpPr>
        <xdr:cNvPr id="41" name="AutoShape 46"/>
        <xdr:cNvSpPr>
          <a:spLocks/>
        </xdr:cNvSpPr>
      </xdr:nvSpPr>
      <xdr:spPr>
        <a:xfrm>
          <a:off x="10115550" y="13496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38100</xdr:rowOff>
    </xdr:from>
    <xdr:to>
      <xdr:col>9</xdr:col>
      <xdr:colOff>0</xdr:colOff>
      <xdr:row>52</xdr:row>
      <xdr:rowOff>190500</xdr:rowOff>
    </xdr:to>
    <xdr:sp>
      <xdr:nvSpPr>
        <xdr:cNvPr id="42" name="AutoShape 47"/>
        <xdr:cNvSpPr>
          <a:spLocks/>
        </xdr:cNvSpPr>
      </xdr:nvSpPr>
      <xdr:spPr>
        <a:xfrm>
          <a:off x="10115550" y="13735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53</xdr:row>
      <xdr:rowOff>190500</xdr:rowOff>
    </xdr:to>
    <xdr:sp>
      <xdr:nvSpPr>
        <xdr:cNvPr id="43" name="AutoShape 48"/>
        <xdr:cNvSpPr>
          <a:spLocks/>
        </xdr:cNvSpPr>
      </xdr:nvSpPr>
      <xdr:spPr>
        <a:xfrm>
          <a:off x="10115550" y="13973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38100</xdr:rowOff>
    </xdr:from>
    <xdr:to>
      <xdr:col>9</xdr:col>
      <xdr:colOff>0</xdr:colOff>
      <xdr:row>54</xdr:row>
      <xdr:rowOff>190500</xdr:rowOff>
    </xdr:to>
    <xdr:sp>
      <xdr:nvSpPr>
        <xdr:cNvPr id="44" name="AutoShape 49"/>
        <xdr:cNvSpPr>
          <a:spLocks/>
        </xdr:cNvSpPr>
      </xdr:nvSpPr>
      <xdr:spPr>
        <a:xfrm>
          <a:off x="10115550" y="14211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38100</xdr:rowOff>
    </xdr:from>
    <xdr:to>
      <xdr:col>9</xdr:col>
      <xdr:colOff>0</xdr:colOff>
      <xdr:row>55</xdr:row>
      <xdr:rowOff>190500</xdr:rowOff>
    </xdr:to>
    <xdr:sp>
      <xdr:nvSpPr>
        <xdr:cNvPr id="45" name="AutoShape 50"/>
        <xdr:cNvSpPr>
          <a:spLocks/>
        </xdr:cNvSpPr>
      </xdr:nvSpPr>
      <xdr:spPr>
        <a:xfrm>
          <a:off x="10115550" y="14449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38100</xdr:rowOff>
    </xdr:from>
    <xdr:to>
      <xdr:col>9</xdr:col>
      <xdr:colOff>0</xdr:colOff>
      <xdr:row>56</xdr:row>
      <xdr:rowOff>190500</xdr:rowOff>
    </xdr:to>
    <xdr:sp>
      <xdr:nvSpPr>
        <xdr:cNvPr id="46" name="AutoShape 51"/>
        <xdr:cNvSpPr>
          <a:spLocks/>
        </xdr:cNvSpPr>
      </xdr:nvSpPr>
      <xdr:spPr>
        <a:xfrm>
          <a:off x="10115550" y="14687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38100</xdr:rowOff>
    </xdr:from>
    <xdr:to>
      <xdr:col>9</xdr:col>
      <xdr:colOff>0</xdr:colOff>
      <xdr:row>57</xdr:row>
      <xdr:rowOff>190500</xdr:rowOff>
    </xdr:to>
    <xdr:sp>
      <xdr:nvSpPr>
        <xdr:cNvPr id="47" name="AutoShape 52"/>
        <xdr:cNvSpPr>
          <a:spLocks/>
        </xdr:cNvSpPr>
      </xdr:nvSpPr>
      <xdr:spPr>
        <a:xfrm>
          <a:off x="10115550" y="14925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58</xdr:row>
      <xdr:rowOff>190500</xdr:rowOff>
    </xdr:to>
    <xdr:sp>
      <xdr:nvSpPr>
        <xdr:cNvPr id="48" name="AutoShape 53"/>
        <xdr:cNvSpPr>
          <a:spLocks/>
        </xdr:cNvSpPr>
      </xdr:nvSpPr>
      <xdr:spPr>
        <a:xfrm>
          <a:off x="10115550" y="15163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59</xdr:row>
      <xdr:rowOff>38100</xdr:rowOff>
    </xdr:from>
    <xdr:to>
      <xdr:col>9</xdr:col>
      <xdr:colOff>0</xdr:colOff>
      <xdr:row>59</xdr:row>
      <xdr:rowOff>190500</xdr:rowOff>
    </xdr:to>
    <xdr:sp>
      <xdr:nvSpPr>
        <xdr:cNvPr id="49" name="AutoShape 54"/>
        <xdr:cNvSpPr>
          <a:spLocks/>
        </xdr:cNvSpPr>
      </xdr:nvSpPr>
      <xdr:spPr>
        <a:xfrm>
          <a:off x="10115550" y="15401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38100</xdr:rowOff>
    </xdr:from>
    <xdr:to>
      <xdr:col>9</xdr:col>
      <xdr:colOff>0</xdr:colOff>
      <xdr:row>60</xdr:row>
      <xdr:rowOff>190500</xdr:rowOff>
    </xdr:to>
    <xdr:sp>
      <xdr:nvSpPr>
        <xdr:cNvPr id="50" name="AutoShape 55"/>
        <xdr:cNvSpPr>
          <a:spLocks/>
        </xdr:cNvSpPr>
      </xdr:nvSpPr>
      <xdr:spPr>
        <a:xfrm>
          <a:off x="10115550" y="156400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38100</xdr:rowOff>
    </xdr:from>
    <xdr:to>
      <xdr:col>9</xdr:col>
      <xdr:colOff>0</xdr:colOff>
      <xdr:row>61</xdr:row>
      <xdr:rowOff>190500</xdr:rowOff>
    </xdr:to>
    <xdr:sp>
      <xdr:nvSpPr>
        <xdr:cNvPr id="51" name="AutoShape 56"/>
        <xdr:cNvSpPr>
          <a:spLocks/>
        </xdr:cNvSpPr>
      </xdr:nvSpPr>
      <xdr:spPr>
        <a:xfrm>
          <a:off x="10115550" y="158781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0115550" y="16078200"/>
          <a:ext cx="0" cy="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3" name="AutoShape 58"/>
        <xdr:cNvSpPr>
          <a:spLocks/>
        </xdr:cNvSpPr>
      </xdr:nvSpPr>
      <xdr:spPr>
        <a:xfrm>
          <a:off x="10115550" y="16078200"/>
          <a:ext cx="0" cy="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38100</xdr:rowOff>
    </xdr:from>
    <xdr:to>
      <xdr:col>9</xdr:col>
      <xdr:colOff>0</xdr:colOff>
      <xdr:row>62</xdr:row>
      <xdr:rowOff>190500</xdr:rowOff>
    </xdr:to>
    <xdr:sp>
      <xdr:nvSpPr>
        <xdr:cNvPr id="54" name="AutoShape 59"/>
        <xdr:cNvSpPr>
          <a:spLocks/>
        </xdr:cNvSpPr>
      </xdr:nvSpPr>
      <xdr:spPr>
        <a:xfrm>
          <a:off x="10115550" y="161163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38100</xdr:rowOff>
    </xdr:from>
    <xdr:to>
      <xdr:col>9</xdr:col>
      <xdr:colOff>0</xdr:colOff>
      <xdr:row>63</xdr:row>
      <xdr:rowOff>190500</xdr:rowOff>
    </xdr:to>
    <xdr:sp>
      <xdr:nvSpPr>
        <xdr:cNvPr id="55" name="AutoShape 60"/>
        <xdr:cNvSpPr>
          <a:spLocks/>
        </xdr:cNvSpPr>
      </xdr:nvSpPr>
      <xdr:spPr>
        <a:xfrm>
          <a:off x="10115550" y="163544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64</xdr:row>
      <xdr:rowOff>38100</xdr:rowOff>
    </xdr:from>
    <xdr:to>
      <xdr:col>9</xdr:col>
      <xdr:colOff>0</xdr:colOff>
      <xdr:row>64</xdr:row>
      <xdr:rowOff>190500</xdr:rowOff>
    </xdr:to>
    <xdr:sp>
      <xdr:nvSpPr>
        <xdr:cNvPr id="56" name="AutoShape 61"/>
        <xdr:cNvSpPr>
          <a:spLocks/>
        </xdr:cNvSpPr>
      </xdr:nvSpPr>
      <xdr:spPr>
        <a:xfrm>
          <a:off x="10115550" y="1659255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38100</xdr:rowOff>
    </xdr:from>
    <xdr:to>
      <xdr:col>9</xdr:col>
      <xdr:colOff>0</xdr:colOff>
      <xdr:row>65</xdr:row>
      <xdr:rowOff>190500</xdr:rowOff>
    </xdr:to>
    <xdr:sp>
      <xdr:nvSpPr>
        <xdr:cNvPr id="57" name="AutoShape 62"/>
        <xdr:cNvSpPr>
          <a:spLocks/>
        </xdr:cNvSpPr>
      </xdr:nvSpPr>
      <xdr:spPr>
        <a:xfrm>
          <a:off x="10115550" y="1683067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58" name="AutoShape 63"/>
        <xdr:cNvSpPr>
          <a:spLocks/>
        </xdr:cNvSpPr>
      </xdr:nvSpPr>
      <xdr:spPr>
        <a:xfrm>
          <a:off x="10115550" y="17030700"/>
          <a:ext cx="0" cy="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67</xdr:row>
      <xdr:rowOff>38100</xdr:rowOff>
    </xdr:from>
    <xdr:to>
      <xdr:col>9</xdr:col>
      <xdr:colOff>0</xdr:colOff>
      <xdr:row>67</xdr:row>
      <xdr:rowOff>190500</xdr:rowOff>
    </xdr:to>
    <xdr:sp>
      <xdr:nvSpPr>
        <xdr:cNvPr id="59" name="AutoShape 64"/>
        <xdr:cNvSpPr>
          <a:spLocks/>
        </xdr:cNvSpPr>
      </xdr:nvSpPr>
      <xdr:spPr>
        <a:xfrm>
          <a:off x="10115550" y="17306925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>
      <xdr:nvSpPr>
        <xdr:cNvPr id="60" name="AutoShape 67"/>
        <xdr:cNvSpPr>
          <a:spLocks/>
        </xdr:cNvSpPr>
      </xdr:nvSpPr>
      <xdr:spPr>
        <a:xfrm>
          <a:off x="10115550" y="17030700"/>
          <a:ext cx="0" cy="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38100</xdr:rowOff>
    </xdr:from>
    <xdr:to>
      <xdr:col>9</xdr:col>
      <xdr:colOff>0</xdr:colOff>
      <xdr:row>66</xdr:row>
      <xdr:rowOff>190500</xdr:rowOff>
    </xdr:to>
    <xdr:sp>
      <xdr:nvSpPr>
        <xdr:cNvPr id="61" name="AutoShape 68"/>
        <xdr:cNvSpPr>
          <a:spLocks/>
        </xdr:cNvSpPr>
      </xdr:nvSpPr>
      <xdr:spPr>
        <a:xfrm>
          <a:off x="10115550" y="17068800"/>
          <a:ext cx="0" cy="152400"/>
        </a:xfrm>
        <a:prstGeom prst="downArrow">
          <a:avLst>
            <a:gd name="adj1" fmla="val 1250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R101"/>
  <sheetViews>
    <sheetView tabSelected="1" zoomScale="75" zoomScaleNormal="75" zoomScaleSheetLayoutView="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6" sqref="D6"/>
    </sheetView>
  </sheetViews>
  <sheetFormatPr defaultColWidth="9.140625" defaultRowHeight="12.75" outlineLevelRow="1" outlineLevelCol="1"/>
  <cols>
    <col min="1" max="1" width="74.7109375" style="1" customWidth="1" outlineLevel="1"/>
    <col min="2" max="2" width="9.8515625" style="1" customWidth="1" outlineLevel="1" collapsed="1"/>
    <col min="3" max="3" width="9.8515625" style="1" customWidth="1"/>
    <col min="4" max="4" width="9.140625" style="1" customWidth="1"/>
    <col min="5" max="5" width="9.8515625" style="1" customWidth="1"/>
    <col min="6" max="7" width="11.7109375" style="1" customWidth="1"/>
    <col min="8" max="8" width="4.28125" style="1" customWidth="1"/>
    <col min="9" max="9" width="10.57421875" style="1" customWidth="1"/>
    <col min="10" max="10" width="10.28125" style="1" bestFit="1" customWidth="1"/>
    <col min="11" max="11" width="9.28125" style="1" bestFit="1" customWidth="1"/>
    <col min="12" max="12" width="16.421875" style="1" bestFit="1" customWidth="1"/>
    <col min="13" max="13" width="9.7109375" style="1" hidden="1" customWidth="1" outlineLevel="1"/>
    <col min="14" max="14" width="11.00390625" style="1" customWidth="1" collapsed="1"/>
    <col min="15" max="15" width="11.8515625" style="1" customWidth="1"/>
    <col min="16" max="16" width="10.57421875" style="1" bestFit="1" customWidth="1"/>
    <col min="17" max="17" width="106.00390625" style="1" bestFit="1" customWidth="1"/>
    <col min="18" max="16384" width="9.140625" style="1" customWidth="1"/>
  </cols>
  <sheetData>
    <row r="1" ht="12.75"/>
    <row r="2" spans="3:15" ht="20.25">
      <c r="C2" s="68" t="str">
        <f>O2</f>
        <v>Calculation of 1 May 2009 proposed ST rates, via an IRM process</v>
      </c>
      <c r="O2" s="68" t="s">
        <v>92</v>
      </c>
    </row>
    <row r="3" spans="3:15" ht="12.75">
      <c r="C3" s="1" t="str">
        <f>O3</f>
        <v>Version 3 Nov. 2008,  15:00</v>
      </c>
      <c r="O3" s="1" t="s">
        <v>91</v>
      </c>
    </row>
    <row r="4" ht="13.5" thickBot="1">
      <c r="E4" s="1" t="s">
        <v>88</v>
      </c>
    </row>
    <row r="5" spans="3:9" ht="63.75">
      <c r="C5" s="119" t="s">
        <v>86</v>
      </c>
      <c r="D5" s="69"/>
      <c r="E5" s="55" t="s">
        <v>83</v>
      </c>
      <c r="F5" s="56" t="s">
        <v>85</v>
      </c>
      <c r="G5" s="56" t="s">
        <v>84</v>
      </c>
      <c r="H5" s="56" t="s">
        <v>72</v>
      </c>
      <c r="I5" s="116" t="s">
        <v>73</v>
      </c>
    </row>
    <row r="6" spans="3:14" ht="18.75" thickBot="1">
      <c r="C6" s="151">
        <v>0</v>
      </c>
      <c r="D6" s="69"/>
      <c r="E6" s="70">
        <v>0.021</v>
      </c>
      <c r="F6" s="71">
        <v>-0.0072</v>
      </c>
      <c r="G6" s="71">
        <v>-0.004</v>
      </c>
      <c r="H6" s="72"/>
      <c r="I6" s="73">
        <f>SUM(E6:H6)</f>
        <v>0.009800000000000001</v>
      </c>
      <c r="N6" s="74"/>
    </row>
    <row r="7" spans="5:7" ht="12.75">
      <c r="E7" s="75"/>
      <c r="F7" s="75"/>
      <c r="G7" s="75"/>
    </row>
    <row r="8" spans="5:9" ht="13.5" thickBot="1">
      <c r="E8" s="76" t="s">
        <v>76</v>
      </c>
      <c r="F8" s="77"/>
      <c r="G8" s="77"/>
      <c r="H8" s="78"/>
      <c r="I8" s="78"/>
    </row>
    <row r="9" spans="1:17" s="3" customFormat="1" ht="77.25" thickTop="1">
      <c r="A9" s="2"/>
      <c r="C9" s="33" t="s">
        <v>71</v>
      </c>
      <c r="D9" s="33" t="s">
        <v>74</v>
      </c>
      <c r="E9" s="34" t="s">
        <v>83</v>
      </c>
      <c r="F9" s="34" t="s">
        <v>81</v>
      </c>
      <c r="G9" s="34" t="s">
        <v>82</v>
      </c>
      <c r="H9" s="33" t="s">
        <v>72</v>
      </c>
      <c r="I9" s="146" t="s">
        <v>73</v>
      </c>
      <c r="J9" s="33" t="s">
        <v>77</v>
      </c>
      <c r="K9" s="33" t="s">
        <v>75</v>
      </c>
      <c r="L9" s="35" t="s">
        <v>79</v>
      </c>
      <c r="M9" s="127"/>
      <c r="N9" s="21" t="s">
        <v>78</v>
      </c>
      <c r="O9" s="22" t="s">
        <v>80</v>
      </c>
      <c r="P9" s="23"/>
      <c r="Q9" s="79"/>
    </row>
    <row r="10" spans="1:17" ht="15.75">
      <c r="A10" s="4" t="s">
        <v>0</v>
      </c>
      <c r="C10" s="36"/>
      <c r="D10" s="36"/>
      <c r="E10" s="80"/>
      <c r="F10" s="80"/>
      <c r="G10" s="80"/>
      <c r="H10" s="36"/>
      <c r="I10" s="36"/>
      <c r="J10" s="36"/>
      <c r="K10" s="36"/>
      <c r="L10" s="81"/>
      <c r="M10" s="128"/>
      <c r="O10" s="82"/>
      <c r="P10" s="6"/>
      <c r="Q10" s="24" t="str">
        <f>A10</f>
        <v>MONTHLY RATES AND CHARGES</v>
      </c>
    </row>
    <row r="11" spans="2:17" s="5" customFormat="1" ht="15">
      <c r="B11" s="14"/>
      <c r="C11" s="37"/>
      <c r="D11" s="52"/>
      <c r="E11" s="83"/>
      <c r="F11" s="83"/>
      <c r="G11" s="83"/>
      <c r="H11" s="52"/>
      <c r="I11" s="52"/>
      <c r="J11" s="52"/>
      <c r="K11" s="84"/>
      <c r="L11" s="85"/>
      <c r="M11" s="17"/>
      <c r="N11" s="86"/>
      <c r="O11" s="87"/>
      <c r="P11" s="14"/>
      <c r="Q11" s="25"/>
    </row>
    <row r="12" spans="1:17" s="5" customFormat="1" ht="18.75">
      <c r="A12" s="6" t="s">
        <v>69</v>
      </c>
      <c r="B12" s="8" t="s">
        <v>1</v>
      </c>
      <c r="C12" s="126">
        <f>188+$C$6</f>
        <v>188</v>
      </c>
      <c r="D12" s="120">
        <f>$C$6</f>
        <v>0</v>
      </c>
      <c r="E12" s="89">
        <f>E$6</f>
        <v>0.021</v>
      </c>
      <c r="F12" s="89">
        <f aca="true" t="shared" si="0" ref="F12:G19">F$6</f>
        <v>-0.0072</v>
      </c>
      <c r="G12" s="89">
        <f t="shared" si="0"/>
        <v>-0.004</v>
      </c>
      <c r="H12" s="90">
        <v>0</v>
      </c>
      <c r="I12" s="147">
        <f>1+SUM(E12:H12)</f>
        <v>1.0098</v>
      </c>
      <c r="J12" s="121">
        <f aca="true" t="shared" si="1" ref="J12:J19">($C12-$D12)*I12</f>
        <v>189.8424</v>
      </c>
      <c r="K12" s="120">
        <f>$C$6</f>
        <v>0</v>
      </c>
      <c r="L12" s="67">
        <f aca="true" t="shared" si="2" ref="L12:L19">IF($J12&gt;0,$J12+K12,C12)</f>
        <v>189.8424</v>
      </c>
      <c r="M12" s="142">
        <f aca="true" t="shared" si="3" ref="M12:M19">L12/C12-1</f>
        <v>0.009800000000000031</v>
      </c>
      <c r="N12" s="91">
        <v>2</v>
      </c>
      <c r="O12" s="148">
        <f>ROUND(L12,N12)</f>
        <v>189.84</v>
      </c>
      <c r="P12" s="8" t="str">
        <f aca="true" t="shared" si="4" ref="P12:P19">B12</f>
        <v>$</v>
      </c>
      <c r="Q12" s="30" t="str">
        <f aca="true" t="shared" si="5" ref="Q12:Q58">A12</f>
        <v>Service Charge    (14)</v>
      </c>
    </row>
    <row r="13" spans="1:17" s="5" customFormat="1" ht="18.75">
      <c r="A13" s="7" t="s">
        <v>70</v>
      </c>
      <c r="B13" s="8" t="s">
        <v>1</v>
      </c>
      <c r="C13" s="124">
        <v>553</v>
      </c>
      <c r="D13" s="88"/>
      <c r="E13" s="89">
        <f aca="true" t="shared" si="6" ref="E13:E19">E$6</f>
        <v>0.021</v>
      </c>
      <c r="F13" s="89">
        <f t="shared" si="0"/>
        <v>-0.0072</v>
      </c>
      <c r="G13" s="89">
        <f t="shared" si="0"/>
        <v>-0.004</v>
      </c>
      <c r="H13" s="90">
        <v>0</v>
      </c>
      <c r="I13" s="147">
        <f aca="true" t="shared" si="7" ref="I13:I19">1+SUM(E13:H13)</f>
        <v>1.0098</v>
      </c>
      <c r="J13" s="121">
        <f t="shared" si="1"/>
        <v>558.4194</v>
      </c>
      <c r="K13" s="92"/>
      <c r="L13" s="59">
        <f t="shared" si="2"/>
        <v>558.4194</v>
      </c>
      <c r="M13" s="142">
        <f t="shared" si="3"/>
        <v>0.009800000000000031</v>
      </c>
      <c r="N13" s="91">
        <v>2</v>
      </c>
      <c r="O13" s="148">
        <f aca="true" t="shared" si="8" ref="O13:O19">ROUND(L13,N13)</f>
        <v>558.42</v>
      </c>
      <c r="P13" s="8" t="str">
        <f t="shared" si="4"/>
        <v>$</v>
      </c>
      <c r="Q13" s="31" t="str">
        <f t="shared" si="5"/>
        <v>Meter Charge (for Hydro One ownership)    (15)</v>
      </c>
    </row>
    <row r="14" spans="1:17" s="5" customFormat="1" ht="18.75">
      <c r="A14" s="12" t="s">
        <v>64</v>
      </c>
      <c r="B14" s="8" t="s">
        <v>8</v>
      </c>
      <c r="C14" s="125">
        <v>0.58</v>
      </c>
      <c r="D14" s="88"/>
      <c r="E14" s="89">
        <f t="shared" si="6"/>
        <v>0.021</v>
      </c>
      <c r="F14" s="89">
        <f t="shared" si="0"/>
        <v>-0.0072</v>
      </c>
      <c r="G14" s="89">
        <f t="shared" si="0"/>
        <v>-0.004</v>
      </c>
      <c r="H14" s="90">
        <v>0</v>
      </c>
      <c r="I14" s="147">
        <f t="shared" si="7"/>
        <v>1.0098</v>
      </c>
      <c r="J14" s="121">
        <f t="shared" si="1"/>
        <v>0.585684</v>
      </c>
      <c r="K14" s="88"/>
      <c r="L14" s="58">
        <f t="shared" si="2"/>
        <v>0.585684</v>
      </c>
      <c r="M14" s="142">
        <f t="shared" si="3"/>
        <v>0.009800000000000031</v>
      </c>
      <c r="N14" s="91">
        <v>3</v>
      </c>
      <c r="O14" s="149">
        <f t="shared" si="8"/>
        <v>0.586</v>
      </c>
      <c r="P14" s="8" t="str">
        <f t="shared" si="4"/>
        <v>$ / kW (1)</v>
      </c>
      <c r="Q14" s="32" t="str">
        <f t="shared" si="5"/>
        <v>Facility charge for connection to Common ST Lines (44 kV to 13.8 kV)      (11)</v>
      </c>
    </row>
    <row r="15" spans="1:17" s="5" customFormat="1" ht="18.75">
      <c r="A15" s="12" t="s">
        <v>62</v>
      </c>
      <c r="B15" s="8" t="s">
        <v>7</v>
      </c>
      <c r="C15" s="124">
        <v>729</v>
      </c>
      <c r="D15" s="88"/>
      <c r="E15" s="89">
        <f t="shared" si="6"/>
        <v>0.021</v>
      </c>
      <c r="F15" s="89">
        <f t="shared" si="0"/>
        <v>-0.0072</v>
      </c>
      <c r="G15" s="89">
        <f t="shared" si="0"/>
        <v>-0.004</v>
      </c>
      <c r="H15" s="90">
        <v>0</v>
      </c>
      <c r="I15" s="147">
        <f t="shared" si="7"/>
        <v>1.0098</v>
      </c>
      <c r="J15" s="121">
        <f t="shared" si="1"/>
        <v>736.1442000000001</v>
      </c>
      <c r="K15" s="88"/>
      <c r="L15" s="57">
        <f t="shared" si="2"/>
        <v>736.1442000000001</v>
      </c>
      <c r="M15" s="142">
        <f t="shared" si="3"/>
        <v>0.009800000000000031</v>
      </c>
      <c r="N15" s="91">
        <v>2</v>
      </c>
      <c r="O15" s="148">
        <f t="shared" si="8"/>
        <v>736.14</v>
      </c>
      <c r="P15" s="8" t="str">
        <f t="shared" si="4"/>
        <v>$ / km (2)</v>
      </c>
      <c r="Q15" s="32" t="str">
        <f t="shared" si="5"/>
        <v>Facility charge for connection to Specific ST Lines (44 kV to 13.8 kV)</v>
      </c>
    </row>
    <row r="16" spans="1:17" s="5" customFormat="1" ht="18.75">
      <c r="A16" s="12" t="s">
        <v>63</v>
      </c>
      <c r="B16" s="8" t="s">
        <v>7</v>
      </c>
      <c r="C16" s="124">
        <v>565</v>
      </c>
      <c r="D16" s="88"/>
      <c r="E16" s="89">
        <f t="shared" si="6"/>
        <v>0.021</v>
      </c>
      <c r="F16" s="89">
        <f t="shared" si="0"/>
        <v>-0.0072</v>
      </c>
      <c r="G16" s="89">
        <f t="shared" si="0"/>
        <v>-0.004</v>
      </c>
      <c r="H16" s="90">
        <v>0</v>
      </c>
      <c r="I16" s="147">
        <f t="shared" si="7"/>
        <v>1.0098</v>
      </c>
      <c r="J16" s="121">
        <f t="shared" si="1"/>
        <v>570.537</v>
      </c>
      <c r="K16" s="88"/>
      <c r="L16" s="57">
        <f t="shared" si="2"/>
        <v>570.537</v>
      </c>
      <c r="M16" s="142">
        <f t="shared" si="3"/>
        <v>0.009800000000000031</v>
      </c>
      <c r="N16" s="91">
        <v>2</v>
      </c>
      <c r="O16" s="148">
        <f t="shared" si="8"/>
        <v>570.54</v>
      </c>
      <c r="P16" s="8" t="str">
        <f t="shared" si="4"/>
        <v>$ / km (2)</v>
      </c>
      <c r="Q16" s="32" t="str">
        <f t="shared" si="5"/>
        <v>Facility charge for connection to Specific Primary Lines (12.5 kV to 4.16 kV)</v>
      </c>
    </row>
    <row r="17" spans="1:17" s="5" customFormat="1" ht="30">
      <c r="A17" s="12" t="s">
        <v>21</v>
      </c>
      <c r="B17" s="8" t="s">
        <v>8</v>
      </c>
      <c r="C17" s="125">
        <v>1.42</v>
      </c>
      <c r="D17" s="88"/>
      <c r="E17" s="89">
        <f t="shared" si="6"/>
        <v>0.021</v>
      </c>
      <c r="F17" s="89">
        <f t="shared" si="0"/>
        <v>-0.0072</v>
      </c>
      <c r="G17" s="89">
        <f t="shared" si="0"/>
        <v>-0.004</v>
      </c>
      <c r="H17" s="90">
        <v>0</v>
      </c>
      <c r="I17" s="147">
        <f t="shared" si="7"/>
        <v>1.0098</v>
      </c>
      <c r="J17" s="121">
        <f t="shared" si="1"/>
        <v>1.433916</v>
      </c>
      <c r="K17" s="88"/>
      <c r="L17" s="59">
        <f t="shared" si="2"/>
        <v>1.433916</v>
      </c>
      <c r="M17" s="142">
        <f t="shared" si="3"/>
        <v>0.009800000000000031</v>
      </c>
      <c r="N17" s="91">
        <v>3</v>
      </c>
      <c r="O17" s="149">
        <f t="shared" si="8"/>
        <v>1.434</v>
      </c>
      <c r="P17" s="8" t="str">
        <f t="shared" si="4"/>
        <v>$ / kW (1)</v>
      </c>
      <c r="Q17" s="32" t="str">
        <f t="shared" si="5"/>
        <v>Facility charge for connection to high-voltage (&gt; 13.8 kV secondary) delivery 
High Voltage Distribution Station</v>
      </c>
    </row>
    <row r="18" spans="1:17" s="5" customFormat="1" ht="30">
      <c r="A18" s="12" t="s">
        <v>20</v>
      </c>
      <c r="B18" s="8" t="s">
        <v>8</v>
      </c>
      <c r="C18" s="125">
        <v>2.66</v>
      </c>
      <c r="D18" s="88"/>
      <c r="E18" s="89">
        <f t="shared" si="6"/>
        <v>0.021</v>
      </c>
      <c r="F18" s="89">
        <f t="shared" si="0"/>
        <v>-0.0072</v>
      </c>
      <c r="G18" s="89">
        <f t="shared" si="0"/>
        <v>-0.004</v>
      </c>
      <c r="H18" s="90">
        <v>0</v>
      </c>
      <c r="I18" s="147">
        <f t="shared" si="7"/>
        <v>1.0098</v>
      </c>
      <c r="J18" s="121">
        <f t="shared" si="1"/>
        <v>2.686068</v>
      </c>
      <c r="K18" s="88"/>
      <c r="L18" s="59">
        <f t="shared" si="2"/>
        <v>2.686068</v>
      </c>
      <c r="M18" s="142">
        <f t="shared" si="3"/>
        <v>0.009800000000000031</v>
      </c>
      <c r="N18" s="91">
        <v>3</v>
      </c>
      <c r="O18" s="149">
        <f t="shared" si="8"/>
        <v>2.686</v>
      </c>
      <c r="P18" s="8" t="str">
        <f t="shared" si="4"/>
        <v>$ / kW (1)</v>
      </c>
      <c r="Q18" s="32" t="str">
        <f t="shared" si="5"/>
        <v>Facility charge  for connection to low-voltage (&lt; 13.8 kV secondary) delivery 
High Voltage Distribution Station</v>
      </c>
    </row>
    <row r="19" spans="1:17" s="5" customFormat="1" ht="30">
      <c r="A19" s="12" t="s">
        <v>19</v>
      </c>
      <c r="B19" s="8" t="s">
        <v>9</v>
      </c>
      <c r="C19" s="125">
        <v>1.24</v>
      </c>
      <c r="D19" s="88"/>
      <c r="E19" s="89">
        <f t="shared" si="6"/>
        <v>0.021</v>
      </c>
      <c r="F19" s="89">
        <f t="shared" si="0"/>
        <v>-0.0072</v>
      </c>
      <c r="G19" s="89">
        <f t="shared" si="0"/>
        <v>-0.004</v>
      </c>
      <c r="H19" s="90">
        <v>0</v>
      </c>
      <c r="I19" s="147">
        <f t="shared" si="7"/>
        <v>1.0098</v>
      </c>
      <c r="J19" s="121">
        <f t="shared" si="1"/>
        <v>1.252152</v>
      </c>
      <c r="K19" s="88"/>
      <c r="L19" s="59">
        <f t="shared" si="2"/>
        <v>1.252152</v>
      </c>
      <c r="M19" s="142">
        <f t="shared" si="3"/>
        <v>0.009800000000000031</v>
      </c>
      <c r="N19" s="91">
        <v>3</v>
      </c>
      <c r="O19" s="149">
        <f t="shared" si="8"/>
        <v>1.252</v>
      </c>
      <c r="P19" s="8" t="str">
        <f t="shared" si="4"/>
        <v>$ / kW (3)</v>
      </c>
      <c r="Q19" s="32" t="str">
        <f t="shared" si="5"/>
        <v>Facility charge for connection to low voltage  (&lt; 13.8 kV secondary) 
Low Voltage Distribution Station</v>
      </c>
    </row>
    <row r="20" spans="1:17" s="5" customFormat="1" ht="18.75">
      <c r="A20" s="7" t="s">
        <v>24</v>
      </c>
      <c r="B20" s="8"/>
      <c r="C20" s="39" t="s">
        <v>23</v>
      </c>
      <c r="D20" s="93"/>
      <c r="E20" s="93"/>
      <c r="F20" s="93"/>
      <c r="G20" s="93"/>
      <c r="H20" s="93"/>
      <c r="I20" s="93"/>
      <c r="J20" s="93"/>
      <c r="K20" s="93"/>
      <c r="L20" s="40"/>
      <c r="M20" s="130"/>
      <c r="N20" s="94"/>
      <c r="O20" s="62"/>
      <c r="P20" s="8"/>
      <c r="Q20" s="25" t="str">
        <f t="shared" si="5"/>
        <v>Regulatory Asset Recovery - Rider #2,  for source class:</v>
      </c>
    </row>
    <row r="21" spans="1:17" s="5" customFormat="1" ht="18.75" outlineLevel="1">
      <c r="A21" s="95" t="s">
        <v>25</v>
      </c>
      <c r="B21" s="16" t="s">
        <v>1</v>
      </c>
      <c r="C21" s="39" t="s">
        <v>10</v>
      </c>
      <c r="D21" s="93"/>
      <c r="E21" s="93"/>
      <c r="F21" s="93"/>
      <c r="G21" s="93"/>
      <c r="H21" s="93"/>
      <c r="I21" s="93"/>
      <c r="J21" s="93"/>
      <c r="K21" s="93"/>
      <c r="L21" s="40"/>
      <c r="M21" s="130"/>
      <c r="N21" s="94"/>
      <c r="O21" s="62"/>
      <c r="P21" s="16"/>
      <c r="Q21" s="96" t="str">
        <f t="shared" si="5"/>
        <v>LDC and Direct</v>
      </c>
    </row>
    <row r="22" spans="1:17" s="5" customFormat="1" ht="18.75" outlineLevel="1">
      <c r="A22" s="95" t="s">
        <v>53</v>
      </c>
      <c r="B22" s="16"/>
      <c r="C22" s="39"/>
      <c r="D22" s="93"/>
      <c r="E22" s="93"/>
      <c r="F22" s="93"/>
      <c r="G22" s="93"/>
      <c r="H22" s="93"/>
      <c r="I22" s="93"/>
      <c r="J22" s="93"/>
      <c r="K22" s="93"/>
      <c r="L22" s="40"/>
      <c r="M22" s="130"/>
      <c r="N22" s="94"/>
      <c r="O22" s="62"/>
      <c r="P22" s="16"/>
      <c r="Q22" s="96" t="str">
        <f t="shared" si="5"/>
        <v>Customers of Retail classes:</v>
      </c>
    </row>
    <row r="23" spans="1:17" s="5" customFormat="1" ht="18.75" outlineLevel="1">
      <c r="A23" s="95" t="s">
        <v>54</v>
      </c>
      <c r="B23" s="16" t="s">
        <v>58</v>
      </c>
      <c r="C23" s="41">
        <v>0.09</v>
      </c>
      <c r="D23" s="93"/>
      <c r="E23" s="93"/>
      <c r="F23" s="93"/>
      <c r="G23" s="93"/>
      <c r="H23" s="93"/>
      <c r="I23" s="93"/>
      <c r="J23" s="93"/>
      <c r="K23" s="93"/>
      <c r="L23" s="42">
        <f>IF($J23&gt;0,$J23+K23,C23)</f>
        <v>0.09</v>
      </c>
      <c r="M23" s="131"/>
      <c r="N23" s="94">
        <v>2</v>
      </c>
      <c r="O23" s="60">
        <f>ROUND(L23,N23)</f>
        <v>0.09</v>
      </c>
      <c r="P23" s="16" t="str">
        <f>B23</f>
        <v>$ / kW (4)</v>
      </c>
      <c r="Q23" s="96" t="str">
        <f t="shared" si="5"/>
        <v>T</v>
      </c>
    </row>
    <row r="24" spans="1:17" s="5" customFormat="1" ht="18.75" outlineLevel="1">
      <c r="A24" s="95" t="s">
        <v>55</v>
      </c>
      <c r="B24" s="16" t="s">
        <v>58</v>
      </c>
      <c r="C24" s="41">
        <v>0.15</v>
      </c>
      <c r="D24" s="93"/>
      <c r="E24" s="93"/>
      <c r="F24" s="93"/>
      <c r="G24" s="93"/>
      <c r="H24" s="93"/>
      <c r="I24" s="93"/>
      <c r="J24" s="93"/>
      <c r="K24" s="93"/>
      <c r="L24" s="42">
        <f>IF($J24&gt;0,$J24+K24,C24)</f>
        <v>0.15</v>
      </c>
      <c r="M24" s="131"/>
      <c r="N24" s="94">
        <v>2</v>
      </c>
      <c r="O24" s="60">
        <f>ROUND(L24,N24)</f>
        <v>0.15</v>
      </c>
      <c r="P24" s="16" t="str">
        <f>B24</f>
        <v>$ / kW (4)</v>
      </c>
      <c r="Q24" s="96" t="str">
        <f t="shared" si="5"/>
        <v>G3</v>
      </c>
    </row>
    <row r="25" spans="1:17" s="5" customFormat="1" ht="18.75" outlineLevel="1">
      <c r="A25" s="95" t="s">
        <v>56</v>
      </c>
      <c r="B25" s="16" t="s">
        <v>58</v>
      </c>
      <c r="C25" s="41">
        <v>0.11</v>
      </c>
      <c r="D25" s="93"/>
      <c r="E25" s="93"/>
      <c r="F25" s="93"/>
      <c r="G25" s="93"/>
      <c r="H25" s="93"/>
      <c r="I25" s="93"/>
      <c r="J25" s="93"/>
      <c r="K25" s="93"/>
      <c r="L25" s="42">
        <f>IF($J25&gt;0,$J25+K25,C25)</f>
        <v>0.11</v>
      </c>
      <c r="M25" s="131"/>
      <c r="N25" s="94">
        <v>2</v>
      </c>
      <c r="O25" s="60">
        <f>ROUND(L25,N25)</f>
        <v>0.11</v>
      </c>
      <c r="P25" s="16" t="str">
        <f>B25</f>
        <v>$ / kW (4)</v>
      </c>
      <c r="Q25" s="96" t="str">
        <f t="shared" si="5"/>
        <v>UG</v>
      </c>
    </row>
    <row r="26" spans="1:17" s="5" customFormat="1" ht="18.75" outlineLevel="1">
      <c r="A26" s="95" t="s">
        <v>57</v>
      </c>
      <c r="B26" s="16" t="s">
        <v>58</v>
      </c>
      <c r="C26" s="41">
        <v>0.16</v>
      </c>
      <c r="D26" s="93"/>
      <c r="E26" s="93"/>
      <c r="F26" s="93"/>
      <c r="G26" s="93"/>
      <c r="H26" s="93"/>
      <c r="I26" s="93"/>
      <c r="J26" s="93"/>
      <c r="K26" s="93"/>
      <c r="L26" s="42">
        <f>IF($J26&gt;0,$J26+K26,C26)</f>
        <v>0.16</v>
      </c>
      <c r="M26" s="131"/>
      <c r="N26" s="94">
        <v>2</v>
      </c>
      <c r="O26" s="60">
        <f>ROUND(L26,N26)</f>
        <v>0.16</v>
      </c>
      <c r="P26" s="16" t="str">
        <f>B26</f>
        <v>$ / kW (4)</v>
      </c>
      <c r="Q26" s="96" t="str">
        <f t="shared" si="5"/>
        <v>F3</v>
      </c>
    </row>
    <row r="27" spans="1:17" s="5" customFormat="1" ht="18.75" outlineLevel="1">
      <c r="A27" s="95" t="s">
        <v>50</v>
      </c>
      <c r="B27" s="16"/>
      <c r="C27" s="39"/>
      <c r="D27" s="93"/>
      <c r="E27" s="93"/>
      <c r="F27" s="93"/>
      <c r="G27" s="93"/>
      <c r="H27" s="93"/>
      <c r="I27" s="93"/>
      <c r="J27" s="93"/>
      <c r="K27" s="93"/>
      <c r="L27" s="40"/>
      <c r="M27" s="130"/>
      <c r="N27" s="94"/>
      <c r="O27" s="62"/>
      <c r="P27" s="16"/>
      <c r="Q27" s="96" t="str">
        <f t="shared" si="5"/>
        <v>General Service customers of acquired LDCs:</v>
      </c>
    </row>
    <row r="28" spans="1:17" s="5" customFormat="1" ht="18.75" outlineLevel="1">
      <c r="A28" s="95" t="s">
        <v>26</v>
      </c>
      <c r="B28" s="16" t="s">
        <v>58</v>
      </c>
      <c r="C28" s="41">
        <v>0.2</v>
      </c>
      <c r="D28" s="93"/>
      <c r="E28" s="93"/>
      <c r="F28" s="93"/>
      <c r="G28" s="93"/>
      <c r="H28" s="93"/>
      <c r="I28" s="93"/>
      <c r="J28" s="93"/>
      <c r="K28" s="93"/>
      <c r="L28" s="42">
        <f aca="true" t="shared" si="9" ref="L28:L52">IF($J28&gt;0,$J28+K28,C28)</f>
        <v>0.2</v>
      </c>
      <c r="M28" s="131"/>
      <c r="N28" s="94">
        <v>2</v>
      </c>
      <c r="O28" s="60">
        <f aca="true" t="shared" si="10" ref="O28:O52">ROUND(L28,N28)</f>
        <v>0.2</v>
      </c>
      <c r="P28" s="16" t="str">
        <f aca="true" t="shared" si="11" ref="P28:P52">B28</f>
        <v>$ / kW (4)</v>
      </c>
      <c r="Q28" s="96" t="str">
        <f t="shared" si="5"/>
        <v>Arnprior</v>
      </c>
    </row>
    <row r="29" spans="1:17" s="5" customFormat="1" ht="18.75" outlineLevel="1">
      <c r="A29" s="95" t="s">
        <v>27</v>
      </c>
      <c r="B29" s="16" t="s">
        <v>58</v>
      </c>
      <c r="C29" s="41">
        <v>0.28</v>
      </c>
      <c r="D29" s="93"/>
      <c r="E29" s="93"/>
      <c r="F29" s="93"/>
      <c r="G29" s="93"/>
      <c r="H29" s="93"/>
      <c r="I29" s="93"/>
      <c r="J29" s="93"/>
      <c r="K29" s="93"/>
      <c r="L29" s="42">
        <f t="shared" si="9"/>
        <v>0.28</v>
      </c>
      <c r="M29" s="131"/>
      <c r="N29" s="94">
        <v>2</v>
      </c>
      <c r="O29" s="60">
        <f t="shared" si="10"/>
        <v>0.28</v>
      </c>
      <c r="P29" s="16" t="str">
        <f t="shared" si="11"/>
        <v>$ / kW (4)</v>
      </c>
      <c r="Q29" s="96" t="str">
        <f t="shared" si="5"/>
        <v>Arran-Elderslie</v>
      </c>
    </row>
    <row r="30" spans="1:17" s="5" customFormat="1" ht="18.75" outlineLevel="1">
      <c r="A30" s="97" t="s">
        <v>28</v>
      </c>
      <c r="B30" s="20" t="s">
        <v>58</v>
      </c>
      <c r="C30" s="41">
        <v>0.64</v>
      </c>
      <c r="D30" s="93"/>
      <c r="E30" s="93"/>
      <c r="F30" s="93"/>
      <c r="G30" s="93"/>
      <c r="H30" s="93"/>
      <c r="I30" s="93"/>
      <c r="J30" s="93"/>
      <c r="K30" s="93"/>
      <c r="L30" s="42">
        <f t="shared" si="9"/>
        <v>0.64</v>
      </c>
      <c r="M30" s="131"/>
      <c r="N30" s="94">
        <v>2</v>
      </c>
      <c r="O30" s="60">
        <f t="shared" si="10"/>
        <v>0.64</v>
      </c>
      <c r="P30" s="20" t="str">
        <f t="shared" si="11"/>
        <v>$ / kW (4)</v>
      </c>
      <c r="Q30" s="98" t="str">
        <f t="shared" si="5"/>
        <v>Blyth</v>
      </c>
    </row>
    <row r="31" spans="1:17" s="5" customFormat="1" ht="18.75" outlineLevel="1">
      <c r="A31" s="99" t="s">
        <v>29</v>
      </c>
      <c r="B31" s="19" t="s">
        <v>58</v>
      </c>
      <c r="C31" s="41">
        <v>0.12</v>
      </c>
      <c r="D31" s="93"/>
      <c r="E31" s="93"/>
      <c r="F31" s="93"/>
      <c r="G31" s="93"/>
      <c r="H31" s="93"/>
      <c r="I31" s="93"/>
      <c r="J31" s="93"/>
      <c r="K31" s="93"/>
      <c r="L31" s="42">
        <f t="shared" si="9"/>
        <v>0.12</v>
      </c>
      <c r="M31" s="131"/>
      <c r="N31" s="94">
        <v>2</v>
      </c>
      <c r="O31" s="60">
        <f t="shared" si="10"/>
        <v>0.12</v>
      </c>
      <c r="P31" s="19" t="str">
        <f t="shared" si="11"/>
        <v>$ / kW (4)</v>
      </c>
      <c r="Q31" s="100" t="str">
        <f t="shared" si="5"/>
        <v>Brockville</v>
      </c>
    </row>
    <row r="32" spans="1:17" s="5" customFormat="1" ht="18.75" outlineLevel="1">
      <c r="A32" s="95" t="s">
        <v>30</v>
      </c>
      <c r="B32" s="16" t="s">
        <v>58</v>
      </c>
      <c r="C32" s="41">
        <v>0.27</v>
      </c>
      <c r="D32" s="93"/>
      <c r="E32" s="93"/>
      <c r="F32" s="93"/>
      <c r="G32" s="93"/>
      <c r="H32" s="93"/>
      <c r="I32" s="93"/>
      <c r="J32" s="93"/>
      <c r="K32" s="93"/>
      <c r="L32" s="42">
        <f t="shared" si="9"/>
        <v>0.27</v>
      </c>
      <c r="M32" s="131"/>
      <c r="N32" s="94">
        <v>2</v>
      </c>
      <c r="O32" s="60">
        <f t="shared" si="10"/>
        <v>0.27</v>
      </c>
      <c r="P32" s="16" t="str">
        <f t="shared" si="11"/>
        <v>$ / kW (4)</v>
      </c>
      <c r="Q32" s="96" t="str">
        <f t="shared" si="5"/>
        <v>Caledon CH</v>
      </c>
    </row>
    <row r="33" spans="1:17" s="5" customFormat="1" ht="18.75" outlineLevel="1">
      <c r="A33" s="97" t="s">
        <v>31</v>
      </c>
      <c r="B33" s="20" t="s">
        <v>58</v>
      </c>
      <c r="C33" s="41">
        <v>0.24</v>
      </c>
      <c r="D33" s="93"/>
      <c r="E33" s="93"/>
      <c r="F33" s="93"/>
      <c r="G33" s="93"/>
      <c r="H33" s="93"/>
      <c r="I33" s="93"/>
      <c r="J33" s="93"/>
      <c r="K33" s="93"/>
      <c r="L33" s="42">
        <f t="shared" si="9"/>
        <v>0.24</v>
      </c>
      <c r="M33" s="131"/>
      <c r="N33" s="94">
        <v>2</v>
      </c>
      <c r="O33" s="60">
        <f t="shared" si="10"/>
        <v>0.24</v>
      </c>
      <c r="P33" s="20" t="str">
        <f t="shared" si="11"/>
        <v>$ / kW (4)</v>
      </c>
      <c r="Q33" s="98" t="str">
        <f t="shared" si="5"/>
        <v>Caledon OH</v>
      </c>
    </row>
    <row r="34" spans="1:17" s="5" customFormat="1" ht="18.75" outlineLevel="1">
      <c r="A34" s="99" t="s">
        <v>32</v>
      </c>
      <c r="B34" s="19" t="s">
        <v>58</v>
      </c>
      <c r="C34" s="41">
        <v>0.17</v>
      </c>
      <c r="D34" s="93"/>
      <c r="E34" s="93"/>
      <c r="F34" s="93"/>
      <c r="G34" s="93"/>
      <c r="H34" s="93"/>
      <c r="I34" s="93"/>
      <c r="J34" s="93"/>
      <c r="K34" s="93"/>
      <c r="L34" s="42">
        <f t="shared" si="9"/>
        <v>0.17</v>
      </c>
      <c r="M34" s="131"/>
      <c r="N34" s="94">
        <v>2</v>
      </c>
      <c r="O34" s="60">
        <f t="shared" si="10"/>
        <v>0.17</v>
      </c>
      <c r="P34" s="19" t="str">
        <f t="shared" si="11"/>
        <v>$ / kW (4)</v>
      </c>
      <c r="Q34" s="100" t="str">
        <f t="shared" si="5"/>
        <v>Campbellford-Seymour</v>
      </c>
    </row>
    <row r="35" spans="1:17" s="5" customFormat="1" ht="18.75" outlineLevel="1">
      <c r="A35" s="95" t="s">
        <v>33</v>
      </c>
      <c r="B35" s="16" t="s">
        <v>58</v>
      </c>
      <c r="C35" s="41">
        <v>0.18</v>
      </c>
      <c r="D35" s="93"/>
      <c r="E35" s="93"/>
      <c r="F35" s="93"/>
      <c r="G35" s="93"/>
      <c r="H35" s="93"/>
      <c r="I35" s="93"/>
      <c r="J35" s="93"/>
      <c r="K35" s="93"/>
      <c r="L35" s="42">
        <f t="shared" si="9"/>
        <v>0.18</v>
      </c>
      <c r="M35" s="131"/>
      <c r="N35" s="94">
        <v>2</v>
      </c>
      <c r="O35" s="60">
        <f t="shared" si="10"/>
        <v>0.18</v>
      </c>
      <c r="P35" s="16" t="str">
        <f t="shared" si="11"/>
        <v>$ / kW (4)</v>
      </c>
      <c r="Q35" s="96" t="str">
        <f t="shared" si="5"/>
        <v>Durham</v>
      </c>
    </row>
    <row r="36" spans="1:17" s="5" customFormat="1" ht="18.75" outlineLevel="1">
      <c r="A36" s="97" t="s">
        <v>34</v>
      </c>
      <c r="B36" s="20" t="s">
        <v>58</v>
      </c>
      <c r="C36" s="41">
        <v>0.25</v>
      </c>
      <c r="D36" s="93"/>
      <c r="E36" s="93"/>
      <c r="F36" s="93"/>
      <c r="G36" s="93"/>
      <c r="H36" s="93"/>
      <c r="I36" s="93"/>
      <c r="J36" s="93"/>
      <c r="K36" s="93"/>
      <c r="L36" s="42">
        <f t="shared" si="9"/>
        <v>0.25</v>
      </c>
      <c r="M36" s="131"/>
      <c r="N36" s="94">
        <v>2</v>
      </c>
      <c r="O36" s="60">
        <f t="shared" si="10"/>
        <v>0.25</v>
      </c>
      <c r="P36" s="20" t="str">
        <f t="shared" si="11"/>
        <v>$ / kW (4)</v>
      </c>
      <c r="Q36" s="98" t="str">
        <f t="shared" si="5"/>
        <v>Erin</v>
      </c>
    </row>
    <row r="37" spans="1:17" s="5" customFormat="1" ht="18.75" outlineLevel="1">
      <c r="A37" s="99" t="s">
        <v>35</v>
      </c>
      <c r="B37" s="19" t="s">
        <v>58</v>
      </c>
      <c r="C37" s="41">
        <v>0.2</v>
      </c>
      <c r="D37" s="93"/>
      <c r="E37" s="93"/>
      <c r="F37" s="93"/>
      <c r="G37" s="93"/>
      <c r="H37" s="93"/>
      <c r="I37" s="93"/>
      <c r="J37" s="93"/>
      <c r="K37" s="93"/>
      <c r="L37" s="42">
        <f t="shared" si="9"/>
        <v>0.2</v>
      </c>
      <c r="M37" s="131"/>
      <c r="N37" s="94">
        <v>2</v>
      </c>
      <c r="O37" s="60">
        <f t="shared" si="10"/>
        <v>0.2</v>
      </c>
      <c r="P37" s="19" t="str">
        <f t="shared" si="11"/>
        <v>$ / kW (4)</v>
      </c>
      <c r="Q37" s="100" t="str">
        <f t="shared" si="5"/>
        <v>Forest</v>
      </c>
    </row>
    <row r="38" spans="1:17" s="5" customFormat="1" ht="18.75" outlineLevel="1">
      <c r="A38" s="95" t="s">
        <v>61</v>
      </c>
      <c r="B38" s="16" t="s">
        <v>58</v>
      </c>
      <c r="C38" s="41">
        <v>0.19</v>
      </c>
      <c r="D38" s="93"/>
      <c r="E38" s="93"/>
      <c r="F38" s="93"/>
      <c r="G38" s="93"/>
      <c r="H38" s="93"/>
      <c r="I38" s="93"/>
      <c r="J38" s="93"/>
      <c r="K38" s="93"/>
      <c r="L38" s="42">
        <f t="shared" si="9"/>
        <v>0.19</v>
      </c>
      <c r="M38" s="131"/>
      <c r="N38" s="94">
        <v>2</v>
      </c>
      <c r="O38" s="60">
        <f t="shared" si="10"/>
        <v>0.19</v>
      </c>
      <c r="P38" s="16" t="str">
        <f t="shared" si="11"/>
        <v>$ / kW (4)</v>
      </c>
      <c r="Q38" s="96" t="str">
        <f t="shared" si="5"/>
        <v>Georgian Bay Energy</v>
      </c>
    </row>
    <row r="39" spans="1:17" s="5" customFormat="1" ht="18.75" outlineLevel="1">
      <c r="A39" s="97" t="s">
        <v>36</v>
      </c>
      <c r="B39" s="20" t="s">
        <v>58</v>
      </c>
      <c r="C39" s="41">
        <v>0.44</v>
      </c>
      <c r="D39" s="93"/>
      <c r="E39" s="93"/>
      <c r="F39" s="93"/>
      <c r="G39" s="93"/>
      <c r="H39" s="93"/>
      <c r="I39" s="93"/>
      <c r="J39" s="93"/>
      <c r="K39" s="93"/>
      <c r="L39" s="42">
        <f t="shared" si="9"/>
        <v>0.44</v>
      </c>
      <c r="M39" s="131"/>
      <c r="N39" s="94">
        <v>2</v>
      </c>
      <c r="O39" s="60">
        <f t="shared" si="10"/>
        <v>0.44</v>
      </c>
      <c r="P39" s="20" t="str">
        <f t="shared" si="11"/>
        <v>$ / kW (4)</v>
      </c>
      <c r="Q39" s="98" t="str">
        <f t="shared" si="5"/>
        <v>Glencoe</v>
      </c>
    </row>
    <row r="40" spans="1:17" s="5" customFormat="1" ht="18.75" outlineLevel="1">
      <c r="A40" s="99" t="s">
        <v>37</v>
      </c>
      <c r="B40" s="19" t="s">
        <v>58</v>
      </c>
      <c r="C40" s="41">
        <v>0.19</v>
      </c>
      <c r="D40" s="93"/>
      <c r="E40" s="93"/>
      <c r="F40" s="93"/>
      <c r="G40" s="93"/>
      <c r="H40" s="93"/>
      <c r="I40" s="93"/>
      <c r="J40" s="93"/>
      <c r="K40" s="93"/>
      <c r="L40" s="42">
        <f t="shared" si="9"/>
        <v>0.19</v>
      </c>
      <c r="M40" s="131"/>
      <c r="N40" s="94">
        <v>2</v>
      </c>
      <c r="O40" s="60">
        <f t="shared" si="10"/>
        <v>0.19</v>
      </c>
      <c r="P40" s="19" t="str">
        <f t="shared" si="11"/>
        <v>$ / kW (4)</v>
      </c>
      <c r="Q40" s="100" t="str">
        <f t="shared" si="5"/>
        <v>Lindsay</v>
      </c>
    </row>
    <row r="41" spans="1:17" s="5" customFormat="1" ht="18.75" outlineLevel="1">
      <c r="A41" s="95" t="s">
        <v>38</v>
      </c>
      <c r="B41" s="16" t="s">
        <v>58</v>
      </c>
      <c r="C41" s="41">
        <v>0.13</v>
      </c>
      <c r="D41" s="93"/>
      <c r="E41" s="93"/>
      <c r="F41" s="93"/>
      <c r="G41" s="93"/>
      <c r="H41" s="93"/>
      <c r="I41" s="93"/>
      <c r="J41" s="93"/>
      <c r="K41" s="93"/>
      <c r="L41" s="42">
        <f t="shared" si="9"/>
        <v>0.13</v>
      </c>
      <c r="M41" s="131"/>
      <c r="N41" s="94">
        <v>2</v>
      </c>
      <c r="O41" s="60">
        <f t="shared" si="10"/>
        <v>0.13</v>
      </c>
      <c r="P41" s="16" t="str">
        <f t="shared" si="11"/>
        <v>$ / kW (4)</v>
      </c>
      <c r="Q41" s="96" t="str">
        <f t="shared" si="5"/>
        <v>Markdale</v>
      </c>
    </row>
    <row r="42" spans="1:17" s="5" customFormat="1" ht="18.75" outlineLevel="1">
      <c r="A42" s="97" t="s">
        <v>39</v>
      </c>
      <c r="B42" s="20" t="s">
        <v>58</v>
      </c>
      <c r="C42" s="41">
        <v>0.2</v>
      </c>
      <c r="D42" s="93"/>
      <c r="E42" s="93"/>
      <c r="F42" s="93"/>
      <c r="G42" s="93"/>
      <c r="H42" s="93"/>
      <c r="I42" s="93"/>
      <c r="J42" s="93"/>
      <c r="K42" s="93"/>
      <c r="L42" s="42">
        <f t="shared" si="9"/>
        <v>0.2</v>
      </c>
      <c r="M42" s="131"/>
      <c r="N42" s="94">
        <v>2</v>
      </c>
      <c r="O42" s="60">
        <f t="shared" si="10"/>
        <v>0.2</v>
      </c>
      <c r="P42" s="20" t="str">
        <f t="shared" si="11"/>
        <v>$ / kW (4)</v>
      </c>
      <c r="Q42" s="98" t="str">
        <f t="shared" si="5"/>
        <v>Napanee</v>
      </c>
    </row>
    <row r="43" spans="1:17" s="5" customFormat="1" ht="18.75" outlineLevel="1">
      <c r="A43" s="99" t="s">
        <v>40</v>
      </c>
      <c r="B43" s="19" t="s">
        <v>58</v>
      </c>
      <c r="C43" s="41">
        <v>0.11</v>
      </c>
      <c r="D43" s="93"/>
      <c r="E43" s="93"/>
      <c r="F43" s="93"/>
      <c r="G43" s="93"/>
      <c r="H43" s="93"/>
      <c r="I43" s="93"/>
      <c r="J43" s="93"/>
      <c r="K43" s="93"/>
      <c r="L43" s="42">
        <f t="shared" si="9"/>
        <v>0.11</v>
      </c>
      <c r="M43" s="131"/>
      <c r="N43" s="94">
        <v>2</v>
      </c>
      <c r="O43" s="60">
        <f t="shared" si="10"/>
        <v>0.11</v>
      </c>
      <c r="P43" s="19" t="str">
        <f t="shared" si="11"/>
        <v>$ / kW (4)</v>
      </c>
      <c r="Q43" s="100" t="str">
        <f t="shared" si="5"/>
        <v>North Dundas</v>
      </c>
    </row>
    <row r="44" spans="1:17" s="5" customFormat="1" ht="18.75" outlineLevel="1">
      <c r="A44" s="95" t="s">
        <v>41</v>
      </c>
      <c r="B44" s="16" t="s">
        <v>58</v>
      </c>
      <c r="C44" s="41">
        <v>0.13</v>
      </c>
      <c r="D44" s="93"/>
      <c r="E44" s="93"/>
      <c r="F44" s="93"/>
      <c r="G44" s="93"/>
      <c r="H44" s="93"/>
      <c r="I44" s="93"/>
      <c r="J44" s="93"/>
      <c r="K44" s="93"/>
      <c r="L44" s="42">
        <f t="shared" si="9"/>
        <v>0.13</v>
      </c>
      <c r="M44" s="131"/>
      <c r="N44" s="94">
        <v>2</v>
      </c>
      <c r="O44" s="60">
        <f t="shared" si="10"/>
        <v>0.13</v>
      </c>
      <c r="P44" s="16" t="str">
        <f t="shared" si="11"/>
        <v>$ / kW (4)</v>
      </c>
      <c r="Q44" s="96" t="str">
        <f t="shared" si="5"/>
        <v>North Perth</v>
      </c>
    </row>
    <row r="45" spans="1:17" s="5" customFormat="1" ht="18.75" outlineLevel="1">
      <c r="A45" s="97" t="s">
        <v>42</v>
      </c>
      <c r="B45" s="20" t="s">
        <v>58</v>
      </c>
      <c r="C45" s="41">
        <v>0.12</v>
      </c>
      <c r="D45" s="93"/>
      <c r="E45" s="93"/>
      <c r="F45" s="93"/>
      <c r="G45" s="93"/>
      <c r="H45" s="93"/>
      <c r="I45" s="93"/>
      <c r="J45" s="93"/>
      <c r="K45" s="93"/>
      <c r="L45" s="42">
        <f t="shared" si="9"/>
        <v>0.12</v>
      </c>
      <c r="M45" s="131"/>
      <c r="N45" s="94">
        <v>2</v>
      </c>
      <c r="O45" s="60">
        <f t="shared" si="10"/>
        <v>0.12</v>
      </c>
      <c r="P45" s="20" t="str">
        <f t="shared" si="11"/>
        <v>$ / kW (4)</v>
      </c>
      <c r="Q45" s="98" t="str">
        <f t="shared" si="5"/>
        <v>Perth</v>
      </c>
    </row>
    <row r="46" spans="1:17" s="5" customFormat="1" ht="18.75" outlineLevel="1">
      <c r="A46" s="99" t="s">
        <v>43</v>
      </c>
      <c r="B46" s="19" t="s">
        <v>58</v>
      </c>
      <c r="C46" s="41">
        <v>0.18</v>
      </c>
      <c r="D46" s="93"/>
      <c r="E46" s="93"/>
      <c r="F46" s="93"/>
      <c r="G46" s="93"/>
      <c r="H46" s="93"/>
      <c r="I46" s="93"/>
      <c r="J46" s="93"/>
      <c r="K46" s="93"/>
      <c r="L46" s="42">
        <f t="shared" si="9"/>
        <v>0.18</v>
      </c>
      <c r="M46" s="131"/>
      <c r="N46" s="94">
        <v>2</v>
      </c>
      <c r="O46" s="60">
        <f t="shared" si="10"/>
        <v>0.18</v>
      </c>
      <c r="P46" s="19" t="str">
        <f t="shared" si="11"/>
        <v>$ / kW (4)</v>
      </c>
      <c r="Q46" s="100" t="str">
        <f t="shared" si="5"/>
        <v>Quinte West</v>
      </c>
    </row>
    <row r="47" spans="1:17" s="5" customFormat="1" ht="18.75" outlineLevel="1">
      <c r="A47" s="95" t="s">
        <v>44</v>
      </c>
      <c r="B47" s="16" t="s">
        <v>58</v>
      </c>
      <c r="C47" s="41">
        <v>0.08</v>
      </c>
      <c r="D47" s="93"/>
      <c r="E47" s="93"/>
      <c r="F47" s="93"/>
      <c r="G47" s="93"/>
      <c r="H47" s="93"/>
      <c r="I47" s="93"/>
      <c r="J47" s="93"/>
      <c r="K47" s="93"/>
      <c r="L47" s="42">
        <f t="shared" si="9"/>
        <v>0.08</v>
      </c>
      <c r="M47" s="131"/>
      <c r="N47" s="94">
        <v>2</v>
      </c>
      <c r="O47" s="60">
        <f t="shared" si="10"/>
        <v>0.08</v>
      </c>
      <c r="P47" s="16" t="str">
        <f t="shared" si="11"/>
        <v>$ / kW (4)</v>
      </c>
      <c r="Q47" s="96" t="str">
        <f t="shared" si="5"/>
        <v>Shelburne</v>
      </c>
    </row>
    <row r="48" spans="1:17" s="5" customFormat="1" ht="18.75" outlineLevel="1">
      <c r="A48" s="97" t="s">
        <v>45</v>
      </c>
      <c r="B48" s="20" t="s">
        <v>58</v>
      </c>
      <c r="C48" s="41">
        <v>0.13</v>
      </c>
      <c r="D48" s="93"/>
      <c r="E48" s="93"/>
      <c r="F48" s="93"/>
      <c r="G48" s="93"/>
      <c r="H48" s="93"/>
      <c r="I48" s="93"/>
      <c r="J48" s="93"/>
      <c r="K48" s="93"/>
      <c r="L48" s="42">
        <f t="shared" si="9"/>
        <v>0.13</v>
      </c>
      <c r="M48" s="131"/>
      <c r="N48" s="94">
        <v>2</v>
      </c>
      <c r="O48" s="60">
        <f t="shared" si="10"/>
        <v>0.13</v>
      </c>
      <c r="P48" s="20" t="str">
        <f t="shared" si="11"/>
        <v>$ / kW (4)</v>
      </c>
      <c r="Q48" s="98" t="str">
        <f t="shared" si="5"/>
        <v>Smiths Falls</v>
      </c>
    </row>
    <row r="49" spans="1:17" s="5" customFormat="1" ht="18.75" outlineLevel="1">
      <c r="A49" s="99" t="s">
        <v>46</v>
      </c>
      <c r="B49" s="19" t="s">
        <v>58</v>
      </c>
      <c r="C49" s="41">
        <v>0.53</v>
      </c>
      <c r="D49" s="93"/>
      <c r="E49" s="93"/>
      <c r="F49" s="93"/>
      <c r="G49" s="93"/>
      <c r="H49" s="93"/>
      <c r="I49" s="93"/>
      <c r="J49" s="93"/>
      <c r="K49" s="93"/>
      <c r="L49" s="42">
        <f t="shared" si="9"/>
        <v>0.53</v>
      </c>
      <c r="M49" s="131"/>
      <c r="N49" s="94">
        <v>2</v>
      </c>
      <c r="O49" s="60">
        <f t="shared" si="10"/>
        <v>0.53</v>
      </c>
      <c r="P49" s="19" t="str">
        <f t="shared" si="11"/>
        <v>$ / kW (4)</v>
      </c>
      <c r="Q49" s="100" t="str">
        <f t="shared" si="5"/>
        <v>Springwater</v>
      </c>
    </row>
    <row r="50" spans="1:17" s="5" customFormat="1" ht="18.75" outlineLevel="1">
      <c r="A50" s="95" t="s">
        <v>47</v>
      </c>
      <c r="B50" s="16" t="s">
        <v>58</v>
      </c>
      <c r="C50" s="41">
        <v>0.2</v>
      </c>
      <c r="D50" s="93"/>
      <c r="E50" s="93"/>
      <c r="F50" s="93"/>
      <c r="G50" s="93"/>
      <c r="H50" s="93"/>
      <c r="I50" s="93"/>
      <c r="J50" s="93"/>
      <c r="K50" s="93"/>
      <c r="L50" s="42">
        <f t="shared" si="9"/>
        <v>0.2</v>
      </c>
      <c r="M50" s="131"/>
      <c r="N50" s="94">
        <v>2</v>
      </c>
      <c r="O50" s="60">
        <f t="shared" si="10"/>
        <v>0.2</v>
      </c>
      <c r="P50" s="16" t="str">
        <f t="shared" si="11"/>
        <v>$ / kW (4)</v>
      </c>
      <c r="Q50" s="96" t="str">
        <f t="shared" si="5"/>
        <v>Thorold</v>
      </c>
    </row>
    <row r="51" spans="1:17" s="5" customFormat="1" ht="18.75" outlineLevel="1">
      <c r="A51" s="97" t="s">
        <v>48</v>
      </c>
      <c r="B51" s="20" t="s">
        <v>58</v>
      </c>
      <c r="C51" s="41">
        <v>0.21</v>
      </c>
      <c r="D51" s="93"/>
      <c r="E51" s="93"/>
      <c r="F51" s="93"/>
      <c r="G51" s="93"/>
      <c r="H51" s="93"/>
      <c r="I51" s="93"/>
      <c r="J51" s="93"/>
      <c r="K51" s="93"/>
      <c r="L51" s="42">
        <f t="shared" si="9"/>
        <v>0.21</v>
      </c>
      <c r="M51" s="131"/>
      <c r="N51" s="94">
        <v>2</v>
      </c>
      <c r="O51" s="60">
        <f t="shared" si="10"/>
        <v>0.21</v>
      </c>
      <c r="P51" s="20" t="str">
        <f t="shared" si="11"/>
        <v>$ / kW (4)</v>
      </c>
      <c r="Q51" s="98" t="str">
        <f t="shared" si="5"/>
        <v>West Elgin</v>
      </c>
    </row>
    <row r="52" spans="1:17" s="5" customFormat="1" ht="18.75" outlineLevel="1">
      <c r="A52" s="99" t="s">
        <v>49</v>
      </c>
      <c r="B52" s="19" t="s">
        <v>58</v>
      </c>
      <c r="C52" s="41">
        <v>0.13</v>
      </c>
      <c r="D52" s="93"/>
      <c r="E52" s="93"/>
      <c r="F52" s="93"/>
      <c r="G52" s="93"/>
      <c r="H52" s="93"/>
      <c r="I52" s="93"/>
      <c r="J52" s="93"/>
      <c r="K52" s="93"/>
      <c r="L52" s="42">
        <f t="shared" si="9"/>
        <v>0.13</v>
      </c>
      <c r="M52" s="131"/>
      <c r="N52" s="94">
        <v>2</v>
      </c>
      <c r="O52" s="60">
        <f t="shared" si="10"/>
        <v>0.13</v>
      </c>
      <c r="P52" s="19" t="str">
        <f t="shared" si="11"/>
        <v>$ / kW (4)</v>
      </c>
      <c r="Q52" s="100" t="str">
        <f t="shared" si="5"/>
        <v>Whitchurch Stouffville</v>
      </c>
    </row>
    <row r="53" spans="1:17" s="5" customFormat="1" ht="18.75" outlineLevel="1">
      <c r="A53" s="95" t="s">
        <v>51</v>
      </c>
      <c r="B53" s="16"/>
      <c r="C53" s="41"/>
      <c r="D53" s="93"/>
      <c r="E53" s="93"/>
      <c r="F53" s="93"/>
      <c r="G53" s="93"/>
      <c r="H53" s="93"/>
      <c r="I53" s="93"/>
      <c r="J53" s="93"/>
      <c r="K53" s="93"/>
      <c r="L53" s="42"/>
      <c r="M53" s="131"/>
      <c r="N53" s="94"/>
      <c r="O53" s="62"/>
      <c r="P53" s="16"/>
      <c r="Q53" s="96" t="str">
        <f t="shared" si="5"/>
        <v>Large User customers of acquired LDCs:</v>
      </c>
    </row>
    <row r="54" spans="1:17" s="5" customFormat="1" ht="18.75" outlineLevel="1">
      <c r="A54" s="95" t="s">
        <v>26</v>
      </c>
      <c r="B54" s="16" t="s">
        <v>58</v>
      </c>
      <c r="C54" s="41">
        <v>0.09</v>
      </c>
      <c r="D54" s="93"/>
      <c r="E54" s="93"/>
      <c r="F54" s="93"/>
      <c r="G54" s="93"/>
      <c r="H54" s="93"/>
      <c r="I54" s="93"/>
      <c r="J54" s="93"/>
      <c r="K54" s="93"/>
      <c r="L54" s="42">
        <f>IF($J54&gt;0,$J54+K54,C54)</f>
        <v>0.09</v>
      </c>
      <c r="M54" s="131"/>
      <c r="N54" s="94">
        <v>2</v>
      </c>
      <c r="O54" s="60">
        <f>ROUND(L54,N54)</f>
        <v>0.09</v>
      </c>
      <c r="P54" s="16" t="str">
        <f>B54</f>
        <v>$ / kW (4)</v>
      </c>
      <c r="Q54" s="96" t="str">
        <f t="shared" si="5"/>
        <v>Arnprior</v>
      </c>
    </row>
    <row r="55" spans="1:17" s="5" customFormat="1" ht="18.75" outlineLevel="1">
      <c r="A55" s="95" t="s">
        <v>29</v>
      </c>
      <c r="B55" s="16" t="s">
        <v>58</v>
      </c>
      <c r="C55" s="41">
        <v>0.21</v>
      </c>
      <c r="D55" s="93"/>
      <c r="E55" s="93"/>
      <c r="F55" s="93"/>
      <c r="G55" s="93"/>
      <c r="H55" s="93"/>
      <c r="I55" s="93"/>
      <c r="J55" s="93"/>
      <c r="K55" s="93"/>
      <c r="L55" s="42">
        <f>IF($J55&gt;0,$J55+K55,C55)</f>
        <v>0.21</v>
      </c>
      <c r="M55" s="131"/>
      <c r="N55" s="94">
        <v>2</v>
      </c>
      <c r="O55" s="60">
        <f>ROUND(L55,N55)</f>
        <v>0.21</v>
      </c>
      <c r="P55" s="16" t="str">
        <f>B55</f>
        <v>$ / kW (4)</v>
      </c>
      <c r="Q55" s="96" t="str">
        <f t="shared" si="5"/>
        <v>Brockville</v>
      </c>
    </row>
    <row r="56" spans="1:17" s="5" customFormat="1" ht="18.75" outlineLevel="1">
      <c r="A56" s="95" t="s">
        <v>52</v>
      </c>
      <c r="B56" s="16" t="s">
        <v>58</v>
      </c>
      <c r="C56" s="41">
        <v>0.16</v>
      </c>
      <c r="D56" s="93"/>
      <c r="E56" s="93"/>
      <c r="F56" s="93"/>
      <c r="G56" s="93"/>
      <c r="H56" s="93"/>
      <c r="I56" s="93"/>
      <c r="J56" s="93"/>
      <c r="K56" s="93"/>
      <c r="L56" s="42">
        <f>IF($J56&gt;0,$J56+K56,C56)</f>
        <v>0.16</v>
      </c>
      <c r="M56" s="131"/>
      <c r="N56" s="94">
        <v>2</v>
      </c>
      <c r="O56" s="60">
        <f>ROUND(L56,N56)</f>
        <v>0.16</v>
      </c>
      <c r="P56" s="16" t="str">
        <f>B56</f>
        <v>$ / kW (4)</v>
      </c>
      <c r="Q56" s="96" t="str">
        <f t="shared" si="5"/>
        <v>Caledon</v>
      </c>
    </row>
    <row r="57" spans="1:17" s="5" customFormat="1" ht="18.75" outlineLevel="1">
      <c r="A57" s="95" t="s">
        <v>61</v>
      </c>
      <c r="B57" s="16" t="s">
        <v>58</v>
      </c>
      <c r="C57" s="41">
        <v>0.17</v>
      </c>
      <c r="D57" s="93"/>
      <c r="E57" s="93"/>
      <c r="F57" s="93"/>
      <c r="G57" s="93"/>
      <c r="H57" s="93"/>
      <c r="I57" s="93"/>
      <c r="J57" s="93"/>
      <c r="K57" s="93"/>
      <c r="L57" s="42">
        <f>IF($J57&gt;0,$J57+K57,C57)</f>
        <v>0.17</v>
      </c>
      <c r="M57" s="131"/>
      <c r="N57" s="94">
        <v>2</v>
      </c>
      <c r="O57" s="60">
        <f>ROUND(L57,N57)</f>
        <v>0.17</v>
      </c>
      <c r="P57" s="16" t="str">
        <f>B57</f>
        <v>$ / kW (4)</v>
      </c>
      <c r="Q57" s="96" t="str">
        <f t="shared" si="5"/>
        <v>Georgian Bay Energy</v>
      </c>
    </row>
    <row r="58" spans="1:17" s="5" customFormat="1" ht="18.75" outlineLevel="1">
      <c r="A58" s="95" t="s">
        <v>43</v>
      </c>
      <c r="B58" s="16" t="s">
        <v>58</v>
      </c>
      <c r="C58" s="41">
        <v>0.11</v>
      </c>
      <c r="D58" s="93"/>
      <c r="E58" s="93"/>
      <c r="F58" s="93"/>
      <c r="G58" s="93"/>
      <c r="H58" s="93"/>
      <c r="I58" s="93"/>
      <c r="J58" s="93"/>
      <c r="K58" s="93"/>
      <c r="L58" s="42">
        <f>IF($J58&gt;0,$J58+K58,C58)</f>
        <v>0.11</v>
      </c>
      <c r="M58" s="131"/>
      <c r="N58" s="94">
        <v>2</v>
      </c>
      <c r="O58" s="60">
        <f>ROUND(L58,N58)</f>
        <v>0.11</v>
      </c>
      <c r="P58" s="16" t="str">
        <f>B58</f>
        <v>$ / kW (4)</v>
      </c>
      <c r="Q58" s="96" t="str">
        <f t="shared" si="5"/>
        <v>Quinte West</v>
      </c>
    </row>
    <row r="59" spans="1:17" s="5" customFormat="1" ht="18.75" outlineLevel="1" collapsed="1">
      <c r="A59" s="17"/>
      <c r="B59" s="16"/>
      <c r="C59" s="41"/>
      <c r="D59" s="93"/>
      <c r="E59" s="93"/>
      <c r="F59" s="93"/>
      <c r="G59" s="93"/>
      <c r="H59" s="93"/>
      <c r="I59" s="93"/>
      <c r="J59" s="93"/>
      <c r="K59" s="93"/>
      <c r="L59" s="43"/>
      <c r="M59" s="132"/>
      <c r="N59" s="94"/>
      <c r="O59" s="63"/>
      <c r="P59" s="16"/>
      <c r="Q59" s="26"/>
    </row>
    <row r="60" spans="1:17" s="5" customFormat="1" ht="18.75">
      <c r="A60" s="17" t="s">
        <v>22</v>
      </c>
      <c r="B60" s="16"/>
      <c r="C60" s="45"/>
      <c r="D60" s="93"/>
      <c r="E60" s="93"/>
      <c r="F60" s="93"/>
      <c r="G60" s="93"/>
      <c r="H60" s="93"/>
      <c r="I60" s="93"/>
      <c r="J60" s="93"/>
      <c r="K60" s="93"/>
      <c r="L60" s="46"/>
      <c r="M60" s="133"/>
      <c r="N60" s="94"/>
      <c r="O60" s="64"/>
      <c r="P60" s="16"/>
      <c r="Q60" s="26" t="str">
        <f>A60</f>
        <v>Regulatory Asset Recovery - Rider #3</v>
      </c>
    </row>
    <row r="61" spans="1:17" s="5" customFormat="1" ht="18.75">
      <c r="A61" s="95" t="s">
        <v>65</v>
      </c>
      <c r="B61" s="16" t="s">
        <v>3</v>
      </c>
      <c r="C61" s="45">
        <v>0.02</v>
      </c>
      <c r="D61" s="93"/>
      <c r="E61" s="93"/>
      <c r="F61" s="93"/>
      <c r="G61" s="93"/>
      <c r="H61" s="93"/>
      <c r="I61" s="93"/>
      <c r="J61" s="93"/>
      <c r="K61" s="93"/>
      <c r="L61" s="38">
        <f>IF($J61&gt;0,$J61+K61,C61)</f>
        <v>0.02</v>
      </c>
      <c r="M61" s="134"/>
      <c r="N61" s="94">
        <v>2</v>
      </c>
      <c r="O61" s="148">
        <f>ROUND(L61,N61)</f>
        <v>0.02</v>
      </c>
      <c r="P61" s="16" t="str">
        <f>B61</f>
        <v>$ / kW</v>
      </c>
      <c r="Q61" s="96" t="str">
        <f>A61</f>
        <v>Rider 3A - General    (12)</v>
      </c>
    </row>
    <row r="62" spans="1:17" s="5" customFormat="1" ht="18.75">
      <c r="A62" s="95" t="s">
        <v>66</v>
      </c>
      <c r="B62" s="16" t="s">
        <v>3</v>
      </c>
      <c r="C62" s="45">
        <v>-0.29</v>
      </c>
      <c r="D62" s="93"/>
      <c r="E62" s="93"/>
      <c r="F62" s="93"/>
      <c r="G62" s="93"/>
      <c r="H62" s="93"/>
      <c r="I62" s="93"/>
      <c r="J62" s="93"/>
      <c r="K62" s="93"/>
      <c r="L62" s="38">
        <f>IF($J62&gt;0,$J62+K62,C62)</f>
        <v>-0.29</v>
      </c>
      <c r="M62" s="134"/>
      <c r="N62" s="94">
        <v>2</v>
      </c>
      <c r="O62" s="148">
        <f>ROUND(L62,N62)</f>
        <v>-0.29</v>
      </c>
      <c r="P62" s="16" t="str">
        <f>B62</f>
        <v>$ / kW</v>
      </c>
      <c r="Q62" s="96" t="str">
        <f>A62</f>
        <v>Rider 3B - Wholesale Market Service Charge     (13)</v>
      </c>
    </row>
    <row r="63" spans="1:17" s="5" customFormat="1" ht="18.75">
      <c r="A63" s="95"/>
      <c r="B63" s="16"/>
      <c r="C63" s="45"/>
      <c r="D63" s="93"/>
      <c r="E63" s="93"/>
      <c r="F63" s="93"/>
      <c r="G63" s="93"/>
      <c r="H63" s="93"/>
      <c r="I63" s="93"/>
      <c r="J63" s="93"/>
      <c r="K63" s="93"/>
      <c r="L63" s="38"/>
      <c r="M63" s="134"/>
      <c r="N63" s="94"/>
      <c r="O63" s="118"/>
      <c r="P63" s="16"/>
      <c r="Q63" s="96"/>
    </row>
    <row r="64" spans="1:18" s="5" customFormat="1" ht="18.75">
      <c r="A64" s="17" t="s">
        <v>90</v>
      </c>
      <c r="B64" s="16" t="s">
        <v>3</v>
      </c>
      <c r="C64" s="143"/>
      <c r="D64" s="93"/>
      <c r="E64" s="93"/>
      <c r="F64" s="93"/>
      <c r="G64" s="93"/>
      <c r="H64" s="93"/>
      <c r="I64" s="93"/>
      <c r="J64" s="93"/>
      <c r="K64" s="93"/>
      <c r="L64" s="145">
        <v>0.05036598334377866</v>
      </c>
      <c r="M64" s="134"/>
      <c r="N64" s="91">
        <v>3</v>
      </c>
      <c r="O64" s="149">
        <f>ROUND(L64,N64)</f>
        <v>0.05</v>
      </c>
      <c r="P64" s="16" t="str">
        <f>B64</f>
        <v>$ / kW</v>
      </c>
      <c r="Q64" s="26" t="str">
        <f>A64</f>
        <v>Regulatory Asset Recovery - Rider #5 (Incremental Capital)</v>
      </c>
      <c r="R64" s="123" t="e">
        <f>O64/C64</f>
        <v>#DIV/0!</v>
      </c>
    </row>
    <row r="65" spans="1:17" s="5" customFormat="1" ht="18.75">
      <c r="A65" s="17"/>
      <c r="B65" s="16"/>
      <c r="C65" s="45"/>
      <c r="D65" s="93"/>
      <c r="E65" s="93"/>
      <c r="F65" s="93"/>
      <c r="G65" s="93"/>
      <c r="H65" s="93"/>
      <c r="I65" s="93"/>
      <c r="J65" s="93"/>
      <c r="K65" s="93"/>
      <c r="L65" s="144"/>
      <c r="M65" s="134"/>
      <c r="N65" s="94"/>
      <c r="O65" s="118"/>
      <c r="P65" s="16"/>
      <c r="Q65" s="96"/>
    </row>
    <row r="66" spans="1:18" s="5" customFormat="1" ht="18.75">
      <c r="A66" s="17" t="s">
        <v>89</v>
      </c>
      <c r="B66" s="16" t="s">
        <v>3</v>
      </c>
      <c r="C66" s="143"/>
      <c r="D66" s="93"/>
      <c r="E66" s="93"/>
      <c r="F66" s="93"/>
      <c r="G66" s="93"/>
      <c r="H66" s="93"/>
      <c r="I66" s="93"/>
      <c r="J66" s="93"/>
      <c r="K66" s="93"/>
      <c r="L66" s="145">
        <v>-0.002968723445585029</v>
      </c>
      <c r="M66" s="134"/>
      <c r="N66" s="91">
        <v>3</v>
      </c>
      <c r="O66" s="149">
        <f>ROUND(L66,N66)</f>
        <v>-0.003</v>
      </c>
      <c r="P66" s="16" t="str">
        <f>B66</f>
        <v>$ / kW</v>
      </c>
      <c r="Q66" s="26" t="str">
        <f>A66</f>
        <v>Regulatory Asset Recovery - Rider #6 (Shared Tax Saving)</v>
      </c>
      <c r="R66" s="123" t="e">
        <f>O66/C66</f>
        <v>#DIV/0!</v>
      </c>
    </row>
    <row r="67" spans="1:17" s="5" customFormat="1" ht="18.75">
      <c r="A67" s="95"/>
      <c r="B67" s="16"/>
      <c r="C67" s="44"/>
      <c r="D67" s="93"/>
      <c r="E67" s="93"/>
      <c r="F67" s="93"/>
      <c r="G67" s="93"/>
      <c r="H67" s="93"/>
      <c r="I67" s="93"/>
      <c r="J67" s="47"/>
      <c r="K67" s="93"/>
      <c r="L67" s="101"/>
      <c r="M67" s="135"/>
      <c r="N67" s="94"/>
      <c r="O67" s="102"/>
      <c r="P67" s="16"/>
      <c r="Q67" s="96"/>
    </row>
    <row r="68" spans="1:18" s="5" customFormat="1" ht="18.75">
      <c r="A68" s="18" t="s">
        <v>18</v>
      </c>
      <c r="B68" s="19"/>
      <c r="C68" s="39"/>
      <c r="D68" s="88"/>
      <c r="E68" s="88"/>
      <c r="F68" s="88"/>
      <c r="G68" s="88"/>
      <c r="H68" s="88"/>
      <c r="I68" s="88"/>
      <c r="J68" s="88"/>
      <c r="K68" s="88"/>
      <c r="L68" s="101"/>
      <c r="M68" s="135"/>
      <c r="N68" s="94"/>
      <c r="O68" s="102"/>
      <c r="P68" s="19"/>
      <c r="Q68" s="30" t="str">
        <f aca="true" t="shared" si="12" ref="Q68:Q75">A68</f>
        <v>Retail Transmission Service Rates (8)(9)(10):</v>
      </c>
      <c r="R68" s="5" t="s">
        <v>87</v>
      </c>
    </row>
    <row r="69" spans="1:18" s="5" customFormat="1" ht="18.75">
      <c r="A69" s="95" t="s">
        <v>12</v>
      </c>
      <c r="B69" s="16" t="s">
        <v>3</v>
      </c>
      <c r="C69" s="41">
        <v>2.01</v>
      </c>
      <c r="D69" s="88"/>
      <c r="E69" s="88"/>
      <c r="F69" s="88"/>
      <c r="G69" s="88"/>
      <c r="H69" s="88"/>
      <c r="I69" s="88"/>
      <c r="J69" s="122"/>
      <c r="K69" s="88"/>
      <c r="L69" s="150">
        <v>2.24</v>
      </c>
      <c r="M69" s="136"/>
      <c r="N69" s="91">
        <v>2</v>
      </c>
      <c r="O69" s="148">
        <f aca="true" t="shared" si="13" ref="O69:O75">ROUND(L69,N69)</f>
        <v>2.24</v>
      </c>
      <c r="P69" s="16" t="str">
        <f aca="true" t="shared" si="14" ref="P69:P75">B69</f>
        <v>$ / kW</v>
      </c>
      <c r="Q69" s="103" t="str">
        <f t="shared" si="12"/>
        <v>Network Service Rate (6)</v>
      </c>
      <c r="R69" s="123">
        <f>O69/C69</f>
        <v>1.1144278606965177</v>
      </c>
    </row>
    <row r="70" spans="1:18" s="5" customFormat="1" ht="18.75">
      <c r="A70" s="95" t="s">
        <v>13</v>
      </c>
      <c r="B70" s="16" t="s">
        <v>3</v>
      </c>
      <c r="C70" s="41">
        <v>0.5</v>
      </c>
      <c r="D70" s="88"/>
      <c r="E70" s="88"/>
      <c r="F70" s="88"/>
      <c r="G70" s="88"/>
      <c r="H70" s="88"/>
      <c r="I70" s="88"/>
      <c r="J70" s="122"/>
      <c r="K70" s="88"/>
      <c r="L70" s="150">
        <v>0.6</v>
      </c>
      <c r="M70" s="136"/>
      <c r="N70" s="91">
        <v>2</v>
      </c>
      <c r="O70" s="148">
        <f t="shared" si="13"/>
        <v>0.6</v>
      </c>
      <c r="P70" s="16" t="str">
        <f t="shared" si="14"/>
        <v>$ / kW</v>
      </c>
      <c r="Q70" s="103" t="str">
        <f t="shared" si="12"/>
        <v>Line Connection Service Rate (7)</v>
      </c>
      <c r="R70" s="123">
        <f>O70/C70</f>
        <v>1.2</v>
      </c>
    </row>
    <row r="71" spans="1:18" s="5" customFormat="1" ht="18.75">
      <c r="A71" s="95" t="s">
        <v>14</v>
      </c>
      <c r="B71" s="16" t="s">
        <v>3</v>
      </c>
      <c r="C71" s="41">
        <v>1.38</v>
      </c>
      <c r="D71" s="88"/>
      <c r="E71" s="88"/>
      <c r="F71" s="88"/>
      <c r="G71" s="88"/>
      <c r="H71" s="88"/>
      <c r="I71" s="88"/>
      <c r="J71" s="122"/>
      <c r="K71" s="88"/>
      <c r="L71" s="150">
        <v>1.39</v>
      </c>
      <c r="M71" s="136"/>
      <c r="N71" s="91">
        <v>2</v>
      </c>
      <c r="O71" s="148">
        <f t="shared" si="13"/>
        <v>1.39</v>
      </c>
      <c r="P71" s="16" t="str">
        <f t="shared" si="14"/>
        <v>$ / kW</v>
      </c>
      <c r="Q71" s="103" t="str">
        <f t="shared" si="12"/>
        <v>Transformation Connection Service Rate (7)</v>
      </c>
      <c r="R71" s="123">
        <f>O71/C71</f>
        <v>1.0072463768115942</v>
      </c>
    </row>
    <row r="72" spans="1:18" s="5" customFormat="1" ht="18.75">
      <c r="A72" s="95" t="s">
        <v>15</v>
      </c>
      <c r="B72" s="16" t="s">
        <v>3</v>
      </c>
      <c r="C72" s="41">
        <f>C70+C71</f>
        <v>1.88</v>
      </c>
      <c r="D72" s="88"/>
      <c r="E72" s="88"/>
      <c r="F72" s="88"/>
      <c r="G72" s="88"/>
      <c r="H72" s="88"/>
      <c r="I72" s="88"/>
      <c r="J72" s="122"/>
      <c r="K72" s="88"/>
      <c r="L72" s="57">
        <f>SUM(L70:L71)</f>
        <v>1.9899999999999998</v>
      </c>
      <c r="M72" s="129"/>
      <c r="N72" s="91">
        <v>2</v>
      </c>
      <c r="O72" s="60">
        <f t="shared" si="13"/>
        <v>1.99</v>
      </c>
      <c r="P72" s="16" t="str">
        <f t="shared" si="14"/>
        <v>$ / kW</v>
      </c>
      <c r="Q72" s="103" t="str">
        <f t="shared" si="12"/>
        <v>Both Line and Transformation Connection Service Rate (7)</v>
      </c>
      <c r="R72" s="123">
        <f>O72/C72</f>
        <v>1.0585106382978724</v>
      </c>
    </row>
    <row r="73" spans="1:17" s="5" customFormat="1" ht="18.75">
      <c r="A73" s="17" t="s">
        <v>16</v>
      </c>
      <c r="B73" s="16" t="s">
        <v>2</v>
      </c>
      <c r="C73" s="48">
        <v>0.0052</v>
      </c>
      <c r="D73" s="93"/>
      <c r="E73" s="93"/>
      <c r="F73" s="93"/>
      <c r="G73" s="93"/>
      <c r="H73" s="93"/>
      <c r="I73" s="93"/>
      <c r="J73" s="93"/>
      <c r="K73" s="93"/>
      <c r="L73" s="49">
        <f>IF($J73&gt;0,$J73+K73,C73)</f>
        <v>0.0052</v>
      </c>
      <c r="M73" s="137"/>
      <c r="N73" s="94">
        <v>4</v>
      </c>
      <c r="O73" s="65">
        <f t="shared" si="13"/>
        <v>0.0052</v>
      </c>
      <c r="P73" s="16" t="str">
        <f t="shared" si="14"/>
        <v>$ / kWh</v>
      </c>
      <c r="Q73" s="26" t="str">
        <f t="shared" si="12"/>
        <v>Wholesale Market Service Rate (9)</v>
      </c>
    </row>
    <row r="74" spans="1:17" s="5" customFormat="1" ht="18.75">
      <c r="A74" s="17" t="s">
        <v>17</v>
      </c>
      <c r="B74" s="16" t="s">
        <v>2</v>
      </c>
      <c r="C74" s="48">
        <v>0.001</v>
      </c>
      <c r="D74" s="93"/>
      <c r="E74" s="93"/>
      <c r="F74" s="93"/>
      <c r="G74" s="93"/>
      <c r="H74" s="93"/>
      <c r="I74" s="93"/>
      <c r="J74" s="93"/>
      <c r="K74" s="93"/>
      <c r="L74" s="49">
        <f>IF($J74&gt;0,$J74+K74,C74)</f>
        <v>0.001</v>
      </c>
      <c r="M74" s="137"/>
      <c r="N74" s="94">
        <v>4</v>
      </c>
      <c r="O74" s="65">
        <f t="shared" si="13"/>
        <v>0.001</v>
      </c>
      <c r="P74" s="16" t="str">
        <f t="shared" si="14"/>
        <v>$ / kWh</v>
      </c>
      <c r="Q74" s="26" t="str">
        <f t="shared" si="12"/>
        <v>Rural or Remote Rate Protection Rate (9)</v>
      </c>
    </row>
    <row r="75" spans="1:17" s="5" customFormat="1" ht="18.75">
      <c r="A75" s="17" t="s">
        <v>68</v>
      </c>
      <c r="B75" s="16" t="s">
        <v>1</v>
      </c>
      <c r="C75" s="41">
        <v>0.25</v>
      </c>
      <c r="D75" s="93"/>
      <c r="E75" s="93"/>
      <c r="F75" s="93"/>
      <c r="G75" s="93"/>
      <c r="H75" s="93"/>
      <c r="I75" s="93"/>
      <c r="J75" s="93"/>
      <c r="K75" s="93"/>
      <c r="L75" s="42">
        <f>IF($J75&gt;0,$J75+K75,C75)</f>
        <v>0.25</v>
      </c>
      <c r="M75" s="131"/>
      <c r="N75" s="94">
        <v>2</v>
      </c>
      <c r="O75" s="60">
        <f t="shared" si="13"/>
        <v>0.25</v>
      </c>
      <c r="P75" s="16" t="str">
        <f t="shared" si="14"/>
        <v>$</v>
      </c>
      <c r="Q75" s="26" t="str">
        <f t="shared" si="12"/>
        <v>Standard Supply Service - Administration Charge</v>
      </c>
    </row>
    <row r="76" spans="1:17" s="5" customFormat="1" ht="18.75">
      <c r="A76" s="9"/>
      <c r="B76" s="10"/>
      <c r="C76" s="11"/>
      <c r="L76" s="104"/>
      <c r="M76" s="104"/>
      <c r="N76" s="105"/>
      <c r="O76" s="106"/>
      <c r="P76" s="10"/>
      <c r="Q76" s="27"/>
    </row>
    <row r="77" spans="1:17" s="5" customFormat="1" ht="18.75">
      <c r="A77" s="13"/>
      <c r="L77" s="104"/>
      <c r="M77" s="104"/>
      <c r="N77" s="105"/>
      <c r="O77" s="106"/>
      <c r="P77" s="7"/>
      <c r="Q77" s="28"/>
    </row>
    <row r="78" spans="1:17" s="5" customFormat="1" ht="18.75">
      <c r="A78" s="4" t="s">
        <v>11</v>
      </c>
      <c r="L78" s="104"/>
      <c r="M78" s="104"/>
      <c r="N78" s="105"/>
      <c r="O78" s="106"/>
      <c r="P78" s="7"/>
      <c r="Q78" s="24" t="str">
        <f>A78</f>
        <v>Loss factors</v>
      </c>
    </row>
    <row r="79" spans="1:17" s="5" customFormat="1" ht="18.75">
      <c r="A79" s="13"/>
      <c r="L79" s="104"/>
      <c r="M79" s="104"/>
      <c r="N79" s="105"/>
      <c r="O79" s="106"/>
      <c r="P79" s="7"/>
      <c r="Q79" s="28"/>
    </row>
    <row r="80" spans="1:17" s="5" customFormat="1" ht="18.75">
      <c r="A80" s="13" t="s">
        <v>4</v>
      </c>
      <c r="C80" s="50">
        <v>1.006</v>
      </c>
      <c r="D80" s="93"/>
      <c r="E80" s="93"/>
      <c r="F80" s="93"/>
      <c r="G80" s="93"/>
      <c r="H80" s="93"/>
      <c r="I80" s="93"/>
      <c r="J80" s="93"/>
      <c r="K80" s="93"/>
      <c r="L80" s="51">
        <f>IF($J80&gt;0,$J80+K80,C80)</f>
        <v>1.006</v>
      </c>
      <c r="M80" s="138"/>
      <c r="N80" s="105">
        <v>3</v>
      </c>
      <c r="O80" s="61">
        <f>ROUND(L80,N80)</f>
        <v>1.006</v>
      </c>
      <c r="P80" s="7"/>
      <c r="Q80" s="28" t="str">
        <f>A80</f>
        <v>Supply Facilities Loss Factor </v>
      </c>
    </row>
    <row r="81" spans="1:17" s="5" customFormat="1" ht="18.75">
      <c r="A81" s="13"/>
      <c r="C81" s="52"/>
      <c r="D81" s="93"/>
      <c r="E81" s="93"/>
      <c r="F81" s="93"/>
      <c r="G81" s="93"/>
      <c r="H81" s="93"/>
      <c r="I81" s="93"/>
      <c r="J81" s="93"/>
      <c r="K81" s="93"/>
      <c r="L81" s="107"/>
      <c r="M81" s="139"/>
      <c r="N81" s="105"/>
      <c r="O81" s="108"/>
      <c r="P81" s="7"/>
      <c r="Q81" s="28"/>
    </row>
    <row r="82" spans="1:17" s="5" customFormat="1" ht="18.75">
      <c r="A82" s="13" t="s">
        <v>5</v>
      </c>
      <c r="C82" s="52"/>
      <c r="D82" s="93"/>
      <c r="E82" s="93"/>
      <c r="F82" s="93"/>
      <c r="G82" s="93"/>
      <c r="H82" s="93"/>
      <c r="I82" s="93"/>
      <c r="J82" s="93"/>
      <c r="K82" s="93"/>
      <c r="L82" s="107"/>
      <c r="M82" s="139"/>
      <c r="N82" s="105"/>
      <c r="O82" s="108"/>
      <c r="P82" s="7"/>
      <c r="Q82" s="28" t="str">
        <f>A82</f>
        <v>Distribution Loss Factors</v>
      </c>
    </row>
    <row r="83" spans="1:17" s="5" customFormat="1" ht="18.75">
      <c r="A83" s="109" t="s">
        <v>59</v>
      </c>
      <c r="C83" s="50">
        <v>1</v>
      </c>
      <c r="D83" s="93"/>
      <c r="E83" s="93"/>
      <c r="F83" s="93"/>
      <c r="G83" s="93"/>
      <c r="H83" s="93"/>
      <c r="I83" s="93"/>
      <c r="J83" s="93"/>
      <c r="K83" s="93"/>
      <c r="L83" s="51">
        <f>IF($J83&gt;0,$J83+K83,C83)</f>
        <v>1</v>
      </c>
      <c r="M83" s="138"/>
      <c r="N83" s="105">
        <v>3</v>
      </c>
      <c r="O83" s="61">
        <f>ROUND(L83,N83)</f>
        <v>1</v>
      </c>
      <c r="P83" s="7"/>
      <c r="Q83" s="110" t="str">
        <f>A83</f>
        <v>Embedded Delivery Points  (metering at station)</v>
      </c>
    </row>
    <row r="84" spans="1:17" s="5" customFormat="1" ht="18.75">
      <c r="A84" s="109" t="s">
        <v>60</v>
      </c>
      <c r="C84" s="50">
        <v>1.028</v>
      </c>
      <c r="D84" s="93"/>
      <c r="E84" s="93"/>
      <c r="F84" s="93"/>
      <c r="G84" s="93"/>
      <c r="H84" s="93"/>
      <c r="I84" s="93"/>
      <c r="J84" s="93"/>
      <c r="K84" s="93"/>
      <c r="L84" s="51">
        <f>IF($J84&gt;0,$J84+K84,C84)</f>
        <v>1.028</v>
      </c>
      <c r="M84" s="138"/>
      <c r="N84" s="105">
        <v>3</v>
      </c>
      <c r="O84" s="61">
        <f>ROUND(L84,N84)</f>
        <v>1.028</v>
      </c>
      <c r="P84" s="7"/>
      <c r="Q84" s="110" t="str">
        <f>A84</f>
        <v>Embedded Delivery Points  (metering away from station)</v>
      </c>
    </row>
    <row r="85" spans="1:17" s="5" customFormat="1" ht="18.75">
      <c r="A85" s="13"/>
      <c r="C85" s="52"/>
      <c r="D85" s="93"/>
      <c r="E85" s="93"/>
      <c r="F85" s="93"/>
      <c r="G85" s="93"/>
      <c r="H85" s="93"/>
      <c r="I85" s="93"/>
      <c r="J85" s="93"/>
      <c r="K85" s="93"/>
      <c r="L85" s="111"/>
      <c r="M85" s="140"/>
      <c r="N85" s="105"/>
      <c r="O85" s="108"/>
      <c r="P85" s="7"/>
      <c r="Q85" s="28"/>
    </row>
    <row r="86" spans="1:17" s="5" customFormat="1" ht="18.75">
      <c r="A86" s="13" t="s">
        <v>6</v>
      </c>
      <c r="C86" s="52"/>
      <c r="D86" s="93"/>
      <c r="E86" s="93"/>
      <c r="F86" s="93"/>
      <c r="G86" s="93"/>
      <c r="H86" s="93"/>
      <c r="I86" s="93"/>
      <c r="J86" s="93"/>
      <c r="K86" s="93"/>
      <c r="L86" s="111"/>
      <c r="M86" s="140"/>
      <c r="N86" s="105"/>
      <c r="O86" s="108"/>
      <c r="P86" s="7"/>
      <c r="Q86" s="28" t="str">
        <f>A86</f>
        <v>Total Loss Factors</v>
      </c>
    </row>
    <row r="87" spans="1:17" s="5" customFormat="1" ht="18.75">
      <c r="A87" s="109" t="s">
        <v>59</v>
      </c>
      <c r="C87" s="52">
        <v>1.006</v>
      </c>
      <c r="D87" s="93"/>
      <c r="E87" s="93"/>
      <c r="F87" s="93"/>
      <c r="G87" s="93"/>
      <c r="H87" s="93"/>
      <c r="I87" s="93"/>
      <c r="J87" s="93"/>
      <c r="K87" s="93"/>
      <c r="L87" s="51">
        <f>IF($J87&gt;0,$J87+K87,C87)</f>
        <v>1.006</v>
      </c>
      <c r="M87" s="138"/>
      <c r="N87" s="105">
        <v>3</v>
      </c>
      <c r="O87" s="61">
        <f>ROUND(L87,N87)</f>
        <v>1.006</v>
      </c>
      <c r="P87" s="7"/>
      <c r="Q87" s="110" t="str">
        <f>A87</f>
        <v>Embedded Delivery Points  (metering at station)</v>
      </c>
    </row>
    <row r="88" spans="1:17" s="5" customFormat="1" ht="18.75">
      <c r="A88" s="109" t="s">
        <v>60</v>
      </c>
      <c r="C88" s="52">
        <v>1.034</v>
      </c>
      <c r="D88" s="93"/>
      <c r="E88" s="93"/>
      <c r="F88" s="93"/>
      <c r="G88" s="93"/>
      <c r="H88" s="93"/>
      <c r="I88" s="93"/>
      <c r="J88" s="93"/>
      <c r="K88" s="93"/>
      <c r="L88" s="51">
        <f>IF($J88&gt;0,$J88+K88,C88)</f>
        <v>1.034</v>
      </c>
      <c r="M88" s="138"/>
      <c r="N88" s="105">
        <v>3</v>
      </c>
      <c r="O88" s="61">
        <f>ROUND(L88,N88)</f>
        <v>1.034</v>
      </c>
      <c r="P88" s="7"/>
      <c r="Q88" s="110" t="str">
        <f>A88</f>
        <v>Embedded Delivery Points  (metering away from station)</v>
      </c>
    </row>
    <row r="89" spans="1:17" s="5" customFormat="1" ht="15">
      <c r="A89" s="13"/>
      <c r="O89" s="112"/>
      <c r="P89" s="7"/>
      <c r="Q89" s="28"/>
    </row>
    <row r="90" spans="1:17" s="5" customFormat="1" ht="15">
      <c r="A90" s="113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O90" s="112"/>
      <c r="P90" s="7"/>
      <c r="Q90" s="114"/>
    </row>
    <row r="91" spans="1:17" s="5" customFormat="1" ht="15">
      <c r="A91" s="113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O91" s="112"/>
      <c r="P91" s="7"/>
      <c r="Q91" s="114"/>
    </row>
    <row r="92" spans="1:17" s="5" customFormat="1" ht="15">
      <c r="A92" s="113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O92" s="112"/>
      <c r="P92" s="7"/>
      <c r="Q92" s="114"/>
    </row>
    <row r="93" spans="1:17" s="5" customFormat="1" ht="15">
      <c r="A93" s="113"/>
      <c r="B93" s="15"/>
      <c r="C93" s="15"/>
      <c r="O93" s="112"/>
      <c r="P93" s="17"/>
      <c r="Q93" s="114"/>
    </row>
    <row r="94" spans="1:17" s="5" customFormat="1" ht="15">
      <c r="A94" s="113"/>
      <c r="B94" s="15"/>
      <c r="C94" s="15"/>
      <c r="O94" s="112"/>
      <c r="P94" s="17"/>
      <c r="Q94" s="114"/>
    </row>
    <row r="95" spans="1:17" s="5" customFormat="1" ht="15">
      <c r="A95" s="113"/>
      <c r="B95" s="15"/>
      <c r="C95" s="15"/>
      <c r="O95" s="112"/>
      <c r="P95" s="17"/>
      <c r="Q95" s="114"/>
    </row>
    <row r="96" spans="1:17" s="5" customFormat="1" ht="15.75">
      <c r="A96" s="4"/>
      <c r="B96" s="15"/>
      <c r="C96" s="15"/>
      <c r="O96" s="112"/>
      <c r="P96" s="17"/>
      <c r="Q96" s="24"/>
    </row>
    <row r="97" spans="1:17" s="5" customFormat="1" ht="15">
      <c r="A97" s="113"/>
      <c r="B97" s="15"/>
      <c r="C97" s="15"/>
      <c r="O97" s="112"/>
      <c r="P97" s="17"/>
      <c r="Q97" s="114"/>
    </row>
    <row r="98" spans="1:17" s="5" customFormat="1" ht="15">
      <c r="A98" s="113"/>
      <c r="B98" s="15"/>
      <c r="L98" s="15"/>
      <c r="M98" s="15"/>
      <c r="O98" s="112"/>
      <c r="P98" s="17"/>
      <c r="Q98" s="114"/>
    </row>
    <row r="99" spans="1:17" s="5" customFormat="1" ht="18.75" thickBot="1">
      <c r="A99" s="4" t="s">
        <v>67</v>
      </c>
      <c r="B99" s="15"/>
      <c r="C99" s="53">
        <v>0.01</v>
      </c>
      <c r="D99" s="93"/>
      <c r="E99" s="93"/>
      <c r="F99" s="93"/>
      <c r="G99" s="93"/>
      <c r="H99" s="93"/>
      <c r="I99" s="93"/>
      <c r="J99" s="93"/>
      <c r="K99" s="93"/>
      <c r="L99" s="53">
        <f>IF($J99&gt;0,$J99+K99,C99)</f>
        <v>0.01</v>
      </c>
      <c r="M99" s="141"/>
      <c r="N99" s="105">
        <v>3</v>
      </c>
      <c r="O99" s="66">
        <f>ROUND(L99,N99)</f>
        <v>0.01</v>
      </c>
      <c r="P99" s="29"/>
      <c r="Q99" s="115" t="str">
        <f>A99</f>
        <v>Transformer Loss Adjustment</v>
      </c>
    </row>
    <row r="100" spans="1:17" s="5" customFormat="1" ht="15.75" thickTop="1">
      <c r="A100" s="113"/>
      <c r="B100" s="15"/>
      <c r="C100" s="15"/>
      <c r="L100" s="15"/>
      <c r="M100" s="15"/>
      <c r="P100" s="15"/>
      <c r="Q100" s="113"/>
    </row>
    <row r="101" spans="1:17" s="5" customFormat="1" ht="15">
      <c r="A101" s="113"/>
      <c r="B101" s="15"/>
      <c r="C101" s="15"/>
      <c r="P101" s="15"/>
      <c r="Q101" s="113"/>
    </row>
    <row r="102" s="54" customFormat="1" ht="15"/>
  </sheetData>
  <printOptions/>
  <pageMargins left="0.17" right="0.19" top="0.27" bottom="0.43" header="0.17" footer="0.18"/>
  <pageSetup fitToHeight="2" fitToWidth="1" horizontalDpi="600" verticalDpi="600" orientation="landscape" paperSize="17" scale="64" r:id="rId4"/>
  <headerFooter alignWithMargins="0">
    <oddFooter>&amp;R&amp;F,  &amp;A
Printed  &amp;D,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One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E-1-2 - proposed ST Customer Rate Schedule 2009</dc:title>
  <dc:subject/>
  <dc:creator>DH</dc:creator>
  <cp:keywords/>
  <dc:description/>
  <cp:lastModifiedBy>Mike Roger</cp:lastModifiedBy>
  <cp:lastPrinted>2008-11-12T19:53:16Z</cp:lastPrinted>
  <dcterms:created xsi:type="dcterms:W3CDTF">2006-05-11T19:17:15Z</dcterms:created>
  <dcterms:modified xsi:type="dcterms:W3CDTF">2008-11-13T13:29:56Z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urisdiction">
    <vt:lpwstr>OEB</vt:lpwstr>
  </property>
  <property fmtid="{D5CDD505-2E9C-101B-9397-08002B2CF9AE}" pid="3" name="Hydro One Data Classification">
    <vt:lpwstr>Public (Information that is authorized for consumption by the public.)</vt:lpwstr>
  </property>
  <property fmtid="{D5CDD505-2E9C-101B-9397-08002B2CF9AE}" pid="4" name="Order">
    <vt:lpwstr>29800.0000000000</vt:lpwstr>
  </property>
  <property fmtid="{D5CDD505-2E9C-101B-9397-08002B2CF9AE}" pid="5" name="Filing Status">
    <vt:lpwstr>Filed</vt:lpwstr>
  </property>
  <property fmtid="{D5CDD505-2E9C-101B-9397-08002B2CF9AE}" pid="6" name="Case Type">
    <vt:lpwstr>Electricity</vt:lpwstr>
  </property>
  <property fmtid="{D5CDD505-2E9C-101B-9397-08002B2CF9AE}" pid="7" name="ContentType">
    <vt:lpwstr>Regulatory Affairs Proceeding</vt:lpwstr>
  </property>
  <property fmtid="{D5CDD505-2E9C-101B-9397-08002B2CF9AE}" pid="8" name="Applicant">
    <vt:lpwstr>;#Hydro One Networks;#</vt:lpwstr>
  </property>
  <property fmtid="{D5CDD505-2E9C-101B-9397-08002B2CF9AE}" pid="9" name="Document Type">
    <vt:lpwstr>Prefiled evidence</vt:lpwstr>
  </property>
  <property fmtid="{D5CDD505-2E9C-101B-9397-08002B2CF9AE}" pid="10" name="Authoring Party">
    <vt:lpwstr>Hydro One Networks</vt:lpwstr>
  </property>
  <property fmtid="{D5CDD505-2E9C-101B-9397-08002B2CF9AE}" pid="11" name="Case Number/Docket Number">
    <vt:lpwstr>EB-2007-0681</vt:lpwstr>
  </property>
  <property fmtid="{D5CDD505-2E9C-101B-9397-08002B2CF9AE}" pid="12" name="Issue Date">
    <vt:lpwstr>2008-02-20T00:00:00Z</vt:lpwstr>
  </property>
  <property fmtid="{D5CDD505-2E9C-101B-9397-08002B2CF9AE}" pid="13" name="URL">
    <vt:lpwstr>, </vt:lpwstr>
  </property>
  <property fmtid="{D5CDD505-2E9C-101B-9397-08002B2CF9AE}" pid="14" name="ContentTypeId">
    <vt:lpwstr>0x01010061EC7F66509FFD4DA0B1B261A86BE773009C6DEA3C67798E46A7543B812AA00911</vt:lpwstr>
  </property>
</Properties>
</file>