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3" documentId="8_{E9EF5B33-B0C0-426A-8D6C-802204356FF6}" xr6:coauthVersionLast="47" xr6:coauthVersionMax="47" xr10:uidLastSave="{4D11E381-AC3A-4A12-AD12-9C3304BFE20A}"/>
  <bookViews>
    <workbookView xWindow="-120" yWindow="-120" windowWidth="29040" windowHeight="15720" xr2:uid="{F3469BE1-BEEE-449F-8EE3-DEC83024FADB}"/>
  </bookViews>
  <sheets>
    <sheet name="Attachment 1 p.1" sheetId="1" r:id="rId1"/>
    <sheet name="Attachment 1 p.2" sheetId="2" r:id="rId2"/>
  </sheets>
  <definedNames>
    <definedName name="_xlnm.Print_Area" localSheetId="0">'Attachment 1 p.1'!$A$1:$R$69</definedName>
    <definedName name="_xlnm.Print_Area" localSheetId="1">'Attachment 1 p.2'!$A$1:$P$25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 r="A17" i="2" s="1"/>
  <c r="A14" i="2"/>
  <c r="A18" i="2" l="1"/>
  <c r="A19" i="2"/>
  <c r="G17" i="1"/>
  <c r="G18" i="1"/>
  <c r="E19" i="1"/>
  <c r="A22" i="2" l="1"/>
  <c r="A23" i="2" s="1"/>
  <c r="E62" i="1"/>
  <c r="K62" i="1" s="1"/>
  <c r="E61" i="1"/>
  <c r="K61" i="1" s="1"/>
  <c r="K63" i="1" s="1"/>
  <c r="E49" i="1"/>
  <c r="K49" i="1" s="1"/>
  <c r="E50" i="1"/>
  <c r="K50" i="1" s="1"/>
  <c r="E56" i="1"/>
  <c r="K56" i="1" s="1"/>
  <c r="E55" i="1"/>
  <c r="K55" i="1" s="1"/>
  <c r="K57" i="1" s="1"/>
  <c r="E44" i="1"/>
  <c r="K44" i="1" s="1"/>
  <c r="E43" i="1"/>
  <c r="K43" i="1" s="1"/>
  <c r="E38" i="1"/>
  <c r="K38" i="1" s="1"/>
  <c r="E37" i="1"/>
  <c r="K37" i="1" s="1"/>
  <c r="G19" i="1"/>
  <c r="A24" i="2" l="1"/>
  <c r="K51" i="1"/>
  <c r="K39" i="1"/>
  <c r="K45" i="1"/>
  <c r="K17" i="1" l="1"/>
  <c r="K18" i="1"/>
  <c r="K19" i="1" l="1"/>
  <c r="O19" i="1" s="1"/>
  <c r="Q19" i="1" s="1"/>
  <c r="G25" i="1"/>
  <c r="K22" i="1" l="1"/>
  <c r="G22" i="1"/>
  <c r="K21" i="1"/>
  <c r="G15" i="1"/>
  <c r="K15" i="1"/>
  <c r="A15" i="1"/>
  <c r="O22" i="1" l="1"/>
  <c r="Q22" i="1" s="1"/>
  <c r="A16" i="1"/>
  <c r="K23" i="1"/>
  <c r="O15" i="1"/>
  <c r="Q15" i="1" s="1"/>
  <c r="A21" i="1" l="1"/>
  <c r="A22" i="1"/>
  <c r="A23" i="1" s="1"/>
  <c r="A18" i="1"/>
  <c r="A19" i="1" s="1"/>
  <c r="A17" i="1"/>
  <c r="A25" i="1" l="1"/>
  <c r="A26" i="1" l="1"/>
  <c r="A28" i="1"/>
  <c r="G21" i="1"/>
  <c r="K26" i="1"/>
  <c r="A30" i="1" l="1"/>
  <c r="G23" i="1"/>
  <c r="O21" i="1"/>
  <c r="Q21" i="1" s="1"/>
  <c r="A32" i="1" l="1"/>
  <c r="A37" i="1" s="1"/>
  <c r="G32" i="1"/>
  <c r="G30" i="1"/>
  <c r="O23" i="1"/>
  <c r="Q23" i="1" s="1"/>
  <c r="A38" i="1" l="1"/>
  <c r="A39" i="1" s="1"/>
  <c r="A43" i="1" s="1"/>
  <c r="A44" i="1" s="1"/>
  <c r="A45" i="1" s="1"/>
  <c r="A49" i="1" s="1"/>
  <c r="A50" i="1" s="1"/>
  <c r="A51" i="1" s="1"/>
  <c r="A55" i="1" s="1"/>
  <c r="A56" i="1" s="1"/>
  <c r="A57" i="1" s="1"/>
  <c r="A61" i="1" s="1"/>
  <c r="G26" i="1"/>
  <c r="A62" i="1" l="1"/>
  <c r="A63" i="1" s="1"/>
  <c r="O26" i="1"/>
  <c r="Q26" i="1" s="1"/>
  <c r="G28" i="1"/>
  <c r="K25" i="1" l="1"/>
  <c r="K30" i="1" l="1"/>
  <c r="K32" i="1"/>
  <c r="K28" i="1"/>
  <c r="O25" i="1"/>
  <c r="O28" i="1" l="1"/>
  <c r="Q28" i="1" s="1"/>
  <c r="O32" i="1"/>
  <c r="Q32" i="1" s="1"/>
  <c r="Q25" i="1"/>
  <c r="O30" i="1" l="1"/>
  <c r="Q30" i="1" s="1"/>
</calcChain>
</file>

<file path=xl/sharedStrings.xml><?xml version="1.0" encoding="utf-8"?>
<sst xmlns="http://schemas.openxmlformats.org/spreadsheetml/2006/main" count="93" uniqueCount="62">
  <si>
    <t>Bill Impact Calculation for Large Rate M7 to Rate E10</t>
  </si>
  <si>
    <t>Current Approved - Rate M7</t>
  </si>
  <si>
    <t>2024 Proposed - Rate E10</t>
  </si>
  <si>
    <t>Line No.</t>
  </si>
  <si>
    <t>Particulars</t>
  </si>
  <si>
    <r>
      <t>Usage
(m</t>
    </r>
    <r>
      <rPr>
        <vertAlign val="superscript"/>
        <sz val="10"/>
        <color theme="1"/>
        <rFont val="Arial"/>
        <family val="2"/>
      </rPr>
      <t>3</t>
    </r>
    <r>
      <rPr>
        <sz val="10"/>
        <color theme="1"/>
        <rFont val="Arial"/>
        <family val="2"/>
      </rPr>
      <t>)</t>
    </r>
  </si>
  <si>
    <t>Total Bill 
($)</t>
  </si>
  <si>
    <r>
      <t>Unit Rate (1)
(cents/m</t>
    </r>
    <r>
      <rPr>
        <vertAlign val="superscript"/>
        <sz val="10"/>
        <color theme="1"/>
        <rFont val="Arial"/>
        <family val="2"/>
      </rPr>
      <t>3</t>
    </r>
    <r>
      <rPr>
        <sz val="10"/>
        <color theme="1"/>
        <rFont val="Arial"/>
        <family val="2"/>
      </rPr>
      <t>)</t>
    </r>
  </si>
  <si>
    <r>
      <t>Unit Rate (2)
(cents/m</t>
    </r>
    <r>
      <rPr>
        <vertAlign val="superscript"/>
        <sz val="10"/>
        <color theme="1"/>
        <rFont val="Arial"/>
        <family val="2"/>
      </rPr>
      <t>3</t>
    </r>
    <r>
      <rPr>
        <sz val="10"/>
        <color theme="1"/>
        <rFont val="Arial"/>
        <family val="2"/>
      </rPr>
      <t>)</t>
    </r>
  </si>
  <si>
    <t>Total Bill Impact
($)</t>
  </si>
  <si>
    <t>Total Bill Impact  
(%)</t>
  </si>
  <si>
    <t>(a)</t>
  </si>
  <si>
    <t>(b)</t>
  </si>
  <si>
    <t>(c)</t>
  </si>
  <si>
    <t>(d)</t>
  </si>
  <si>
    <t>(e) = (c - a)</t>
  </si>
  <si>
    <t>(f) = (e / a)</t>
  </si>
  <si>
    <t>Large Rate M7 to Rate E10</t>
  </si>
  <si>
    <r>
      <t>Demand 720,000 m</t>
    </r>
    <r>
      <rPr>
        <vertAlign val="superscript"/>
        <sz val="10"/>
        <rFont val="Arial"/>
        <family val="2"/>
      </rPr>
      <t>3</t>
    </r>
    <r>
      <rPr>
        <sz val="10"/>
        <rFont val="Arial"/>
        <family val="2"/>
      </rPr>
      <t xml:space="preserve"> Annual Volume 52,000,000 m</t>
    </r>
    <r>
      <rPr>
        <vertAlign val="superscript"/>
        <sz val="10"/>
        <rFont val="Arial"/>
        <family val="2"/>
      </rPr>
      <t>3</t>
    </r>
  </si>
  <si>
    <t>Delivery Charges</t>
  </si>
  <si>
    <t xml:space="preserve">   Monthly Customer Charge </t>
  </si>
  <si>
    <t xml:space="preserve">   Monthly Demand Charge </t>
  </si>
  <si>
    <r>
      <t xml:space="preserve">      First           20 000 m</t>
    </r>
    <r>
      <rPr>
        <vertAlign val="superscript"/>
        <sz val="10"/>
        <rFont val="Arial"/>
        <family val="2"/>
      </rPr>
      <t>3</t>
    </r>
  </si>
  <si>
    <r>
      <t xml:space="preserve">      All over      20 000 m</t>
    </r>
    <r>
      <rPr>
        <vertAlign val="superscript"/>
        <sz val="10"/>
        <rFont val="Arial"/>
        <family val="2"/>
      </rPr>
      <t>3</t>
    </r>
  </si>
  <si>
    <t xml:space="preserve">   Total Demand </t>
  </si>
  <si>
    <t xml:space="preserve">   Delivery Commodity Charge</t>
  </si>
  <si>
    <t xml:space="preserve">   Facility Carbon Charge</t>
  </si>
  <si>
    <t>Total Delivery Charges</t>
  </si>
  <si>
    <t xml:space="preserve">Gas Supply Transportation </t>
  </si>
  <si>
    <t>Gas Supply Commodity</t>
  </si>
  <si>
    <t>Total Bill - Sales Service</t>
  </si>
  <si>
    <t>Total Bill - Bundled Direct Purchase</t>
  </si>
  <si>
    <t>Bundled Direct Purchase Impact</t>
  </si>
  <si>
    <t>Rider R Mitigation - Year 1</t>
  </si>
  <si>
    <t>Base Rate Adjustment (3)</t>
  </si>
  <si>
    <t>Rider R (3)</t>
  </si>
  <si>
    <t>Net Rider R Impact</t>
  </si>
  <si>
    <t>Rider R Mitigation - Year 2</t>
  </si>
  <si>
    <t>Rider R Mitigation - Year 3</t>
  </si>
  <si>
    <t>Rider R Mitigation - Year 4</t>
  </si>
  <si>
    <t>Rider R Mitigation - Year 5</t>
  </si>
  <si>
    <t>Notes:</t>
  </si>
  <si>
    <t>(1)</t>
  </si>
  <si>
    <t>Phase 3 Exhibit 8, Tab 2, Schedule 15, Attachment 2, column (c).</t>
  </si>
  <si>
    <t>(2)</t>
  </si>
  <si>
    <t>Phase 3 Exhibit 8, Tab 2, Schedule 9, Attachment 2, column (h).</t>
  </si>
  <si>
    <t>(3)</t>
  </si>
  <si>
    <t>Rider R and base rate adjustment per Phase 3 Exhibit 8, Tab 2, Schedule 9, Attachment 18, page 1, updated July 4, 2025.</t>
  </si>
  <si>
    <t>Rider R mitigation unit rate applicable to Rate M7 customers, as shown at Exhibit 8, Tab 2, Schedule 9, Attachment 18, pg. 1, updated July 4, 2025 and applied to delivery demand charges.</t>
  </si>
  <si>
    <t>Phase 3, Exhibit 8, Tab  2, Schedule 9, Attachment 10, excluding Federal Carbon Charge.</t>
  </si>
  <si>
    <t>EB-2024-0166, Exhibit F, Tab 1, Schedule 1, Appendix C, excluding Federal Carbon Charge.</t>
  </si>
  <si>
    <t>Total Bill Impact - Bundled Direct Purchase</t>
  </si>
  <si>
    <t>Total Bill Impact - Sales Service</t>
  </si>
  <si>
    <t>Bundled Direct Purchase Bill</t>
  </si>
  <si>
    <t xml:space="preserve">(f) </t>
  </si>
  <si>
    <t xml:space="preserve">(e) </t>
  </si>
  <si>
    <t>Year 5</t>
  </si>
  <si>
    <t>Year 4</t>
  </si>
  <si>
    <t>Year 3</t>
  </si>
  <si>
    <t>Year 2</t>
  </si>
  <si>
    <t>Year 1</t>
  </si>
  <si>
    <t>2024 Proposed - Rate E10 - Including Rider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</si>
</sst>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
    <numFmt numFmtId="165" formatCode="_(* #,##0_);_(* \(#,##0\);_(* &quot;-&quot;??_);_(@_)"/>
    <numFmt numFmtId="166" formatCode="0.0%"/>
    <numFmt numFmtId="167" formatCode="&quot;$&quot;#,##0.00"/>
    <numFmt numFmtId="168" formatCode="0.0%;\(0.0%\);\-"/>
    <numFmt numFmtId="169" formatCode="_(* #,##0.0000_);_(* \(#,##0.0000\);_(* &quot;-&quot;??_);_(@_)"/>
    <numFmt numFmtId="170" formatCode="0.0%;\(0.0%\)"/>
  </numFmts>
  <fonts count="10" x14ac:knownFonts="1">
    <font>
      <sz val="11"/>
      <color theme="1"/>
      <name val="Aptos Narrow"/>
      <family val="2"/>
      <scheme val="minor"/>
    </font>
    <font>
      <sz val="11"/>
      <color theme="1"/>
      <name val="Aptos Narrow"/>
      <family val="2"/>
      <scheme val="minor"/>
    </font>
    <font>
      <sz val="10"/>
      <name val="Arial"/>
      <family val="2"/>
    </font>
    <font>
      <sz val="11"/>
      <color theme="1"/>
      <name val="Arial"/>
      <family val="2"/>
    </font>
    <font>
      <sz val="8"/>
      <name val="Aptos Narrow"/>
      <family val="2"/>
      <scheme val="minor"/>
    </font>
    <font>
      <sz val="10"/>
      <color theme="1"/>
      <name val="Arial"/>
      <family val="2"/>
    </font>
    <font>
      <vertAlign val="superscript"/>
      <sz val="10"/>
      <color theme="1"/>
      <name val="Arial"/>
      <family val="2"/>
    </font>
    <font>
      <u/>
      <sz val="10"/>
      <color theme="1"/>
      <name val="Arial"/>
      <family val="2"/>
    </font>
    <font>
      <u/>
      <sz val="10"/>
      <name val="Arial"/>
      <family val="2"/>
    </font>
    <font>
      <vertAlign val="superscrip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9" fontId="1"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2" fillId="0" borderId="0"/>
    <xf numFmtId="0" fontId="3" fillId="0" borderId="0"/>
  </cellStyleXfs>
  <cellXfs count="48">
    <xf numFmtId="0" fontId="0" fillId="0" borderId="0" xfId="0"/>
    <xf numFmtId="166" fontId="2" fillId="0" borderId="0" xfId="1" applyNumberFormat="1" applyFont="1" applyFill="1"/>
    <xf numFmtId="164" fontId="2" fillId="0" borderId="0" xfId="0" applyNumberFormat="1" applyFont="1"/>
    <xf numFmtId="0" fontId="5" fillId="0" borderId="0" xfId="0" applyFont="1"/>
    <xf numFmtId="0" fontId="7" fillId="0" borderId="0" xfId="0" applyFont="1" applyAlignment="1">
      <alignment horizontal="center"/>
    </xf>
    <xf numFmtId="168" fontId="2" fillId="0" borderId="0" xfId="1" applyNumberFormat="1" applyFont="1" applyFill="1" applyAlignment="1">
      <alignment horizontal="right"/>
    </xf>
    <xf numFmtId="168" fontId="2" fillId="0" borderId="0" xfId="2" applyNumberFormat="1" applyFont="1" applyFill="1"/>
    <xf numFmtId="168" fontId="2" fillId="0" borderId="0" xfId="1" applyNumberFormat="1" applyFont="1" applyFill="1"/>
    <xf numFmtId="168" fontId="2" fillId="0" borderId="2" xfId="2" applyNumberFormat="1" applyFont="1" applyFill="1" applyBorder="1"/>
    <xf numFmtId="168" fontId="5" fillId="0" borderId="0" xfId="0" applyNumberFormat="1" applyFont="1"/>
    <xf numFmtId="169" fontId="2" fillId="0" borderId="0" xfId="3" applyNumberFormat="1" applyFont="1" applyFill="1"/>
    <xf numFmtId="168" fontId="2" fillId="0" borderId="3" xfId="1" applyNumberFormat="1" applyFont="1" applyFill="1" applyBorder="1" applyAlignment="1">
      <alignment horizontal="right"/>
    </xf>
    <xf numFmtId="0" fontId="5" fillId="0" borderId="0" xfId="0" applyFont="1" applyAlignment="1">
      <alignment horizontal="center"/>
    </xf>
    <xf numFmtId="0" fontId="5" fillId="0" borderId="1" xfId="0" applyFont="1" applyBorder="1" applyAlignment="1">
      <alignment horizontal="center" wrapText="1"/>
    </xf>
    <xf numFmtId="0" fontId="5" fillId="0" borderId="0" xfId="0" applyFont="1" applyAlignment="1">
      <alignment wrapText="1"/>
    </xf>
    <xf numFmtId="0" fontId="5" fillId="0" borderId="1" xfId="0" applyFont="1" applyBorder="1" applyAlignment="1">
      <alignment wrapText="1"/>
    </xf>
    <xf numFmtId="0" fontId="8" fillId="0" borderId="0" xfId="0" applyFont="1"/>
    <xf numFmtId="0" fontId="8" fillId="0" borderId="0" xfId="0" applyFont="1" applyAlignment="1">
      <alignment horizontal="center"/>
    </xf>
    <xf numFmtId="0" fontId="2" fillId="0" borderId="0" xfId="0" applyFont="1"/>
    <xf numFmtId="0" fontId="2" fillId="0" borderId="0" xfId="0" applyFont="1" applyAlignment="1">
      <alignment horizontal="center"/>
    </xf>
    <xf numFmtId="3" fontId="2" fillId="0" borderId="0" xfId="0" applyNumberFormat="1" applyFont="1"/>
    <xf numFmtId="0" fontId="2" fillId="0" borderId="0" xfId="0" applyFont="1" applyAlignment="1">
      <alignment horizontal="left"/>
    </xf>
    <xf numFmtId="0" fontId="5" fillId="0" borderId="0" xfId="0" applyFont="1" applyAlignment="1">
      <alignment horizontal="center" vertical="center"/>
    </xf>
    <xf numFmtId="165" fontId="2" fillId="0" borderId="0" xfId="0" applyNumberFormat="1" applyFont="1"/>
    <xf numFmtId="165" fontId="2" fillId="0" borderId="0" xfId="3" applyNumberFormat="1" applyFont="1" applyFill="1" applyAlignment="1">
      <alignment horizontal="center"/>
    </xf>
    <xf numFmtId="165" fontId="2" fillId="0" borderId="0" xfId="3" applyNumberFormat="1" applyFont="1" applyFill="1"/>
    <xf numFmtId="167" fontId="2" fillId="0" borderId="0" xfId="0" applyNumberFormat="1" applyFont="1"/>
    <xf numFmtId="165" fontId="2" fillId="0" borderId="3" xfId="3" applyNumberFormat="1" applyFont="1" applyFill="1" applyBorder="1" applyAlignment="1">
      <alignment horizontal="center"/>
    </xf>
    <xf numFmtId="165" fontId="2" fillId="0" borderId="3" xfId="3" applyNumberFormat="1" applyFont="1" applyFill="1" applyBorder="1"/>
    <xf numFmtId="168" fontId="2" fillId="0" borderId="3" xfId="2" applyNumberFormat="1" applyFont="1" applyFill="1" applyBorder="1"/>
    <xf numFmtId="165" fontId="2" fillId="0" borderId="2" xfId="3" applyNumberFormat="1" applyFont="1" applyFill="1" applyBorder="1"/>
    <xf numFmtId="165" fontId="2" fillId="0" borderId="0" xfId="3" applyNumberFormat="1" applyFont="1" applyFill="1" applyBorder="1"/>
    <xf numFmtId="169" fontId="2" fillId="0" borderId="0" xfId="3" applyNumberFormat="1" applyFont="1" applyFill="1" applyBorder="1"/>
    <xf numFmtId="165" fontId="5" fillId="0" borderId="0" xfId="3" applyNumberFormat="1" applyFont="1" applyFill="1" applyAlignment="1">
      <alignment horizontal="center"/>
    </xf>
    <xf numFmtId="169" fontId="5" fillId="0" borderId="0" xfId="3" applyNumberFormat="1" applyFont="1" applyFill="1"/>
    <xf numFmtId="0" fontId="7" fillId="0" borderId="0" xfId="0" applyFont="1"/>
    <xf numFmtId="0" fontId="5" fillId="0" borderId="0" xfId="0" quotePrefix="1" applyFont="1" applyAlignment="1">
      <alignment horizontal="center"/>
    </xf>
    <xf numFmtId="0" fontId="2" fillId="0" borderId="0" xfId="0" applyFont="1" applyAlignment="1">
      <alignment horizontal="left" indent="1"/>
    </xf>
    <xf numFmtId="165" fontId="5" fillId="0" borderId="0" xfId="0" applyNumberFormat="1" applyFont="1" applyAlignment="1">
      <alignment horizontal="center"/>
    </xf>
    <xf numFmtId="0" fontId="5" fillId="0" borderId="0" xfId="0" applyFont="1" applyAlignment="1">
      <alignment horizontal="left" indent="1"/>
    </xf>
    <xf numFmtId="169" fontId="5" fillId="0" borderId="0" xfId="3" applyNumberFormat="1" applyFont="1" applyFill="1" applyBorder="1"/>
    <xf numFmtId="165" fontId="2" fillId="0" borderId="0" xfId="3" applyNumberFormat="1" applyFont="1" applyFill="1" applyBorder="1" applyAlignment="1">
      <alignment horizontal="center"/>
    </xf>
    <xf numFmtId="168" fontId="2" fillId="0" borderId="0" xfId="1" applyNumberFormat="1" applyFont="1" applyFill="1" applyBorder="1"/>
    <xf numFmtId="0" fontId="5" fillId="0" borderId="0" xfId="0" quotePrefix="1" applyFont="1" applyAlignment="1">
      <alignment horizontal="center" vertical="top"/>
    </xf>
    <xf numFmtId="170" fontId="5" fillId="0" borderId="0" xfId="0" applyNumberFormat="1" applyFont="1"/>
    <xf numFmtId="0" fontId="5" fillId="0" borderId="1" xfId="0" applyFont="1" applyBorder="1" applyAlignment="1">
      <alignment horizontal="center"/>
    </xf>
    <xf numFmtId="0" fontId="7" fillId="0" borderId="0" xfId="0" applyFont="1" applyAlignment="1">
      <alignment horizontal="center"/>
    </xf>
    <xf numFmtId="0" fontId="5" fillId="0" borderId="0" xfId="0" applyFont="1" applyAlignment="1">
      <alignment horizontal="left" vertical="top" wrapText="1"/>
    </xf>
  </cellXfs>
  <cellStyles count="6">
    <cellStyle name="Comma" xfId="3" builtinId="3"/>
    <cellStyle name="Normal" xfId="0" builtinId="0"/>
    <cellStyle name="Normal 3" xfId="5" xr:uid="{3D459C2C-6E42-446E-94A5-13D702198738}"/>
    <cellStyle name="Normal 60" xfId="4" xr:uid="{6AEAE359-7167-42A4-9BBF-07D0627D9244}"/>
    <cellStyle name="Percent" xfId="1" builtinId="5"/>
    <cellStyle name="Percent 2" xfId="2" xr:uid="{EC96E36F-3639-433C-BCC8-E4E74F7DF3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3B69C-7DE6-4DC7-8AC8-1374FD2A5113}">
  <sheetPr>
    <pageSetUpPr fitToPage="1"/>
  </sheetPr>
  <dimension ref="A1:R69"/>
  <sheetViews>
    <sheetView tabSelected="1" zoomScale="80" zoomScaleNormal="80" zoomScaleSheetLayoutView="80" workbookViewId="0">
      <selection activeCell="E33" sqref="E33"/>
    </sheetView>
  </sheetViews>
  <sheetFormatPr defaultColWidth="8.7109375" defaultRowHeight="12.75" x14ac:dyDescent="0.2"/>
  <cols>
    <col min="1" max="1" width="5.140625" style="3" customWidth="1"/>
    <col min="2" max="2" width="1.7109375" style="3" customWidth="1"/>
    <col min="3" max="3" width="35.28515625" style="3" bestFit="1" customWidth="1"/>
    <col min="4" max="4" width="1.7109375" style="3" customWidth="1"/>
    <col min="5" max="5" width="12.5703125" style="12" customWidth="1"/>
    <col min="6" max="6" width="1.7109375" style="3" customWidth="1"/>
    <col min="7" max="7" width="15.7109375" style="3" customWidth="1"/>
    <col min="8" max="8" width="1.7109375" style="3" customWidth="1"/>
    <col min="9" max="9" width="15.7109375" style="3" customWidth="1"/>
    <col min="10" max="10" width="1.7109375" style="3" customWidth="1"/>
    <col min="11" max="11" width="15.7109375" style="3" customWidth="1"/>
    <col min="12" max="12" width="1.7109375" style="3" customWidth="1"/>
    <col min="13" max="13" width="15.7109375" style="3" customWidth="1"/>
    <col min="14" max="14" width="1.7109375" style="3" customWidth="1"/>
    <col min="15" max="15" width="15.7109375" style="3" customWidth="1"/>
    <col min="16" max="16" width="1.7109375" style="3" customWidth="1"/>
    <col min="17" max="17" width="15.7109375" style="3" customWidth="1"/>
    <col min="18" max="18" width="1.7109375" style="3" customWidth="1"/>
    <col min="19" max="16384" width="8.7109375" style="3"/>
  </cols>
  <sheetData>
    <row r="1" spans="1:18" x14ac:dyDescent="0.2">
      <c r="G1" s="12"/>
    </row>
    <row r="2" spans="1:18" x14ac:dyDescent="0.2">
      <c r="G2" s="12"/>
    </row>
    <row r="3" spans="1:18" x14ac:dyDescent="0.2">
      <c r="G3" s="12"/>
    </row>
    <row r="4" spans="1:18" x14ac:dyDescent="0.2">
      <c r="G4" s="12"/>
    </row>
    <row r="5" spans="1:18" x14ac:dyDescent="0.2">
      <c r="G5" s="12"/>
    </row>
    <row r="6" spans="1:18" x14ac:dyDescent="0.2">
      <c r="A6" s="46" t="s">
        <v>0</v>
      </c>
      <c r="B6" s="46"/>
      <c r="C6" s="46"/>
      <c r="D6" s="46"/>
      <c r="E6" s="46"/>
      <c r="F6" s="46"/>
      <c r="G6" s="46"/>
      <c r="H6" s="46"/>
      <c r="I6" s="46"/>
      <c r="J6" s="46"/>
      <c r="K6" s="46"/>
      <c r="L6" s="46"/>
      <c r="M6" s="46"/>
      <c r="N6" s="46"/>
      <c r="O6" s="46"/>
      <c r="P6" s="46"/>
      <c r="Q6" s="46"/>
      <c r="R6" s="46"/>
    </row>
    <row r="7" spans="1:18" x14ac:dyDescent="0.2">
      <c r="A7" s="4"/>
      <c r="B7" s="4"/>
      <c r="C7" s="4"/>
      <c r="D7" s="4"/>
      <c r="E7" s="4"/>
      <c r="F7" s="4"/>
      <c r="G7" s="4"/>
      <c r="H7" s="4"/>
      <c r="I7" s="4"/>
      <c r="J7" s="4"/>
      <c r="K7" s="4"/>
      <c r="L7" s="4"/>
      <c r="M7" s="4"/>
      <c r="N7" s="4"/>
      <c r="O7" s="4"/>
      <c r="P7" s="4"/>
      <c r="Q7" s="4"/>
      <c r="R7" s="4"/>
    </row>
    <row r="8" spans="1:18" x14ac:dyDescent="0.2">
      <c r="G8" s="45" t="s">
        <v>1</v>
      </c>
      <c r="H8" s="45"/>
      <c r="I8" s="45"/>
      <c r="K8" s="45" t="s">
        <v>2</v>
      </c>
      <c r="L8" s="45"/>
      <c r="M8" s="45"/>
      <c r="N8" s="4"/>
      <c r="O8" s="4"/>
    </row>
    <row r="9" spans="1:18" ht="42.4" customHeight="1" x14ac:dyDescent="0.2">
      <c r="A9" s="13" t="s">
        <v>3</v>
      </c>
      <c r="B9" s="14"/>
      <c r="C9" s="15" t="s">
        <v>4</v>
      </c>
      <c r="D9" s="14"/>
      <c r="E9" s="13" t="s">
        <v>5</v>
      </c>
      <c r="F9" s="14"/>
      <c r="G9" s="13" t="s">
        <v>6</v>
      </c>
      <c r="H9" s="14"/>
      <c r="I9" s="13" t="s">
        <v>7</v>
      </c>
      <c r="J9" s="14"/>
      <c r="K9" s="13" t="s">
        <v>6</v>
      </c>
      <c r="L9" s="14"/>
      <c r="M9" s="13" t="s">
        <v>8</v>
      </c>
      <c r="N9" s="14"/>
      <c r="O9" s="13" t="s">
        <v>9</v>
      </c>
      <c r="P9" s="14"/>
      <c r="Q9" s="13" t="s">
        <v>10</v>
      </c>
      <c r="R9" s="14"/>
    </row>
    <row r="10" spans="1:18" x14ac:dyDescent="0.2">
      <c r="G10" s="12" t="s">
        <v>11</v>
      </c>
      <c r="I10" s="12" t="s">
        <v>12</v>
      </c>
      <c r="K10" s="12" t="s">
        <v>13</v>
      </c>
      <c r="M10" s="12" t="s">
        <v>14</v>
      </c>
      <c r="O10" s="12" t="s">
        <v>15</v>
      </c>
      <c r="Q10" s="12" t="s">
        <v>16</v>
      </c>
    </row>
    <row r="11" spans="1:18" x14ac:dyDescent="0.2">
      <c r="C11" s="16" t="s">
        <v>17</v>
      </c>
      <c r="E11" s="17"/>
      <c r="I11" s="18"/>
      <c r="K11" s="19"/>
      <c r="M11" s="19"/>
      <c r="O11" s="19"/>
      <c r="Q11" s="19"/>
    </row>
    <row r="12" spans="1:18" ht="14.25" x14ac:dyDescent="0.2">
      <c r="C12" s="37" t="s">
        <v>18</v>
      </c>
      <c r="E12" s="19"/>
      <c r="I12" s="18"/>
      <c r="K12" s="19"/>
      <c r="M12" s="19"/>
      <c r="O12" s="19"/>
      <c r="Q12" s="19"/>
    </row>
    <row r="13" spans="1:18" x14ac:dyDescent="0.2">
      <c r="K13" s="21"/>
      <c r="M13" s="19"/>
      <c r="O13" s="19"/>
      <c r="Q13" s="19"/>
    </row>
    <row r="14" spans="1:18" x14ac:dyDescent="0.2">
      <c r="A14" s="22"/>
      <c r="C14" s="18" t="s">
        <v>19</v>
      </c>
      <c r="E14" s="19"/>
      <c r="G14" s="20"/>
      <c r="I14" s="2"/>
      <c r="K14" s="20"/>
      <c r="M14" s="2"/>
      <c r="O14" s="23"/>
      <c r="Q14" s="1"/>
    </row>
    <row r="15" spans="1:18" x14ac:dyDescent="0.2">
      <c r="A15" s="22">
        <f>MAX(A$14:A14)+1</f>
        <v>1</v>
      </c>
      <c r="C15" s="18" t="s">
        <v>20</v>
      </c>
      <c r="E15" s="24">
        <v>12</v>
      </c>
      <c r="G15" s="25">
        <f>I15*12</f>
        <v>0</v>
      </c>
      <c r="I15" s="26">
        <v>0</v>
      </c>
      <c r="K15" s="25">
        <f>M15*12</f>
        <v>6000</v>
      </c>
      <c r="M15" s="26">
        <v>500</v>
      </c>
      <c r="O15" s="25">
        <f>K15-G15</f>
        <v>6000</v>
      </c>
      <c r="Q15" s="5" t="str">
        <f>IFERROR(O15/G15,"100.0%")</f>
        <v>100.0%</v>
      </c>
    </row>
    <row r="16" spans="1:18" x14ac:dyDescent="0.2">
      <c r="A16" s="22">
        <f>MAX(A$15:A15)+1</f>
        <v>2</v>
      </c>
      <c r="C16" s="18" t="s">
        <v>21</v>
      </c>
      <c r="E16" s="24"/>
      <c r="G16" s="25"/>
      <c r="I16" s="2"/>
      <c r="K16" s="25"/>
      <c r="M16" s="23"/>
      <c r="O16" s="25"/>
      <c r="Q16" s="6"/>
    </row>
    <row r="17" spans="1:17" ht="14.25" x14ac:dyDescent="0.2">
      <c r="A17" s="22">
        <f>MAX(A$15:A16)+1</f>
        <v>3</v>
      </c>
      <c r="C17" s="18" t="s">
        <v>22</v>
      </c>
      <c r="E17" s="24">
        <v>20000</v>
      </c>
      <c r="G17" s="25">
        <f t="shared" ref="G17:G18" si="0">I17*E17/100*12</f>
        <v>88745.280000000013</v>
      </c>
      <c r="I17" s="10">
        <v>36.977200000000003</v>
      </c>
      <c r="K17" s="25">
        <f>M17*E17/100*12</f>
        <v>142012.86645691009</v>
      </c>
      <c r="M17" s="10">
        <v>59.172027690379203</v>
      </c>
      <c r="O17" s="25"/>
      <c r="Q17" s="7"/>
    </row>
    <row r="18" spans="1:17" ht="14.25" x14ac:dyDescent="0.2">
      <c r="A18" s="22">
        <f>MAX(A$15:A17)+1</f>
        <v>4</v>
      </c>
      <c r="C18" s="18" t="s">
        <v>23</v>
      </c>
      <c r="E18" s="24">
        <v>700000</v>
      </c>
      <c r="G18" s="25">
        <f t="shared" si="0"/>
        <v>3106084.8000000003</v>
      </c>
      <c r="I18" s="10">
        <v>36.977200000000003</v>
      </c>
      <c r="K18" s="25">
        <f>M18*E18/100*12</f>
        <v>3381266.453649058</v>
      </c>
      <c r="M18" s="10">
        <v>40.253172067250695</v>
      </c>
      <c r="O18" s="25"/>
      <c r="Q18" s="5"/>
    </row>
    <row r="19" spans="1:17" x14ac:dyDescent="0.2">
      <c r="A19" s="22">
        <f>MAX(A$15:A18)+1</f>
        <v>5</v>
      </c>
      <c r="C19" s="18" t="s">
        <v>24</v>
      </c>
      <c r="E19" s="27">
        <f>SUM(E17:E18)</f>
        <v>720000</v>
      </c>
      <c r="G19" s="27">
        <f>SUM(G17:G18)</f>
        <v>3194830.08</v>
      </c>
      <c r="I19" s="10"/>
      <c r="K19" s="27">
        <f>SUM(K17:K18)</f>
        <v>3523279.320105968</v>
      </c>
      <c r="M19" s="10"/>
      <c r="O19" s="27">
        <f>K19-G19</f>
        <v>328449.24010596797</v>
      </c>
      <c r="Q19" s="11">
        <f>IFERROR(O19/G19,"100.0%")</f>
        <v>0.10280648168492515</v>
      </c>
    </row>
    <row r="20" spans="1:17" x14ac:dyDescent="0.2">
      <c r="A20" s="22"/>
      <c r="C20" s="18"/>
      <c r="E20" s="24"/>
      <c r="G20" s="25"/>
      <c r="I20" s="10"/>
      <c r="K20" s="25"/>
      <c r="M20" s="10"/>
      <c r="O20" s="25"/>
      <c r="Q20" s="5"/>
    </row>
    <row r="21" spans="1:17" x14ac:dyDescent="0.2">
      <c r="A21" s="22">
        <f>MAX(A$15:A20)+1</f>
        <v>6</v>
      </c>
      <c r="C21" s="18" t="s">
        <v>25</v>
      </c>
      <c r="E21" s="24">
        <v>52000000</v>
      </c>
      <c r="G21" s="25">
        <f>I21*E21/100</f>
        <v>194168</v>
      </c>
      <c r="I21" s="10">
        <v>0.37340000000000001</v>
      </c>
      <c r="K21" s="25">
        <f>M21*E21/100</f>
        <v>140646.7430934032</v>
      </c>
      <c r="M21" s="10">
        <v>0.27047450594885231</v>
      </c>
      <c r="O21" s="25">
        <f t="shared" ref="O21:O23" si="1">K21-G21</f>
        <v>-53521.256906596798</v>
      </c>
      <c r="Q21" s="6">
        <f t="shared" ref="Q21:Q22" si="2">O21/G21</f>
        <v>-0.27564406548245229</v>
      </c>
    </row>
    <row r="22" spans="1:17" x14ac:dyDescent="0.2">
      <c r="A22" s="22">
        <f>MAX(A$15:A21)+1</f>
        <v>7</v>
      </c>
      <c r="C22" s="18" t="s">
        <v>26</v>
      </c>
      <c r="E22" s="24">
        <v>52000000</v>
      </c>
      <c r="G22" s="25">
        <f>I22*E22/100</f>
        <v>7436</v>
      </c>
      <c r="I22" s="10">
        <v>1.43E-2</v>
      </c>
      <c r="K22" s="25">
        <f>M22*E22/100</f>
        <v>7436</v>
      </c>
      <c r="M22" s="10">
        <v>1.43E-2</v>
      </c>
      <c r="O22" s="25">
        <f t="shared" si="1"/>
        <v>0</v>
      </c>
      <c r="Q22" s="7">
        <f t="shared" si="2"/>
        <v>0</v>
      </c>
    </row>
    <row r="23" spans="1:17" x14ac:dyDescent="0.2">
      <c r="A23" s="22">
        <f>MAX(A$15:A22)+1</f>
        <v>8</v>
      </c>
      <c r="C23" s="18" t="s">
        <v>27</v>
      </c>
      <c r="E23" s="24"/>
      <c r="G23" s="28">
        <f>SUM(G15,G19,G21:G22)</f>
        <v>3396434.08</v>
      </c>
      <c r="I23" s="10"/>
      <c r="K23" s="28">
        <f>SUM(K15,K19,K21:K22)</f>
        <v>3677362.0631993711</v>
      </c>
      <c r="M23" s="10"/>
      <c r="O23" s="28">
        <f t="shared" si="1"/>
        <v>280927.98319937102</v>
      </c>
      <c r="Q23" s="29">
        <f>O23/G23</f>
        <v>8.2712626414162882E-2</v>
      </c>
    </row>
    <row r="24" spans="1:17" x14ac:dyDescent="0.2">
      <c r="A24" s="22"/>
      <c r="C24" s="18"/>
      <c r="E24" s="24"/>
      <c r="G24" s="25"/>
      <c r="I24" s="10"/>
      <c r="K24" s="25"/>
      <c r="M24" s="10"/>
      <c r="O24" s="25"/>
      <c r="Q24" s="7"/>
    </row>
    <row r="25" spans="1:17" x14ac:dyDescent="0.2">
      <c r="A25" s="22">
        <f>MAX(A$15:A24)+1</f>
        <v>9</v>
      </c>
      <c r="C25" s="18" t="s">
        <v>28</v>
      </c>
      <c r="E25" s="24">
        <v>52000000</v>
      </c>
      <c r="G25" s="25">
        <f>I25*E25/100</f>
        <v>0</v>
      </c>
      <c r="I25" s="10">
        <v>0</v>
      </c>
      <c r="K25" s="25">
        <f>M25*E25/100</f>
        <v>420078.60969060817</v>
      </c>
      <c r="M25" s="10">
        <v>0.80784348017424645</v>
      </c>
      <c r="O25" s="25">
        <f>K25-G25</f>
        <v>420078.60969060817</v>
      </c>
      <c r="Q25" s="5" t="str">
        <f>IFERROR(O25/G25,"100.0%")</f>
        <v>100.0%</v>
      </c>
    </row>
    <row r="26" spans="1:17" x14ac:dyDescent="0.2">
      <c r="A26" s="22">
        <f>MAX(A$15:A25)+1</f>
        <v>10</v>
      </c>
      <c r="C26" s="18" t="s">
        <v>29</v>
      </c>
      <c r="E26" s="24">
        <v>52000000</v>
      </c>
      <c r="G26" s="25">
        <f>I26*E26/100</f>
        <v>8446490.3395358045</v>
      </c>
      <c r="I26" s="10">
        <v>16.243250652953471</v>
      </c>
      <c r="K26" s="25">
        <f>M26*E26/100</f>
        <v>7488965.77913447</v>
      </c>
      <c r="M26" s="10">
        <v>14.401857267566289</v>
      </c>
      <c r="O26" s="25">
        <f>K26-G26</f>
        <v>-957524.56040133443</v>
      </c>
      <c r="Q26" s="6">
        <f>IFERROR(O26/G26,"100.0%")</f>
        <v>-0.1133636009644637</v>
      </c>
    </row>
    <row r="27" spans="1:17" x14ac:dyDescent="0.2">
      <c r="A27" s="22"/>
      <c r="C27" s="18"/>
      <c r="E27" s="41"/>
      <c r="G27" s="31"/>
      <c r="I27" s="32"/>
      <c r="K27" s="31"/>
      <c r="M27" s="32"/>
      <c r="O27" s="31"/>
      <c r="Q27" s="42"/>
    </row>
    <row r="28" spans="1:17" x14ac:dyDescent="0.2">
      <c r="A28" s="22">
        <f>MAX(A$15:A27)+1</f>
        <v>11</v>
      </c>
      <c r="C28" s="18" t="s">
        <v>30</v>
      </c>
      <c r="E28" s="24"/>
      <c r="G28" s="30">
        <f>G23+G25+G26</f>
        <v>11842924.419535805</v>
      </c>
      <c r="I28" s="32"/>
      <c r="K28" s="30">
        <f>K23+K25+K26</f>
        <v>11586406.452024449</v>
      </c>
      <c r="M28" s="32"/>
      <c r="O28" s="30">
        <f>K28-G28</f>
        <v>-256517.96751135588</v>
      </c>
      <c r="Q28" s="8">
        <f>O28/G28</f>
        <v>-2.1660018963577103E-2</v>
      </c>
    </row>
    <row r="29" spans="1:17" x14ac:dyDescent="0.2">
      <c r="A29" s="22"/>
      <c r="C29" s="18"/>
      <c r="E29" s="24"/>
      <c r="G29" s="30"/>
      <c r="I29" s="32"/>
      <c r="K29" s="30"/>
      <c r="M29" s="32"/>
      <c r="O29" s="30"/>
      <c r="Q29" s="8"/>
    </row>
    <row r="30" spans="1:17" x14ac:dyDescent="0.2">
      <c r="A30" s="22">
        <f>MAX(A$15:A29)+1</f>
        <v>12</v>
      </c>
      <c r="C30" s="18" t="s">
        <v>31</v>
      </c>
      <c r="E30" s="24"/>
      <c r="G30" s="30">
        <f>G23+G25+K26</f>
        <v>10885399.859134469</v>
      </c>
      <c r="I30" s="32"/>
      <c r="K30" s="30">
        <f>K23+K25+K26</f>
        <v>11586406.452024449</v>
      </c>
      <c r="M30" s="32"/>
      <c r="O30" s="30">
        <f>K30-G30</f>
        <v>701006.59288997948</v>
      </c>
      <c r="Q30" s="8">
        <f>O30/G30</f>
        <v>6.4398791221411192E-2</v>
      </c>
    </row>
    <row r="31" spans="1:17" x14ac:dyDescent="0.2">
      <c r="A31" s="22"/>
      <c r="C31" s="18"/>
      <c r="E31" s="24"/>
      <c r="G31" s="30"/>
      <c r="I31" s="32"/>
      <c r="K31" s="30"/>
      <c r="M31" s="32"/>
      <c r="O31" s="30"/>
      <c r="Q31" s="8"/>
    </row>
    <row r="32" spans="1:17" x14ac:dyDescent="0.2">
      <c r="A32" s="22">
        <f>MAX(A$15:A31)+1</f>
        <v>13</v>
      </c>
      <c r="C32" s="3" t="s">
        <v>32</v>
      </c>
      <c r="E32" s="33"/>
      <c r="G32" s="30">
        <f>G23+G25</f>
        <v>3396434.08</v>
      </c>
      <c r="I32" s="40"/>
      <c r="K32" s="30">
        <f>K23+K25</f>
        <v>4097440.6728899791</v>
      </c>
      <c r="M32" s="40"/>
      <c r="O32" s="30">
        <f>K32-G32</f>
        <v>701006.59288997902</v>
      </c>
      <c r="Q32" s="8">
        <f>O32/G32</f>
        <v>0.20639487662012243</v>
      </c>
    </row>
    <row r="33" spans="1:17" x14ac:dyDescent="0.2">
      <c r="A33" s="22"/>
      <c r="E33" s="33"/>
      <c r="G33" s="12"/>
      <c r="I33" s="34"/>
      <c r="M33" s="34"/>
      <c r="Q33" s="9"/>
    </row>
    <row r="34" spans="1:17" x14ac:dyDescent="0.2">
      <c r="A34" s="22"/>
      <c r="E34" s="33"/>
      <c r="G34" s="12"/>
      <c r="I34" s="34"/>
      <c r="M34" s="34"/>
      <c r="Q34" s="9"/>
    </row>
    <row r="35" spans="1:17" x14ac:dyDescent="0.2">
      <c r="A35" s="22"/>
      <c r="C35" s="35" t="s">
        <v>33</v>
      </c>
      <c r="G35" s="12"/>
      <c r="M35" s="34"/>
      <c r="Q35" s="9"/>
    </row>
    <row r="36" spans="1:17" x14ac:dyDescent="0.2">
      <c r="A36" s="22"/>
      <c r="G36" s="12"/>
      <c r="M36" s="34"/>
      <c r="Q36" s="9"/>
    </row>
    <row r="37" spans="1:17" x14ac:dyDescent="0.2">
      <c r="A37" s="22">
        <f>MAX(A$15:A36)+1</f>
        <v>14</v>
      </c>
      <c r="C37" s="39" t="s">
        <v>34</v>
      </c>
      <c r="E37" s="38">
        <f>$E$19</f>
        <v>720000</v>
      </c>
      <c r="G37" s="12"/>
      <c r="K37" s="25">
        <f>$E37*M37/100</f>
        <v>240900.87131544724</v>
      </c>
      <c r="M37" s="34">
        <v>33.45845434936767</v>
      </c>
      <c r="Q37" s="9"/>
    </row>
    <row r="38" spans="1:17" x14ac:dyDescent="0.2">
      <c r="A38" s="22">
        <f>MAX(A$15:A37)+1</f>
        <v>15</v>
      </c>
      <c r="C38" s="39" t="s">
        <v>35</v>
      </c>
      <c r="E38" s="38">
        <f>$E$19</f>
        <v>720000</v>
      </c>
      <c r="G38" s="12"/>
      <c r="K38" s="25">
        <f>$E38*M38/100</f>
        <v>-301380.85211177077</v>
      </c>
      <c r="M38" s="34">
        <v>-41.858451682190385</v>
      </c>
      <c r="Q38" s="9"/>
    </row>
    <row r="39" spans="1:17" x14ac:dyDescent="0.2">
      <c r="A39" s="22">
        <f>MAX(A$15:A38)+1</f>
        <v>16</v>
      </c>
      <c r="C39" s="3" t="s">
        <v>36</v>
      </c>
      <c r="G39" s="12"/>
      <c r="K39" s="28">
        <f>SUM(K37:K38)</f>
        <v>-60479.980796323536</v>
      </c>
      <c r="M39" s="34"/>
      <c r="Q39" s="9"/>
    </row>
    <row r="40" spans="1:17" x14ac:dyDescent="0.2">
      <c r="A40" s="22"/>
      <c r="G40" s="12"/>
      <c r="M40" s="34"/>
      <c r="Q40" s="9"/>
    </row>
    <row r="41" spans="1:17" x14ac:dyDescent="0.2">
      <c r="A41" s="22"/>
      <c r="C41" s="35" t="s">
        <v>37</v>
      </c>
      <c r="G41" s="12"/>
      <c r="M41" s="34"/>
      <c r="Q41" s="9"/>
    </row>
    <row r="42" spans="1:17" x14ac:dyDescent="0.2">
      <c r="A42" s="22"/>
      <c r="G42" s="12"/>
      <c r="M42" s="34"/>
      <c r="Q42" s="9"/>
    </row>
    <row r="43" spans="1:17" x14ac:dyDescent="0.2">
      <c r="A43" s="22">
        <f>MAX(A$15:A42)+1</f>
        <v>17</v>
      </c>
      <c r="C43" s="39" t="s">
        <v>34</v>
      </c>
      <c r="E43" s="38">
        <f>$E$19</f>
        <v>720000</v>
      </c>
      <c r="G43" s="12"/>
      <c r="K43" s="25">
        <f>$E43*M43/100</f>
        <v>180675.65348658548</v>
      </c>
      <c r="M43" s="34">
        <v>25.09384076202576</v>
      </c>
      <c r="Q43" s="9"/>
    </row>
    <row r="44" spans="1:17" x14ac:dyDescent="0.2">
      <c r="A44" s="22">
        <f>MAX(A$15:A43)+1</f>
        <v>18</v>
      </c>
      <c r="C44" s="39" t="s">
        <v>35</v>
      </c>
      <c r="E44" s="38">
        <f>$E$19</f>
        <v>720000</v>
      </c>
      <c r="G44" s="12"/>
      <c r="K44" s="25">
        <f>$E44*M44/100</f>
        <v>-226035.63908382802</v>
      </c>
      <c r="M44" s="34">
        <v>-31.393838761642783</v>
      </c>
      <c r="Q44" s="9"/>
    </row>
    <row r="45" spans="1:17" x14ac:dyDescent="0.2">
      <c r="A45" s="22">
        <f>MAX(A$15:A44)+1</f>
        <v>19</v>
      </c>
      <c r="C45" s="3" t="s">
        <v>36</v>
      </c>
      <c r="G45" s="12"/>
      <c r="K45" s="28">
        <f>SUM(K43:K44)</f>
        <v>-45359.985597242543</v>
      </c>
      <c r="M45" s="34"/>
      <c r="Q45" s="9"/>
    </row>
    <row r="46" spans="1:17" x14ac:dyDescent="0.2">
      <c r="A46" s="22"/>
      <c r="G46" s="12"/>
      <c r="M46" s="34"/>
      <c r="Q46" s="9"/>
    </row>
    <row r="47" spans="1:17" x14ac:dyDescent="0.2">
      <c r="A47" s="22"/>
      <c r="C47" s="35" t="s">
        <v>38</v>
      </c>
      <c r="G47" s="12"/>
      <c r="M47" s="34"/>
      <c r="Q47" s="9"/>
    </row>
    <row r="48" spans="1:17" x14ac:dyDescent="0.2">
      <c r="A48" s="22"/>
      <c r="G48" s="12"/>
      <c r="M48" s="34"/>
      <c r="Q48" s="9"/>
    </row>
    <row r="49" spans="1:17" x14ac:dyDescent="0.2">
      <c r="A49" s="22">
        <f>MAX(A$15:A48)+1</f>
        <v>20</v>
      </c>
      <c r="C49" s="39" t="s">
        <v>34</v>
      </c>
      <c r="E49" s="38">
        <f>$E$19</f>
        <v>720000</v>
      </c>
      <c r="G49" s="12"/>
      <c r="K49" s="25">
        <f>$E49*M49/100</f>
        <v>120450.43565772362</v>
      </c>
      <c r="M49" s="34">
        <v>16.729227174683835</v>
      </c>
      <c r="Q49" s="9"/>
    </row>
    <row r="50" spans="1:17" x14ac:dyDescent="0.2">
      <c r="A50" s="22">
        <f>MAX(A$15:A49)+1</f>
        <v>21</v>
      </c>
      <c r="C50" s="39" t="s">
        <v>35</v>
      </c>
      <c r="E50" s="38">
        <f>$E$19</f>
        <v>720000</v>
      </c>
      <c r="G50" s="12"/>
      <c r="K50" s="25">
        <f>$E50*M50/100</f>
        <v>-150690.42605588539</v>
      </c>
      <c r="M50" s="34">
        <v>-20.929225841095192</v>
      </c>
      <c r="Q50" s="9"/>
    </row>
    <row r="51" spans="1:17" x14ac:dyDescent="0.2">
      <c r="A51" s="22">
        <f>MAX(A$15:A50)+1</f>
        <v>22</v>
      </c>
      <c r="C51" s="3" t="s">
        <v>36</v>
      </c>
      <c r="G51" s="12"/>
      <c r="K51" s="28">
        <f>SUM(K49:K50)</f>
        <v>-30239.990398161768</v>
      </c>
      <c r="M51" s="34"/>
      <c r="Q51" s="9"/>
    </row>
    <row r="52" spans="1:17" x14ac:dyDescent="0.2">
      <c r="A52" s="22"/>
      <c r="G52" s="12"/>
      <c r="M52" s="34"/>
      <c r="Q52" s="9"/>
    </row>
    <row r="53" spans="1:17" x14ac:dyDescent="0.2">
      <c r="A53" s="22"/>
      <c r="C53" s="35" t="s">
        <v>39</v>
      </c>
      <c r="G53" s="12"/>
      <c r="M53" s="34"/>
      <c r="Q53" s="9"/>
    </row>
    <row r="54" spans="1:17" x14ac:dyDescent="0.2">
      <c r="A54" s="22"/>
      <c r="G54" s="12"/>
      <c r="M54" s="34"/>
      <c r="Q54" s="9"/>
    </row>
    <row r="55" spans="1:17" x14ac:dyDescent="0.2">
      <c r="A55" s="22">
        <f>MAX(A$15:A54)+1</f>
        <v>23</v>
      </c>
      <c r="C55" s="39" t="s">
        <v>34</v>
      </c>
      <c r="E55" s="38">
        <f>$E$19</f>
        <v>720000</v>
      </c>
      <c r="G55" s="12"/>
      <c r="K55" s="25">
        <f>$E55*M55/100</f>
        <v>60225.217828861809</v>
      </c>
      <c r="M55" s="34">
        <v>8.3646135873419176</v>
      </c>
      <c r="Q55" s="9"/>
    </row>
    <row r="56" spans="1:17" x14ac:dyDescent="0.2">
      <c r="A56" s="22">
        <f>MAX(A$15:A55)+1</f>
        <v>24</v>
      </c>
      <c r="C56" s="39" t="s">
        <v>35</v>
      </c>
      <c r="E56" s="38">
        <f>$E$19</f>
        <v>720000</v>
      </c>
      <c r="G56" s="12"/>
      <c r="K56" s="25">
        <f>$E56*M56/100</f>
        <v>-75345.213027942693</v>
      </c>
      <c r="M56" s="34">
        <v>-10.464612920547596</v>
      </c>
      <c r="Q56" s="9"/>
    </row>
    <row r="57" spans="1:17" x14ac:dyDescent="0.2">
      <c r="A57" s="22">
        <f>MAX(A$15:A56)+1</f>
        <v>25</v>
      </c>
      <c r="C57" s="3" t="s">
        <v>36</v>
      </c>
      <c r="G57" s="12"/>
      <c r="K57" s="28">
        <f>SUM(K55:K56)</f>
        <v>-15119.995199080884</v>
      </c>
      <c r="M57" s="34"/>
      <c r="Q57" s="9"/>
    </row>
    <row r="58" spans="1:17" x14ac:dyDescent="0.2">
      <c r="A58" s="22"/>
      <c r="G58" s="12"/>
      <c r="M58" s="34"/>
      <c r="Q58" s="9"/>
    </row>
    <row r="59" spans="1:17" x14ac:dyDescent="0.2">
      <c r="A59" s="22"/>
      <c r="C59" s="35" t="s">
        <v>40</v>
      </c>
      <c r="G59" s="12"/>
      <c r="M59" s="34"/>
      <c r="Q59" s="9"/>
    </row>
    <row r="60" spans="1:17" x14ac:dyDescent="0.2">
      <c r="A60" s="22"/>
      <c r="G60" s="12"/>
      <c r="M60" s="34"/>
      <c r="Q60" s="9"/>
    </row>
    <row r="61" spans="1:17" x14ac:dyDescent="0.2">
      <c r="A61" s="22">
        <f>MAX(A$15:A60)+1</f>
        <v>26</v>
      </c>
      <c r="C61" s="39" t="s">
        <v>34</v>
      </c>
      <c r="E61" s="38">
        <f>$E$19</f>
        <v>720000</v>
      </c>
      <c r="G61" s="12"/>
      <c r="K61" s="25">
        <f>$E61*M61/100</f>
        <v>0</v>
      </c>
      <c r="M61" s="34">
        <v>0</v>
      </c>
      <c r="Q61" s="9"/>
    </row>
    <row r="62" spans="1:17" x14ac:dyDescent="0.2">
      <c r="A62" s="22">
        <f>MAX(A$15:A61)+1</f>
        <v>27</v>
      </c>
      <c r="C62" s="39" t="s">
        <v>35</v>
      </c>
      <c r="E62" s="38">
        <f>$E$19</f>
        <v>720000</v>
      </c>
      <c r="G62" s="12"/>
      <c r="K62" s="25">
        <f>$E62*M62/100</f>
        <v>0</v>
      </c>
      <c r="M62" s="34">
        <v>0</v>
      </c>
      <c r="Q62" s="9"/>
    </row>
    <row r="63" spans="1:17" x14ac:dyDescent="0.2">
      <c r="A63" s="22">
        <f>MAX(A$15:A62)+1</f>
        <v>28</v>
      </c>
      <c r="C63" s="3" t="s">
        <v>36</v>
      </c>
      <c r="G63" s="12"/>
      <c r="K63" s="28">
        <f>SUM(K61:K62)</f>
        <v>0</v>
      </c>
      <c r="M63" s="34"/>
      <c r="Q63" s="9"/>
    </row>
    <row r="64" spans="1:17" x14ac:dyDescent="0.2">
      <c r="A64" s="22"/>
      <c r="G64" s="12"/>
      <c r="M64" s="34"/>
      <c r="Q64" s="9"/>
    </row>
    <row r="65" spans="1:17" x14ac:dyDescent="0.2">
      <c r="M65" s="34"/>
      <c r="Q65" s="9"/>
    </row>
    <row r="66" spans="1:17" x14ac:dyDescent="0.2">
      <c r="A66" s="4" t="s">
        <v>41</v>
      </c>
      <c r="Q66" s="9"/>
    </row>
    <row r="67" spans="1:17" x14ac:dyDescent="0.2">
      <c r="A67" s="36" t="s">
        <v>42</v>
      </c>
      <c r="C67" s="3" t="s">
        <v>43</v>
      </c>
    </row>
    <row r="68" spans="1:17" x14ac:dyDescent="0.2">
      <c r="A68" s="36" t="s">
        <v>44</v>
      </c>
      <c r="C68" s="3" t="s">
        <v>45</v>
      </c>
    </row>
    <row r="69" spans="1:17" x14ac:dyDescent="0.2">
      <c r="A69" s="36" t="s">
        <v>46</v>
      </c>
      <c r="C69" s="3" t="s">
        <v>47</v>
      </c>
    </row>
  </sheetData>
  <mergeCells count="3">
    <mergeCell ref="G8:I8"/>
    <mergeCell ref="A6:R6"/>
    <mergeCell ref="K8:M8"/>
  </mergeCells>
  <phoneticPr fontId="4" type="noConversion"/>
  <pageMargins left="0.7" right="0.7" top="0.75" bottom="0.75" header="0.3" footer="0.3"/>
  <pageSetup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2229-28D4-47C3-BF9F-F2F91FB6F6BA}">
  <sheetPr>
    <pageSetUpPr fitToPage="1"/>
  </sheetPr>
  <dimension ref="A1:P54"/>
  <sheetViews>
    <sheetView topLeftCell="A4" zoomScale="80" zoomScaleNormal="80" zoomScaleSheetLayoutView="80" workbookViewId="0">
      <selection activeCell="M39" sqref="M39"/>
    </sheetView>
  </sheetViews>
  <sheetFormatPr defaultColWidth="8.7109375" defaultRowHeight="12.75" x14ac:dyDescent="0.2"/>
  <cols>
    <col min="1" max="1" width="5.140625" style="3" customWidth="1"/>
    <col min="2" max="2" width="1.7109375" style="3" customWidth="1"/>
    <col min="3" max="3" width="35.28515625" style="3" bestFit="1" customWidth="1"/>
    <col min="4" max="4" width="1.7109375" style="3" customWidth="1"/>
    <col min="5" max="5" width="15.7109375" style="3" customWidth="1"/>
    <col min="6" max="6" width="1.7109375" style="3" customWidth="1"/>
    <col min="7" max="7" width="15.7109375" style="3" customWidth="1"/>
    <col min="8" max="8" width="1.7109375" style="3" customWidth="1"/>
    <col min="9" max="9" width="15.7109375" style="3" customWidth="1"/>
    <col min="10" max="10" width="1.7109375" style="3" customWidth="1"/>
    <col min="11" max="11" width="15.7109375" style="3" customWidth="1"/>
    <col min="12" max="12" width="1.7109375" style="3" customWidth="1"/>
    <col min="13" max="13" width="15.7109375" style="3" customWidth="1"/>
    <col min="14" max="14" width="1.7109375" style="3" customWidth="1"/>
    <col min="15" max="15" width="15.7109375" style="3" customWidth="1"/>
    <col min="16" max="16" width="1.7109375" style="3" customWidth="1"/>
    <col min="17" max="16384" width="8.7109375" style="3"/>
  </cols>
  <sheetData>
    <row r="1" spans="1:16" x14ac:dyDescent="0.2">
      <c r="E1" s="12"/>
    </row>
    <row r="2" spans="1:16" x14ac:dyDescent="0.2">
      <c r="E2" s="12"/>
    </row>
    <row r="3" spans="1:16" x14ac:dyDescent="0.2">
      <c r="E3" s="12"/>
    </row>
    <row r="4" spans="1:16" x14ac:dyDescent="0.2">
      <c r="E4" s="12"/>
    </row>
    <row r="5" spans="1:16" x14ac:dyDescent="0.2">
      <c r="E5" s="12"/>
    </row>
    <row r="6" spans="1:16" x14ac:dyDescent="0.2">
      <c r="A6" s="46" t="s">
        <v>0</v>
      </c>
      <c r="B6" s="46"/>
      <c r="C6" s="46"/>
      <c r="D6" s="46"/>
      <c r="E6" s="46"/>
      <c r="F6" s="46"/>
      <c r="G6" s="46"/>
      <c r="H6" s="46"/>
      <c r="I6" s="46"/>
      <c r="J6" s="46"/>
      <c r="K6" s="46"/>
      <c r="L6" s="46"/>
      <c r="M6" s="46"/>
      <c r="N6" s="46"/>
      <c r="O6" s="46"/>
      <c r="P6" s="46"/>
    </row>
    <row r="7" spans="1:16" x14ac:dyDescent="0.2">
      <c r="A7" s="4"/>
      <c r="B7" s="4"/>
      <c r="C7" s="4"/>
      <c r="D7" s="4"/>
      <c r="E7" s="4"/>
      <c r="F7" s="4"/>
      <c r="G7" s="4"/>
      <c r="H7" s="4"/>
      <c r="I7" s="4"/>
      <c r="J7" s="4"/>
      <c r="K7" s="4"/>
      <c r="L7" s="4"/>
      <c r="M7" s="4"/>
      <c r="N7" s="4"/>
      <c r="O7" s="4"/>
      <c r="P7" s="4"/>
    </row>
    <row r="8" spans="1:16" x14ac:dyDescent="0.2">
      <c r="E8" s="4"/>
      <c r="F8" s="4"/>
      <c r="G8" s="45" t="s">
        <v>61</v>
      </c>
      <c r="H8" s="45"/>
      <c r="I8" s="45"/>
      <c r="J8" s="45"/>
      <c r="K8" s="45"/>
      <c r="L8" s="45"/>
      <c r="M8" s="45"/>
      <c r="N8" s="45"/>
      <c r="O8" s="45"/>
    </row>
    <row r="9" spans="1:16" ht="27.6" customHeight="1" x14ac:dyDescent="0.2">
      <c r="A9" s="13" t="s">
        <v>3</v>
      </c>
      <c r="B9" s="14"/>
      <c r="C9" s="15" t="s">
        <v>4</v>
      </c>
      <c r="D9" s="14"/>
      <c r="E9" s="13" t="s">
        <v>1</v>
      </c>
      <c r="F9" s="14"/>
      <c r="G9" s="13" t="s">
        <v>60</v>
      </c>
      <c r="H9" s="14"/>
      <c r="I9" s="13" t="s">
        <v>59</v>
      </c>
      <c r="J9" s="14"/>
      <c r="K9" s="13" t="s">
        <v>58</v>
      </c>
      <c r="L9" s="14"/>
      <c r="M9" s="13" t="s">
        <v>57</v>
      </c>
      <c r="N9" s="14"/>
      <c r="O9" s="13" t="s">
        <v>56</v>
      </c>
      <c r="P9" s="14"/>
    </row>
    <row r="10" spans="1:16" x14ac:dyDescent="0.2">
      <c r="E10" s="12" t="s">
        <v>11</v>
      </c>
      <c r="G10" s="12" t="s">
        <v>12</v>
      </c>
      <c r="I10" s="12" t="s">
        <v>13</v>
      </c>
      <c r="K10" s="12" t="s">
        <v>14</v>
      </c>
      <c r="M10" s="12" t="s">
        <v>55</v>
      </c>
      <c r="O10" s="12" t="s">
        <v>54</v>
      </c>
    </row>
    <row r="11" spans="1:16" x14ac:dyDescent="0.2">
      <c r="I11" s="21"/>
      <c r="K11" s="19"/>
      <c r="M11" s="19"/>
      <c r="O11" s="19"/>
    </row>
    <row r="12" spans="1:16" x14ac:dyDescent="0.2">
      <c r="A12" s="22">
        <v>1</v>
      </c>
      <c r="C12" s="18" t="s">
        <v>30</v>
      </c>
      <c r="E12" s="31">
        <v>11842924.419535805</v>
      </c>
      <c r="G12" s="31">
        <v>11525926.471228125</v>
      </c>
      <c r="I12" s="31">
        <v>11541046.466427207</v>
      </c>
      <c r="K12" s="31">
        <v>11556166.461626288</v>
      </c>
      <c r="M12" s="31">
        <v>11571286.456825368</v>
      </c>
      <c r="O12" s="31">
        <v>11586406.452024449</v>
      </c>
    </row>
    <row r="13" spans="1:16" x14ac:dyDescent="0.2">
      <c r="A13" s="22">
        <f>MAX(A$12:A12)+1</f>
        <v>2</v>
      </c>
      <c r="C13" s="18" t="s">
        <v>31</v>
      </c>
      <c r="E13" s="31">
        <v>10885399.859134469</v>
      </c>
      <c r="G13" s="31">
        <v>11525926.471228125</v>
      </c>
      <c r="I13" s="31">
        <v>11541046.466427207</v>
      </c>
      <c r="K13" s="31">
        <v>11556166.461626288</v>
      </c>
      <c r="M13" s="31">
        <v>11571286.456825368</v>
      </c>
      <c r="O13" s="31">
        <v>11586406.452024449</v>
      </c>
    </row>
    <row r="14" spans="1:16" x14ac:dyDescent="0.2">
      <c r="A14" s="22">
        <f>MAX(A$12:A13)+1</f>
        <v>3</v>
      </c>
      <c r="C14" s="3" t="s">
        <v>53</v>
      </c>
      <c r="E14" s="31">
        <v>3396434.08</v>
      </c>
      <c r="G14" s="31">
        <v>4036960.6920936555</v>
      </c>
      <c r="I14" s="31">
        <v>4052080.6872927365</v>
      </c>
      <c r="K14" s="31">
        <v>4067200.6824918175</v>
      </c>
      <c r="M14" s="31">
        <v>4082320.6776908981</v>
      </c>
      <c r="O14" s="31">
        <v>4097440.6728899791</v>
      </c>
    </row>
    <row r="15" spans="1:16" x14ac:dyDescent="0.2">
      <c r="A15" s="22"/>
      <c r="E15" s="12"/>
      <c r="G15" s="34"/>
      <c r="K15" s="34"/>
      <c r="O15" s="9"/>
    </row>
    <row r="16" spans="1:16" x14ac:dyDescent="0.2">
      <c r="A16" s="22"/>
      <c r="E16" s="12"/>
      <c r="G16" s="34"/>
      <c r="K16" s="34"/>
      <c r="O16" s="9"/>
    </row>
    <row r="17" spans="1:15" x14ac:dyDescent="0.2">
      <c r="A17" s="22">
        <f>MAX(A$12:A16)+1</f>
        <v>4</v>
      </c>
      <c r="C17" s="18" t="s">
        <v>52</v>
      </c>
      <c r="E17" s="12"/>
      <c r="G17" s="31">
        <v>-316997.94830767997</v>
      </c>
      <c r="I17" s="31">
        <v>15119.995199082419</v>
      </c>
      <c r="K17" s="31">
        <v>15119.995199080557</v>
      </c>
      <c r="M17" s="31">
        <v>15119.995199080557</v>
      </c>
      <c r="O17" s="31">
        <v>15119.995199080557</v>
      </c>
    </row>
    <row r="18" spans="1:15" x14ac:dyDescent="0.2">
      <c r="A18" s="22">
        <f>MAX(A$12:A17)+1</f>
        <v>5</v>
      </c>
      <c r="C18" s="18" t="s">
        <v>51</v>
      </c>
      <c r="G18" s="31">
        <v>640526.61209365539</v>
      </c>
      <c r="I18" s="31">
        <v>15119.995199082419</v>
      </c>
      <c r="K18" s="31">
        <v>15119.995199080557</v>
      </c>
      <c r="M18" s="31">
        <v>15119.995199080557</v>
      </c>
      <c r="O18" s="31">
        <v>15119.995199080557</v>
      </c>
    </row>
    <row r="19" spans="1:15" x14ac:dyDescent="0.2">
      <c r="A19" s="22">
        <f>MAX(A$12:A18)+1</f>
        <v>6</v>
      </c>
      <c r="C19" s="3" t="s">
        <v>32</v>
      </c>
      <c r="G19" s="31">
        <v>640526.61209365539</v>
      </c>
      <c r="I19" s="31">
        <v>15119.995199081022</v>
      </c>
      <c r="K19" s="31">
        <v>15119.995199081022</v>
      </c>
      <c r="M19" s="31">
        <v>15119.995199080557</v>
      </c>
      <c r="O19" s="31">
        <v>15119.995199081022</v>
      </c>
    </row>
    <row r="22" spans="1:15" x14ac:dyDescent="0.2">
      <c r="A22" s="22">
        <f>MAX(A$12:A21)+1</f>
        <v>7</v>
      </c>
      <c r="C22" s="18" t="s">
        <v>52</v>
      </c>
      <c r="G22" s="44">
        <v>-2.6766864085087612E-2</v>
      </c>
      <c r="I22" s="44">
        <v>1.3118247142063658E-3</v>
      </c>
      <c r="K22" s="44">
        <v>1.3101060846661069E-3</v>
      </c>
      <c r="M22" s="44">
        <v>1.3083919524081288E-3</v>
      </c>
      <c r="O22" s="44">
        <v>1.3066822998027128E-3</v>
      </c>
    </row>
    <row r="23" spans="1:15" x14ac:dyDescent="0.2">
      <c r="A23" s="22">
        <f>MAX(A$12:A22)+1</f>
        <v>8</v>
      </c>
      <c r="C23" s="18" t="s">
        <v>51</v>
      </c>
      <c r="G23" s="44">
        <v>5.884272699051641E-2</v>
      </c>
      <c r="I23" s="44">
        <v>1.3118247142063658E-3</v>
      </c>
      <c r="K23" s="44">
        <v>1.3101060846661069E-3</v>
      </c>
      <c r="M23" s="44">
        <v>1.3083919524081288E-3</v>
      </c>
      <c r="O23" s="44">
        <v>1.3066822998027128E-3</v>
      </c>
    </row>
    <row r="24" spans="1:15" x14ac:dyDescent="0.2">
      <c r="A24" s="22">
        <f>MAX(A$12:A23)+1</f>
        <v>9</v>
      </c>
      <c r="C24" s="3" t="s">
        <v>32</v>
      </c>
      <c r="G24" s="44">
        <v>0.18858797109162659</v>
      </c>
      <c r="I24" s="44">
        <v>3.7453907412805312E-3</v>
      </c>
      <c r="K24" s="44">
        <v>3.7314151335873192E-3</v>
      </c>
      <c r="M24" s="44">
        <v>3.7175434357512738E-3</v>
      </c>
      <c r="O24" s="44">
        <v>3.7037744931967017E-3</v>
      </c>
    </row>
    <row r="50" spans="1:15" x14ac:dyDescent="0.2">
      <c r="K50" s="34"/>
      <c r="O50" s="9"/>
    </row>
    <row r="51" spans="1:15" x14ac:dyDescent="0.2">
      <c r="A51" s="4" t="s">
        <v>41</v>
      </c>
      <c r="O51" s="9"/>
    </row>
    <row r="52" spans="1:15" x14ac:dyDescent="0.2">
      <c r="A52" s="36" t="s">
        <v>42</v>
      </c>
      <c r="C52" s="3" t="s">
        <v>50</v>
      </c>
    </row>
    <row r="53" spans="1:15" x14ac:dyDescent="0.2">
      <c r="A53" s="36" t="s">
        <v>44</v>
      </c>
      <c r="C53" s="3" t="s">
        <v>49</v>
      </c>
    </row>
    <row r="54" spans="1:15" ht="29.65" customHeight="1" x14ac:dyDescent="0.2">
      <c r="A54" s="43" t="s">
        <v>46</v>
      </c>
      <c r="C54" s="47" t="s">
        <v>48</v>
      </c>
      <c r="D54" s="47"/>
      <c r="E54" s="47"/>
      <c r="F54" s="47"/>
      <c r="G54" s="47"/>
      <c r="H54" s="47"/>
      <c r="I54" s="47"/>
      <c r="J54" s="47"/>
      <c r="K54" s="47"/>
      <c r="L54" s="47"/>
      <c r="M54" s="47"/>
      <c r="N54" s="47"/>
      <c r="O54" s="47"/>
    </row>
  </sheetData>
  <mergeCells count="3">
    <mergeCell ref="A6:P6"/>
    <mergeCell ref="G8:O8"/>
    <mergeCell ref="C54:O54"/>
  </mergeCells>
  <pageMargins left="0.7" right="0.7" top="0.75" bottom="0.75" header="0.3" footer="0.3"/>
  <pageSetup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9DCEFC68-B9D7-4BA4-9B1F-13042C16A530}"/>
</file>

<file path=customXml/itemProps2.xml><?xml version="1.0" encoding="utf-8"?>
<ds:datastoreItem xmlns:ds="http://schemas.openxmlformats.org/officeDocument/2006/customXml" ds:itemID="{3A4E6FBE-7A58-4DDE-8F46-A4CDC8AFFB89}"/>
</file>

<file path=customXml/itemProps3.xml><?xml version="1.0" encoding="utf-8"?>
<ds:datastoreItem xmlns:ds="http://schemas.openxmlformats.org/officeDocument/2006/customXml" ds:itemID="{30111C33-E473-4A10-9A73-30427D184C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Attachment 1 p.1</vt:lpstr>
      <vt:lpstr>Attachment 1 p.2</vt:lpstr>
      <vt:lpstr>'Attachment 1 p.1'!Print_Area</vt:lpstr>
      <vt:lpstr>'Attachment 1 p.2'!Print_Area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2025-07-04T15:07:47Z</dcterms:created>
  <dcterms:modified xsi:type="dcterms:W3CDTF">2025-07-04T15:07:57Z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2025-07-04T15:07:53Z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17d81699-015f-4801-a9f0-3355fc17f6e0</vt:lpwstr>
  </property>
  <property fmtid="{D5CDD505-2E9C-101B-9397-08002B2CF9AE}" pid="8" name="MSIP_Label_b1a6f161-e42b-4c47-8f69-f6a81e023e2d_ContentBits">
    <vt:lpwstr>0</vt:lpwstr>
  </property>
  <property fmtid="{D5CDD505-2E9C-101B-9397-08002B2CF9AE}" pid="9" name="MSIP_Label_b1a6f161-e42b-4c47-8f69-f6a81e023e2d_Tag">
    <vt:lpwstr>10, 3, 0, 1</vt:lpwstr>
  </property>
  <property fmtid="{D5CDD505-2E9C-101B-9397-08002B2CF9AE}" pid="10" name="ContentTypeId">
    <vt:lpwstr>0x010100B03FF908193E414D9892E49E70D7829E</vt:lpwstr>
  </property>
</Properties>
</file>