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lsheehan_spectraenergy_com/Documents/Phase 3 IR - Live Excels/Live Excel/"/>
    </mc:Choice>
  </mc:AlternateContent>
  <xr:revisionPtr revIDLastSave="0" documentId="6_{D6868D3B-04E8-4C61-9056-ADB4631A0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 iterate="1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K60" i="4"/>
  <c r="L60" i="4" s="1"/>
  <c r="K59" i="4"/>
  <c r="L59" i="4" s="1"/>
  <c r="K58" i="4"/>
  <c r="L58" i="4" s="1"/>
  <c r="K57" i="4"/>
  <c r="L57" i="4" s="1"/>
  <c r="K56" i="4"/>
  <c r="L56" i="4" s="1"/>
  <c r="K55" i="4"/>
  <c r="L55" i="4" s="1"/>
  <c r="K54" i="4"/>
  <c r="L54" i="4" s="1"/>
  <c r="K53" i="4"/>
  <c r="L53" i="4" s="1"/>
  <c r="K52" i="4"/>
  <c r="L52" i="4" s="1"/>
  <c r="K51" i="4"/>
  <c r="L51" i="4" s="1"/>
  <c r="K50" i="4"/>
  <c r="L50" i="4" s="1"/>
  <c r="K49" i="4"/>
  <c r="L49" i="4" s="1"/>
  <c r="K48" i="4"/>
  <c r="L48" i="4" s="1"/>
  <c r="K47" i="4"/>
  <c r="L47" i="4" s="1"/>
  <c r="K46" i="4"/>
  <c r="L46" i="4" s="1"/>
  <c r="K45" i="4"/>
  <c r="L45" i="4" s="1"/>
  <c r="K44" i="4"/>
  <c r="L44" i="4" s="1"/>
  <c r="K43" i="4"/>
  <c r="L43" i="4" s="1"/>
  <c r="K42" i="4"/>
  <c r="L42" i="4" s="1"/>
  <c r="K41" i="4"/>
  <c r="L41" i="4" s="1"/>
  <c r="K40" i="4"/>
  <c r="L40" i="4" s="1"/>
  <c r="K39" i="4"/>
  <c r="L39" i="4" s="1"/>
  <c r="K38" i="4"/>
  <c r="L38" i="4" s="1"/>
  <c r="K37" i="4"/>
  <c r="L37" i="4" s="1"/>
  <c r="K36" i="4"/>
  <c r="L36" i="4" s="1"/>
  <c r="K35" i="4"/>
  <c r="L35" i="4" s="1"/>
  <c r="K34" i="4"/>
  <c r="L34" i="4" s="1"/>
  <c r="K33" i="4"/>
  <c r="L33" i="4" s="1"/>
  <c r="K32" i="4"/>
  <c r="L32" i="4" s="1"/>
  <c r="K31" i="4"/>
  <c r="L3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I60" i="4"/>
  <c r="I59" i="4"/>
  <c r="I58" i="4"/>
  <c r="I57" i="4"/>
  <c r="I56" i="4"/>
  <c r="I55" i="4"/>
  <c r="I54" i="4"/>
  <c r="I53" i="4"/>
  <c r="I52" i="4"/>
  <c r="O52" i="4" s="1"/>
  <c r="I51" i="4"/>
  <c r="O51" i="4" s="1"/>
  <c r="I50" i="4"/>
  <c r="J50" i="4" s="1"/>
  <c r="R50" i="4" s="1"/>
  <c r="I49" i="4"/>
  <c r="I48" i="4"/>
  <c r="I47" i="4"/>
  <c r="I46" i="4"/>
  <c r="I45" i="4"/>
  <c r="I44" i="4"/>
  <c r="I43" i="4"/>
  <c r="I42" i="4"/>
  <c r="I41" i="4"/>
  <c r="I40" i="4"/>
  <c r="J40" i="4" s="1"/>
  <c r="R40" i="4" s="1"/>
  <c r="I39" i="4"/>
  <c r="N39" i="4" s="1"/>
  <c r="AA39" i="4" s="1"/>
  <c r="AE39" i="4" s="1"/>
  <c r="AI39" i="4" s="1"/>
  <c r="I38" i="4"/>
  <c r="J38" i="4" s="1"/>
  <c r="R38" i="4" s="1"/>
  <c r="I37" i="4"/>
  <c r="P37" i="4" s="1"/>
  <c r="Q37" i="4" s="1"/>
  <c r="I36" i="4"/>
  <c r="P36" i="4" s="1"/>
  <c r="Q36" i="4" s="1"/>
  <c r="I35" i="4"/>
  <c r="I34" i="4"/>
  <c r="I33" i="4"/>
  <c r="I32" i="4"/>
  <c r="I3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M38" i="4" s="1"/>
  <c r="H38" i="4"/>
  <c r="H37" i="4"/>
  <c r="M36" i="4" s="1"/>
  <c r="H36" i="4"/>
  <c r="H35" i="4"/>
  <c r="H34" i="4"/>
  <c r="H33" i="4"/>
  <c r="H32" i="4"/>
  <c r="A2" i="7" a="1"/>
  <c r="A2" i="7" s="1"/>
  <c r="L4139" i="5"/>
  <c r="K4139" i="5"/>
  <c r="L22" i="3" s="1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P2" i="5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O60" i="4"/>
  <c r="J60" i="4"/>
  <c r="R60" i="4" s="1"/>
  <c r="P60" i="4"/>
  <c r="Q60" i="4" s="1"/>
  <c r="N59" i="4"/>
  <c r="AA59" i="4" s="1"/>
  <c r="AE59" i="4" s="1"/>
  <c r="AI59" i="4" s="1"/>
  <c r="M59" i="4"/>
  <c r="J59" i="4"/>
  <c r="R59" i="4" s="1"/>
  <c r="T59" i="4" s="1"/>
  <c r="N58" i="4"/>
  <c r="AA58" i="4" s="1"/>
  <c r="AE58" i="4" s="1"/>
  <c r="AI58" i="4" s="1"/>
  <c r="N56" i="4"/>
  <c r="N55" i="4"/>
  <c r="AA55" i="4" s="1"/>
  <c r="AE55" i="4" s="1"/>
  <c r="AI55" i="4" s="1"/>
  <c r="N54" i="4"/>
  <c r="J54" i="4"/>
  <c r="R54" i="4" s="1"/>
  <c r="U54" i="4" s="1"/>
  <c r="P54" i="4"/>
  <c r="Q54" i="4" s="1"/>
  <c r="O53" i="4"/>
  <c r="J49" i="4"/>
  <c r="R49" i="4" s="1"/>
  <c r="P48" i="4"/>
  <c r="Q48" i="4" s="1"/>
  <c r="P47" i="4"/>
  <c r="Q47" i="4" s="1"/>
  <c r="M44" i="4"/>
  <c r="O44" i="4"/>
  <c r="P43" i="4"/>
  <c r="Q43" i="4" s="1"/>
  <c r="O43" i="4"/>
  <c r="J43" i="4"/>
  <c r="R43" i="4" s="1"/>
  <c r="M42" i="4"/>
  <c r="N42" i="4"/>
  <c r="AA42" i="4" s="1"/>
  <c r="AE42" i="4" s="1"/>
  <c r="AI42" i="4" s="1"/>
  <c r="N41" i="4"/>
  <c r="AA41" i="4" s="1"/>
  <c r="AE41" i="4" s="1"/>
  <c r="AI41" i="4" s="1"/>
  <c r="M40" i="4"/>
  <c r="N40" i="4"/>
  <c r="Z40" i="4" s="1"/>
  <c r="AD40" i="4" s="1"/>
  <c r="AH40" i="4" s="1"/>
  <c r="P35" i="4"/>
  <c r="Q35" i="4" s="1"/>
  <c r="O35" i="4"/>
  <c r="P34" i="4"/>
  <c r="Q34" i="4" s="1"/>
  <c r="M33" i="4"/>
  <c r="O33" i="4"/>
  <c r="J33" i="4"/>
  <c r="R33" i="4" s="1"/>
  <c r="P33" i="4"/>
  <c r="Q33" i="4" s="1"/>
  <c r="P32" i="4"/>
  <c r="Q32" i="4" s="1"/>
  <c r="O32" i="4"/>
  <c r="N32" i="4"/>
  <c r="Y32" i="4" s="1"/>
  <c r="AC32" i="4" s="1"/>
  <c r="AG32" i="4" s="1"/>
  <c r="M32" i="4"/>
  <c r="J32" i="4"/>
  <c r="R32" i="4" s="1"/>
  <c r="D19" i="3"/>
  <c r="D22" i="3" s="1"/>
  <c r="K21" i="3" l="1"/>
  <c r="J22" i="3"/>
  <c r="K22" i="3"/>
  <c r="L19" i="3"/>
  <c r="D26" i="3" s="1"/>
  <c r="C15" i="6" s="1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M41" i="4"/>
  <c r="D24" i="3"/>
  <c r="C17" i="6" s="1"/>
  <c r="D21" i="3"/>
  <c r="B3" i="6"/>
  <c r="D25" i="3"/>
  <c r="C16" i="6" s="1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J37" i="4"/>
  <c r="R37" i="4" s="1"/>
  <c r="W37" i="4" s="1"/>
  <c r="P67" i="4"/>
  <c r="Q67" i="4" s="1"/>
  <c r="P81" i="4"/>
  <c r="Q81" i="4" s="1"/>
  <c r="J92" i="4"/>
  <c r="R92" i="4" s="1"/>
  <c r="T92" i="4" s="1"/>
  <c r="N37" i="4"/>
  <c r="Y37" i="4" s="1"/>
  <c r="AC37" i="4" s="1"/>
  <c r="AG37" i="4" s="1"/>
  <c r="O50" i="4"/>
  <c r="O37" i="4"/>
  <c r="O40" i="4"/>
  <c r="J51" i="4"/>
  <c r="R51" i="4" s="1"/>
  <c r="V51" i="4" s="1"/>
  <c r="P95" i="4"/>
  <c r="Q95" i="4" s="1"/>
  <c r="O107" i="4"/>
  <c r="O123" i="4"/>
  <c r="P50" i="4"/>
  <c r="Q50" i="4" s="1"/>
  <c r="J107" i="4"/>
  <c r="R107" i="4" s="1"/>
  <c r="U107" i="4" s="1"/>
  <c r="J123" i="4"/>
  <c r="R123" i="4" s="1"/>
  <c r="V123" i="4" s="1"/>
  <c r="P51" i="4"/>
  <c r="Q51" i="4" s="1"/>
  <c r="N94" i="4"/>
  <c r="Y94" i="4" s="1"/>
  <c r="AC94" i="4" s="1"/>
  <c r="AG94" i="4" s="1"/>
  <c r="N51" i="4"/>
  <c r="Y51" i="4" s="1"/>
  <c r="AC51" i="4" s="1"/>
  <c r="AG51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AA32" i="4"/>
  <c r="AE32" i="4" s="1"/>
  <c r="AI32" i="4" s="1"/>
  <c r="Y58" i="4"/>
  <c r="AC58" i="4" s="1"/>
  <c r="AG58" i="4" s="1"/>
  <c r="Z42" i="4"/>
  <c r="AD42" i="4" s="1"/>
  <c r="AH42" i="4" s="1"/>
  <c r="Z58" i="4"/>
  <c r="AD58" i="4" s="1"/>
  <c r="AH58" i="4" s="1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V49" i="4"/>
  <c r="W49" i="4"/>
  <c r="V120" i="4"/>
  <c r="AA83" i="4"/>
  <c r="AE83" i="4" s="1"/>
  <c r="AI83" i="4" s="1"/>
  <c r="Z83" i="4"/>
  <c r="AD83" i="4" s="1"/>
  <c r="AH83" i="4" s="1"/>
  <c r="M128" i="4"/>
  <c r="M58" i="4"/>
  <c r="M106" i="4"/>
  <c r="M54" i="4"/>
  <c r="V40" i="4"/>
  <c r="W40" i="4"/>
  <c r="U40" i="4"/>
  <c r="T40" i="4"/>
  <c r="Y63" i="4"/>
  <c r="AC63" i="4" s="1"/>
  <c r="AG63" i="4" s="1"/>
  <c r="AA63" i="4"/>
  <c r="AE63" i="4" s="1"/>
  <c r="AI63" i="4" s="1"/>
  <c r="Z63" i="4"/>
  <c r="AD63" i="4" s="1"/>
  <c r="AH63" i="4" s="1"/>
  <c r="T124" i="4"/>
  <c r="Z37" i="4"/>
  <c r="AD37" i="4" s="1"/>
  <c r="AH37" i="4" s="1"/>
  <c r="P41" i="4"/>
  <c r="Q41" i="4" s="1"/>
  <c r="N53" i="4"/>
  <c r="AA53" i="4" s="1"/>
  <c r="AE53" i="4" s="1"/>
  <c r="AI53" i="4" s="1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Z41" i="4"/>
  <c r="AD41" i="4" s="1"/>
  <c r="AH41" i="4" s="1"/>
  <c r="P53" i="4"/>
  <c r="Q53" i="4" s="1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J44" i="4"/>
  <c r="R44" i="4" s="1"/>
  <c r="T44" i="4" s="1"/>
  <c r="J48" i="4"/>
  <c r="R48" i="4" s="1"/>
  <c r="W48" i="4" s="1"/>
  <c r="N50" i="4"/>
  <c r="Z50" i="4" s="1"/>
  <c r="AD50" i="4" s="1"/>
  <c r="AH50" i="4" s="1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Z32" i="4"/>
  <c r="AD32" i="4" s="1"/>
  <c r="AH32" i="4" s="1"/>
  <c r="M48" i="4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P44" i="4"/>
  <c r="Q44" i="4" s="1"/>
  <c r="N48" i="4"/>
  <c r="Z48" i="4" s="1"/>
  <c r="AD48" i="4" s="1"/>
  <c r="AH48" i="4" s="1"/>
  <c r="O102" i="4"/>
  <c r="AA114" i="4"/>
  <c r="AE114" i="4" s="1"/>
  <c r="AI114" i="4" s="1"/>
  <c r="P116" i="4"/>
  <c r="Q116" i="4" s="1"/>
  <c r="P132" i="4"/>
  <c r="Q132" i="4" s="1"/>
  <c r="N38" i="4"/>
  <c r="Z38" i="4" s="1"/>
  <c r="AD38" i="4" s="1"/>
  <c r="AH38" i="4" s="1"/>
  <c r="O48" i="4"/>
  <c r="O59" i="4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38" i="4"/>
  <c r="N52" i="4"/>
  <c r="M57" i="4"/>
  <c r="P59" i="4"/>
  <c r="Q59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38" i="4"/>
  <c r="Q38" i="4" s="1"/>
  <c r="Y42" i="4"/>
  <c r="AC42" i="4" s="1"/>
  <c r="AG42" i="4" s="1"/>
  <c r="P52" i="4"/>
  <c r="Q52" i="4" s="1"/>
  <c r="P62" i="4"/>
  <c r="Q62" i="4" s="1"/>
  <c r="N128" i="4"/>
  <c r="AA128" i="4" s="1"/>
  <c r="AE128" i="4" s="1"/>
  <c r="AI128" i="4" s="1"/>
  <c r="J53" i="4"/>
  <c r="R53" i="4" s="1"/>
  <c r="U53" i="4" s="1"/>
  <c r="P98" i="4"/>
  <c r="Q98" i="4" s="1"/>
  <c r="O54" i="4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N33" i="4"/>
  <c r="AA33" i="4" s="1"/>
  <c r="AE33" i="4" s="1"/>
  <c r="AI33" i="4" s="1"/>
  <c r="P49" i="4"/>
  <c r="Q49" i="4" s="1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J41" i="4"/>
  <c r="R41" i="4" s="1"/>
  <c r="V41" i="4" s="1"/>
  <c r="N43" i="4"/>
  <c r="Z43" i="4" s="1"/>
  <c r="AD43" i="4" s="1"/>
  <c r="AH43" i="4" s="1"/>
  <c r="U49" i="4"/>
  <c r="N60" i="4"/>
  <c r="AA60" i="4" s="1"/>
  <c r="AE60" i="4" s="1"/>
  <c r="AI60" i="4" s="1"/>
  <c r="O80" i="4"/>
  <c r="M101" i="4"/>
  <c r="O120" i="4"/>
  <c r="J133" i="4"/>
  <c r="R133" i="4" s="1"/>
  <c r="W133" i="4" s="1"/>
  <c r="M31" i="4"/>
  <c r="T43" i="4"/>
  <c r="W43" i="4"/>
  <c r="V43" i="4"/>
  <c r="U43" i="4"/>
  <c r="M49" i="4"/>
  <c r="V91" i="4"/>
  <c r="T91" i="4"/>
  <c r="W91" i="4"/>
  <c r="U91" i="4"/>
  <c r="W32" i="4"/>
  <c r="V32" i="4"/>
  <c r="U32" i="4"/>
  <c r="T32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M35" i="4"/>
  <c r="U38" i="4"/>
  <c r="W38" i="4"/>
  <c r="V38" i="4"/>
  <c r="T38" i="4"/>
  <c r="M45" i="4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M46" i="4"/>
  <c r="M53" i="4"/>
  <c r="W60" i="4"/>
  <c r="V60" i="4"/>
  <c r="T60" i="4"/>
  <c r="U60" i="4"/>
  <c r="M43" i="4"/>
  <c r="O69" i="4"/>
  <c r="P69" i="4"/>
  <c r="Q69" i="4" s="1"/>
  <c r="N69" i="4"/>
  <c r="AA43" i="4"/>
  <c r="AE43" i="4" s="1"/>
  <c r="AI43" i="4" s="1"/>
  <c r="Y43" i="4"/>
  <c r="AC43" i="4" s="1"/>
  <c r="AG43" i="4" s="1"/>
  <c r="M56" i="4"/>
  <c r="W69" i="4"/>
  <c r="V69" i="4"/>
  <c r="T69" i="4"/>
  <c r="U69" i="4"/>
  <c r="M93" i="4"/>
  <c r="V50" i="4"/>
  <c r="W50" i="4"/>
  <c r="U50" i="4"/>
  <c r="T50" i="4"/>
  <c r="M109" i="4"/>
  <c r="M50" i="4"/>
  <c r="AA56" i="4"/>
  <c r="AE56" i="4" s="1"/>
  <c r="AI56" i="4" s="1"/>
  <c r="Z56" i="4"/>
  <c r="AD56" i="4" s="1"/>
  <c r="AH56" i="4" s="1"/>
  <c r="Y56" i="4"/>
  <c r="AC56" i="4" s="1"/>
  <c r="AG56" i="4" s="1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J46" i="4"/>
  <c r="R46" i="4" s="1"/>
  <c r="P46" i="4"/>
  <c r="Q46" i="4" s="1"/>
  <c r="O46" i="4"/>
  <c r="N46" i="4"/>
  <c r="V37" i="4"/>
  <c r="U37" i="4"/>
  <c r="T37" i="4"/>
  <c r="M69" i="4"/>
  <c r="M76" i="4"/>
  <c r="W92" i="4"/>
  <c r="V92" i="4"/>
  <c r="U92" i="4"/>
  <c r="P31" i="4"/>
  <c r="Q31" i="4" s="1"/>
  <c r="O31" i="4"/>
  <c r="N31" i="4"/>
  <c r="J31" i="4"/>
  <c r="R31" i="4" s="1"/>
  <c r="M37" i="4"/>
  <c r="M62" i="4"/>
  <c r="M34" i="4"/>
  <c r="N57" i="4"/>
  <c r="J57" i="4"/>
  <c r="R57" i="4" s="1"/>
  <c r="P57" i="4"/>
  <c r="Q57" i="4" s="1"/>
  <c r="O57" i="4"/>
  <c r="W100" i="4"/>
  <c r="V100" i="4"/>
  <c r="U100" i="4"/>
  <c r="T100" i="4"/>
  <c r="W33" i="4"/>
  <c r="V33" i="4"/>
  <c r="U33" i="4"/>
  <c r="T33" i="4"/>
  <c r="M47" i="4"/>
  <c r="V63" i="4"/>
  <c r="U63" i="4"/>
  <c r="T63" i="4"/>
  <c r="W63" i="4"/>
  <c r="V75" i="4"/>
  <c r="T75" i="4"/>
  <c r="W75" i="4"/>
  <c r="U75" i="4"/>
  <c r="M131" i="4"/>
  <c r="J36" i="4"/>
  <c r="R36" i="4" s="1"/>
  <c r="J39" i="4"/>
  <c r="R39" i="4" s="1"/>
  <c r="O41" i="4"/>
  <c r="M51" i="4"/>
  <c r="Y55" i="4"/>
  <c r="AC55" i="4" s="1"/>
  <c r="AG55" i="4" s="1"/>
  <c r="U59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T53" i="4"/>
  <c r="Z55" i="4"/>
  <c r="AD55" i="4" s="1"/>
  <c r="AH55" i="4" s="1"/>
  <c r="V59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M39" i="4"/>
  <c r="Y40" i="4"/>
  <c r="AC40" i="4" s="1"/>
  <c r="AG40" i="4" s="1"/>
  <c r="W59" i="4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60" i="4"/>
  <c r="J35" i="4"/>
  <c r="R35" i="4" s="1"/>
  <c r="O39" i="4"/>
  <c r="J42" i="4"/>
  <c r="R42" i="4" s="1"/>
  <c r="N44" i="4"/>
  <c r="J47" i="4"/>
  <c r="R47" i="4" s="1"/>
  <c r="N49" i="4"/>
  <c r="AA54" i="4"/>
  <c r="AE54" i="4" s="1"/>
  <c r="AI54" i="4" s="1"/>
  <c r="Z54" i="4"/>
  <c r="AD54" i="4" s="1"/>
  <c r="AH54" i="4" s="1"/>
  <c r="Y54" i="4"/>
  <c r="AC54" i="4" s="1"/>
  <c r="AG54" i="4" s="1"/>
  <c r="J58" i="4"/>
  <c r="R58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N36" i="4"/>
  <c r="P39" i="4"/>
  <c r="Q39" i="4" s="1"/>
  <c r="O49" i="4"/>
  <c r="J52" i="4"/>
  <c r="R52" i="4" s="1"/>
  <c r="P63" i="4"/>
  <c r="Q63" i="4" s="1"/>
  <c r="O63" i="4"/>
  <c r="O71" i="4"/>
  <c r="N72" i="4"/>
  <c r="O73" i="4"/>
  <c r="O74" i="4"/>
  <c r="W85" i="4"/>
  <c r="V85" i="4"/>
  <c r="T85" i="4"/>
  <c r="O105" i="4"/>
  <c r="W107" i="4"/>
  <c r="V107" i="4"/>
  <c r="T107" i="4"/>
  <c r="W112" i="4"/>
  <c r="V112" i="4"/>
  <c r="U112" i="4"/>
  <c r="O36" i="4"/>
  <c r="M81" i="4"/>
  <c r="W90" i="4"/>
  <c r="V90" i="4"/>
  <c r="U90" i="4"/>
  <c r="M92" i="4"/>
  <c r="V115" i="4"/>
  <c r="U115" i="4"/>
  <c r="T115" i="4"/>
  <c r="M126" i="4"/>
  <c r="J34" i="4"/>
  <c r="R34" i="4" s="1"/>
  <c r="N47" i="4"/>
  <c r="M52" i="4"/>
  <c r="J55" i="4"/>
  <c r="R55" i="4" s="1"/>
  <c r="P89" i="4"/>
  <c r="Q89" i="4" s="1"/>
  <c r="N89" i="4"/>
  <c r="T90" i="4"/>
  <c r="M110" i="4"/>
  <c r="W130" i="4"/>
  <c r="V130" i="4"/>
  <c r="T130" i="4"/>
  <c r="N35" i="4"/>
  <c r="O42" i="4"/>
  <c r="P45" i="4"/>
  <c r="Q45" i="4" s="1"/>
  <c r="N45" i="4"/>
  <c r="J45" i="4"/>
  <c r="R45" i="4" s="1"/>
  <c r="O47" i="4"/>
  <c r="M55" i="4"/>
  <c r="O58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Y41" i="4"/>
  <c r="AC41" i="4" s="1"/>
  <c r="AG41" i="4" s="1"/>
  <c r="P42" i="4"/>
  <c r="Q42" i="4" s="1"/>
  <c r="T49" i="4"/>
  <c r="T54" i="4"/>
  <c r="O55" i="4"/>
  <c r="P58" i="4"/>
  <c r="Q58" i="4" s="1"/>
  <c r="W64" i="4"/>
  <c r="U64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V54" i="4"/>
  <c r="P55" i="4"/>
  <c r="Q55" i="4" s="1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W96" i="4"/>
  <c r="M105" i="4"/>
  <c r="N34" i="4"/>
  <c r="AA40" i="4"/>
  <c r="AE40" i="4" s="1"/>
  <c r="AI40" i="4" s="1"/>
  <c r="W54" i="4"/>
  <c r="P56" i="4"/>
  <c r="Q56" i="4" s="1"/>
  <c r="O56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O34" i="4"/>
  <c r="Y39" i="4"/>
  <c r="AC39" i="4" s="1"/>
  <c r="AG39" i="4" s="1"/>
  <c r="P40" i="4"/>
  <c r="Q40" i="4" s="1"/>
  <c r="O45" i="4"/>
  <c r="Z51" i="4"/>
  <c r="AD51" i="4" s="1"/>
  <c r="AH51" i="4" s="1"/>
  <c r="J56" i="4"/>
  <c r="R56" i="4" s="1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T125" i="4"/>
  <c r="Z39" i="4"/>
  <c r="AD39" i="4" s="1"/>
  <c r="AH39" i="4" s="1"/>
  <c r="AA51" i="4"/>
  <c r="AE51" i="4" s="1"/>
  <c r="AI51" i="4" s="1"/>
  <c r="Z59" i="4"/>
  <c r="AD59" i="4" s="1"/>
  <c r="AH59" i="4" s="1"/>
  <c r="Y59" i="4"/>
  <c r="AC59" i="4" s="1"/>
  <c r="AG59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T123" i="4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T120" i="4"/>
  <c r="N121" i="4"/>
  <c r="W123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G27" i="4" l="1"/>
  <c r="H25" i="4"/>
  <c r="K24" i="4" s="1"/>
  <c r="G26" i="4"/>
  <c r="H24" i="4"/>
  <c r="K23" i="4" s="1"/>
  <c r="G25" i="4"/>
  <c r="I30" i="4"/>
  <c r="N30" i="4" s="1"/>
  <c r="H23" i="4"/>
  <c r="K22" i="4" s="1"/>
  <c r="G24" i="4"/>
  <c r="I29" i="4"/>
  <c r="N29" i="4" s="1"/>
  <c r="H22" i="4"/>
  <c r="K21" i="4" s="1"/>
  <c r="G23" i="4"/>
  <c r="I28" i="4"/>
  <c r="P28" i="4" s="1"/>
  <c r="Q28" i="4" s="1"/>
  <c r="G22" i="4"/>
  <c r="I27" i="4"/>
  <c r="N27" i="4" s="1"/>
  <c r="G21" i="4"/>
  <c r="I26" i="4"/>
  <c r="N26" i="4" s="1"/>
  <c r="H31" i="4"/>
  <c r="K30" i="4" s="1"/>
  <c r="I25" i="4"/>
  <c r="N25" i="4" s="1"/>
  <c r="H30" i="4"/>
  <c r="K29" i="4" s="1"/>
  <c r="I24" i="4"/>
  <c r="N24" i="4" s="1"/>
  <c r="H29" i="4"/>
  <c r="K28" i="4" s="1"/>
  <c r="G30" i="4"/>
  <c r="I23" i="4"/>
  <c r="N23" i="4" s="1"/>
  <c r="H28" i="4"/>
  <c r="K27" i="4" s="1"/>
  <c r="G29" i="4"/>
  <c r="I22" i="4"/>
  <c r="N22" i="4" s="1"/>
  <c r="H27" i="4"/>
  <c r="K26" i="4" s="1"/>
  <c r="G28" i="4"/>
  <c r="I21" i="4"/>
  <c r="H26" i="4"/>
  <c r="K25" i="4" s="1"/>
  <c r="V64" i="4"/>
  <c r="U123" i="4"/>
  <c r="B9" i="1"/>
  <c r="B10" i="1" s="1"/>
  <c r="C18" i="6"/>
  <c r="P26" i="4"/>
  <c r="Q26" i="4" s="1"/>
  <c r="O26" i="4"/>
  <c r="P22" i="4"/>
  <c r="Q22" i="4" s="1"/>
  <c r="O30" i="4"/>
  <c r="P21" i="4"/>
  <c r="Q21" i="4" s="1"/>
  <c r="O21" i="4"/>
  <c r="O27" i="4"/>
  <c r="P27" i="4"/>
  <c r="Q27" i="4" s="1"/>
  <c r="J22" i="4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L9" i="4" s="1"/>
  <c r="G11" i="4"/>
  <c r="I16" i="4"/>
  <c r="H9" i="4"/>
  <c r="K8" i="4" s="1"/>
  <c r="L8" i="4" s="1"/>
  <c r="G10" i="4"/>
  <c r="I15" i="4"/>
  <c r="G2" i="4"/>
  <c r="H8" i="4"/>
  <c r="K7" i="4" s="1"/>
  <c r="L7" i="4" s="1"/>
  <c r="G9" i="4"/>
  <c r="I14" i="4"/>
  <c r="H21" i="4"/>
  <c r="K20" i="4" s="1"/>
  <c r="L20" i="4" s="1"/>
  <c r="H7" i="4"/>
  <c r="K6" i="4" s="1"/>
  <c r="L6" i="4" s="1"/>
  <c r="G8" i="4"/>
  <c r="I13" i="4"/>
  <c r="H20" i="4"/>
  <c r="K19" i="4" s="1"/>
  <c r="L19" i="4" s="1"/>
  <c r="H6" i="4"/>
  <c r="K5" i="4" s="1"/>
  <c r="L5" i="4" s="1"/>
  <c r="G7" i="4"/>
  <c r="I12" i="4"/>
  <c r="H19" i="4"/>
  <c r="K18" i="4" s="1"/>
  <c r="L18" i="4" s="1"/>
  <c r="H5" i="4"/>
  <c r="K4" i="4" s="1"/>
  <c r="L4" i="4" s="1"/>
  <c r="G20" i="4"/>
  <c r="G6" i="4"/>
  <c r="I11" i="4"/>
  <c r="H18" i="4"/>
  <c r="K17" i="4" s="1"/>
  <c r="L17" i="4" s="1"/>
  <c r="H4" i="4"/>
  <c r="K3" i="4" s="1"/>
  <c r="L3" i="4" s="1"/>
  <c r="G19" i="4"/>
  <c r="G5" i="4"/>
  <c r="I10" i="4"/>
  <c r="H17" i="4"/>
  <c r="K16" i="4" s="1"/>
  <c r="L16" i="4" s="1"/>
  <c r="H3" i="4"/>
  <c r="G18" i="4"/>
  <c r="G4" i="4"/>
  <c r="I9" i="4"/>
  <c r="H16" i="4"/>
  <c r="K15" i="4" s="1"/>
  <c r="L15" i="4" s="1"/>
  <c r="G17" i="4"/>
  <c r="G3" i="4"/>
  <c r="I8" i="4"/>
  <c r="H15" i="4"/>
  <c r="K14" i="4" s="1"/>
  <c r="L14" i="4" s="1"/>
  <c r="G16" i="4"/>
  <c r="I7" i="4"/>
  <c r="H14" i="4"/>
  <c r="K13" i="4" s="1"/>
  <c r="L13" i="4" s="1"/>
  <c r="G15" i="4"/>
  <c r="I20" i="4"/>
  <c r="N20" i="4" s="1"/>
  <c r="I6" i="4"/>
  <c r="H13" i="4"/>
  <c r="K12" i="4" s="1"/>
  <c r="L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51" i="4"/>
  <c r="U48" i="4"/>
  <c r="W51" i="4"/>
  <c r="U125" i="4"/>
  <c r="T51" i="4"/>
  <c r="W44" i="4"/>
  <c r="AA37" i="4"/>
  <c r="AE37" i="4" s="1"/>
  <c r="AI37" i="4" s="1"/>
  <c r="W80" i="4"/>
  <c r="V118" i="4"/>
  <c r="U118" i="4"/>
  <c r="T118" i="4"/>
  <c r="V48" i="4"/>
  <c r="T133" i="4"/>
  <c r="U44" i="4"/>
  <c r="T67" i="4"/>
  <c r="T48" i="4"/>
  <c r="V44" i="4"/>
  <c r="Y129" i="4"/>
  <c r="AC129" i="4" s="1"/>
  <c r="AG129" i="4" s="1"/>
  <c r="Y104" i="4"/>
  <c r="AC104" i="4" s="1"/>
  <c r="AG104" i="4" s="1"/>
  <c r="AA38" i="4"/>
  <c r="AE38" i="4" s="1"/>
  <c r="AI38" i="4" s="1"/>
  <c r="Y117" i="4"/>
  <c r="AC117" i="4" s="1"/>
  <c r="AG117" i="4" s="1"/>
  <c r="Y38" i="4"/>
  <c r="AC38" i="4" s="1"/>
  <c r="AG38" i="4" s="1"/>
  <c r="Y128" i="4"/>
  <c r="AC128" i="4" s="1"/>
  <c r="AG128" i="4" s="1"/>
  <c r="Z33" i="4"/>
  <c r="AD33" i="4" s="1"/>
  <c r="AH33" i="4" s="1"/>
  <c r="Z91" i="4"/>
  <c r="AD91" i="4" s="1"/>
  <c r="AH91" i="4" s="1"/>
  <c r="Y33" i="4"/>
  <c r="AC33" i="4" s="1"/>
  <c r="AG33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U41" i="4"/>
  <c r="T122" i="4"/>
  <c r="U122" i="4"/>
  <c r="V122" i="4"/>
  <c r="T102" i="4"/>
  <c r="W41" i="4"/>
  <c r="T41" i="4"/>
  <c r="U76" i="4"/>
  <c r="T76" i="4"/>
  <c r="V76" i="4"/>
  <c r="V82" i="4"/>
  <c r="W125" i="4"/>
  <c r="V53" i="4"/>
  <c r="W53" i="4"/>
  <c r="Z80" i="4"/>
  <c r="AD80" i="4" s="1"/>
  <c r="AH80" i="4" s="1"/>
  <c r="W102" i="4"/>
  <c r="T96" i="4"/>
  <c r="Y53" i="4"/>
  <c r="AC53" i="4" s="1"/>
  <c r="AG53" i="4" s="1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Z53" i="4"/>
  <c r="AD53" i="4" s="1"/>
  <c r="AH53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AA48" i="4"/>
  <c r="AE48" i="4" s="1"/>
  <c r="AI48" i="4" s="1"/>
  <c r="Y82" i="4"/>
  <c r="AC82" i="4" s="1"/>
  <c r="AG82" i="4" s="1"/>
  <c r="AA82" i="4"/>
  <c r="AE82" i="4" s="1"/>
  <c r="AI82" i="4" s="1"/>
  <c r="Z82" i="4"/>
  <c r="AD82" i="4" s="1"/>
  <c r="AH82" i="4" s="1"/>
  <c r="Y48" i="4"/>
  <c r="AC48" i="4" s="1"/>
  <c r="AG48" i="4" s="1"/>
  <c r="T116" i="4"/>
  <c r="Y50" i="4"/>
  <c r="AC50" i="4" s="1"/>
  <c r="AG50" i="4" s="1"/>
  <c r="AA50" i="4"/>
  <c r="AE50" i="4" s="1"/>
  <c r="AI50" i="4" s="1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AA52" i="4"/>
  <c r="AE52" i="4" s="1"/>
  <c r="AI52" i="4" s="1"/>
  <c r="Z52" i="4"/>
  <c r="AD52" i="4" s="1"/>
  <c r="AH52" i="4" s="1"/>
  <c r="Y52" i="4"/>
  <c r="AC52" i="4" s="1"/>
  <c r="AG52" i="4" s="1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Z49" i="4"/>
  <c r="AD49" i="4" s="1"/>
  <c r="AH49" i="4" s="1"/>
  <c r="Y49" i="4"/>
  <c r="AC49" i="4" s="1"/>
  <c r="AG49" i="4" s="1"/>
  <c r="AA49" i="4"/>
  <c r="AE49" i="4" s="1"/>
  <c r="AI49" i="4" s="1"/>
  <c r="W110" i="4"/>
  <c r="V110" i="4"/>
  <c r="U110" i="4"/>
  <c r="T110" i="4"/>
  <c r="AA57" i="4"/>
  <c r="AE57" i="4" s="1"/>
  <c r="AI57" i="4" s="1"/>
  <c r="Z57" i="4"/>
  <c r="AD57" i="4" s="1"/>
  <c r="AH57" i="4" s="1"/>
  <c r="Y57" i="4"/>
  <c r="AC57" i="4" s="1"/>
  <c r="AG57" i="4" s="1"/>
  <c r="V81" i="4"/>
  <c r="U81" i="4"/>
  <c r="W81" i="4"/>
  <c r="T81" i="4"/>
  <c r="AA47" i="4"/>
  <c r="AE47" i="4" s="1"/>
  <c r="AI47" i="4" s="1"/>
  <c r="Z47" i="4"/>
  <c r="AD47" i="4" s="1"/>
  <c r="AH47" i="4" s="1"/>
  <c r="Y47" i="4"/>
  <c r="AC47" i="4" s="1"/>
  <c r="AG47" i="4" s="1"/>
  <c r="W34" i="4"/>
  <c r="V34" i="4"/>
  <c r="U34" i="4"/>
  <c r="T34" i="4"/>
  <c r="Y36" i="4"/>
  <c r="AC36" i="4" s="1"/>
  <c r="AG36" i="4" s="1"/>
  <c r="AA36" i="4"/>
  <c r="AE36" i="4" s="1"/>
  <c r="AI36" i="4" s="1"/>
  <c r="Z36" i="4"/>
  <c r="AD36" i="4" s="1"/>
  <c r="AH36" i="4" s="1"/>
  <c r="W31" i="4"/>
  <c r="V31" i="4"/>
  <c r="U31" i="4"/>
  <c r="T3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W45" i="4"/>
  <c r="T45" i="4"/>
  <c r="V45" i="4"/>
  <c r="U45" i="4"/>
  <c r="T126" i="4"/>
  <c r="W126" i="4"/>
  <c r="V126" i="4"/>
  <c r="U126" i="4"/>
  <c r="U39" i="4"/>
  <c r="W39" i="4"/>
  <c r="V39" i="4"/>
  <c r="T39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34" i="4"/>
  <c r="AE34" i="4" s="1"/>
  <c r="AI34" i="4" s="1"/>
  <c r="Z34" i="4"/>
  <c r="AD34" i="4" s="1"/>
  <c r="AH34" i="4" s="1"/>
  <c r="Y34" i="4"/>
  <c r="AC34" i="4" s="1"/>
  <c r="AG34" i="4" s="1"/>
  <c r="Z45" i="4"/>
  <c r="AD45" i="4" s="1"/>
  <c r="AH45" i="4" s="1"/>
  <c r="AA45" i="4"/>
  <c r="AE45" i="4" s="1"/>
  <c r="AI45" i="4" s="1"/>
  <c r="Y45" i="4"/>
  <c r="AC45" i="4" s="1"/>
  <c r="AG45" i="4" s="1"/>
  <c r="V35" i="4"/>
  <c r="W35" i="4"/>
  <c r="U35" i="4"/>
  <c r="T35" i="4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V36" i="4"/>
  <c r="U36" i="4"/>
  <c r="T36" i="4"/>
  <c r="W36" i="4"/>
  <c r="U55" i="4"/>
  <c r="W55" i="4"/>
  <c r="T55" i="4"/>
  <c r="V55" i="4"/>
  <c r="AA44" i="4"/>
  <c r="AE44" i="4" s="1"/>
  <c r="AI44" i="4" s="1"/>
  <c r="Y44" i="4"/>
  <c r="AC44" i="4" s="1"/>
  <c r="AG44" i="4" s="1"/>
  <c r="Z44" i="4"/>
  <c r="AD44" i="4" s="1"/>
  <c r="AH44" i="4" s="1"/>
  <c r="Z31" i="4"/>
  <c r="AD31" i="4" s="1"/>
  <c r="AH31" i="4" s="1"/>
  <c r="AA31" i="4"/>
  <c r="AE31" i="4" s="1"/>
  <c r="AI31" i="4" s="1"/>
  <c r="Y31" i="4"/>
  <c r="AC31" i="4" s="1"/>
  <c r="AG31" i="4" s="1"/>
  <c r="W42" i="4"/>
  <c r="U42" i="4"/>
  <c r="V42" i="4"/>
  <c r="T42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46" i="4"/>
  <c r="V46" i="4"/>
  <c r="U46" i="4"/>
  <c r="T46" i="4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W56" i="4"/>
  <c r="V56" i="4"/>
  <c r="U56" i="4"/>
  <c r="T56" i="4"/>
  <c r="V47" i="4"/>
  <c r="T47" i="4"/>
  <c r="W47" i="4"/>
  <c r="U47" i="4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AA35" i="4"/>
  <c r="AE35" i="4" s="1"/>
  <c r="AI35" i="4" s="1"/>
  <c r="Z35" i="4"/>
  <c r="AD35" i="4" s="1"/>
  <c r="AH35" i="4" s="1"/>
  <c r="Y35" i="4"/>
  <c r="AC35" i="4" s="1"/>
  <c r="AG35" i="4" s="1"/>
  <c r="W58" i="4"/>
  <c r="V58" i="4"/>
  <c r="U58" i="4"/>
  <c r="T58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U52" i="4"/>
  <c r="T52" i="4"/>
  <c r="W52" i="4"/>
  <c r="V52" i="4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Z46" i="4"/>
  <c r="AD46" i="4" s="1"/>
  <c r="AH46" i="4" s="1"/>
  <c r="AA46" i="4"/>
  <c r="AE46" i="4" s="1"/>
  <c r="AI46" i="4" s="1"/>
  <c r="Y46" i="4"/>
  <c r="AC46" i="4" s="1"/>
  <c r="AG46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T57" i="4"/>
  <c r="W57" i="4"/>
  <c r="V57" i="4"/>
  <c r="U57" i="4"/>
  <c r="O28" i="4" l="1"/>
  <c r="L21" i="4"/>
  <c r="M21" i="4"/>
  <c r="L28" i="4"/>
  <c r="M28" i="4"/>
  <c r="L29" i="4"/>
  <c r="M29" i="4"/>
  <c r="L22" i="4"/>
  <c r="M22" i="4"/>
  <c r="L25" i="4"/>
  <c r="M25" i="4"/>
  <c r="P24" i="4"/>
  <c r="Q24" i="4" s="1"/>
  <c r="P30" i="4"/>
  <c r="Q30" i="4" s="1"/>
  <c r="J21" i="4"/>
  <c r="R21" i="4" s="1"/>
  <c r="N21" i="4"/>
  <c r="L30" i="4"/>
  <c r="M30" i="4"/>
  <c r="O29" i="4"/>
  <c r="N28" i="4"/>
  <c r="L23" i="4"/>
  <c r="M23" i="4"/>
  <c r="P29" i="4"/>
  <c r="Q29" i="4" s="1"/>
  <c r="O22" i="4"/>
  <c r="L26" i="4"/>
  <c r="M26" i="4"/>
  <c r="K2" i="4"/>
  <c r="L2" i="4" s="1"/>
  <c r="M2" i="4" s="1"/>
  <c r="P25" i="4"/>
  <c r="Q25" i="4" s="1"/>
  <c r="P23" i="4"/>
  <c r="Q23" i="4" s="1"/>
  <c r="L24" i="4"/>
  <c r="M24" i="4"/>
  <c r="O24" i="4" s="1"/>
  <c r="L27" i="4"/>
  <c r="M27" i="4"/>
  <c r="O25" i="4"/>
  <c r="O23" i="4"/>
  <c r="N13" i="4"/>
  <c r="N17" i="4"/>
  <c r="R22" i="4"/>
  <c r="J23" i="4"/>
  <c r="N5" i="4"/>
  <c r="I2" i="4"/>
  <c r="J2" i="4" s="1"/>
  <c r="R2" i="4" s="1"/>
  <c r="B6" i="6"/>
  <c r="M17" i="4"/>
  <c r="M4" i="4"/>
  <c r="M9" i="4"/>
  <c r="M12" i="4"/>
  <c r="M13" i="4"/>
  <c r="N4" i="4"/>
  <c r="M6" i="4"/>
  <c r="M7" i="4"/>
  <c r="M18" i="4"/>
  <c r="N6" i="4"/>
  <c r="N7" i="4"/>
  <c r="N12" i="4"/>
  <c r="M16" i="4"/>
  <c r="M11" i="4"/>
  <c r="N18" i="4"/>
  <c r="N15" i="4"/>
  <c r="N16" i="4"/>
  <c r="N11" i="4"/>
  <c r="M15" i="4"/>
  <c r="N9" i="4"/>
  <c r="M5" i="4"/>
  <c r="N10" i="4"/>
  <c r="M8" i="4"/>
  <c r="M10" i="4"/>
  <c r="N8" i="4"/>
  <c r="M3" i="4"/>
  <c r="N3" i="4"/>
  <c r="M14" i="4"/>
  <c r="M20" i="4"/>
  <c r="M19" i="4"/>
  <c r="N14" i="4"/>
  <c r="N19" i="4"/>
  <c r="V21" i="4" l="1"/>
  <c r="T21" i="4"/>
  <c r="U21" i="4"/>
  <c r="W21" i="4"/>
  <c r="O2" i="4"/>
  <c r="P2" i="4"/>
  <c r="Q2" i="4" s="1"/>
  <c r="N2" i="4"/>
  <c r="S4" i="3" s="1" a="1"/>
  <c r="S4" i="3" s="1"/>
  <c r="R23" i="4"/>
  <c r="J24" i="4"/>
  <c r="T22" i="4"/>
  <c r="W22" i="4"/>
  <c r="U22" i="4"/>
  <c r="V22" i="4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T3" i="4"/>
  <c r="V3" i="4"/>
  <c r="U3" i="4"/>
  <c r="R4" i="3" a="1"/>
  <c r="R4" i="3" s="1"/>
  <c r="R24" i="4"/>
  <c r="J25" i="4"/>
  <c r="W23" i="4"/>
  <c r="V23" i="4"/>
  <c r="T23" i="4"/>
  <c r="U23" i="4"/>
  <c r="B10" i="6"/>
  <c r="B9" i="6"/>
  <c r="B11" i="6"/>
  <c r="B7" i="6"/>
  <c r="B8" i="6"/>
  <c r="Q4" i="3" a="1"/>
  <c r="Q4" i="3" s="1"/>
  <c r="R4" i="4"/>
  <c r="J5" i="4"/>
  <c r="R25" i="4" l="1"/>
  <c r="J26" i="4"/>
  <c r="W24" i="4"/>
  <c r="V24" i="4"/>
  <c r="U24" i="4"/>
  <c r="T24" i="4"/>
  <c r="R5" i="4"/>
  <c r="J6" i="4"/>
  <c r="V4" i="4"/>
  <c r="U4" i="4"/>
  <c r="T4" i="4"/>
  <c r="W4" i="4"/>
  <c r="R26" i="4" l="1"/>
  <c r="J27" i="4"/>
  <c r="U25" i="4"/>
  <c r="T25" i="4"/>
  <c r="W25" i="4"/>
  <c r="V25" i="4"/>
  <c r="W5" i="4"/>
  <c r="V5" i="4"/>
  <c r="U5" i="4"/>
  <c r="T5" i="4"/>
  <c r="R6" i="4"/>
  <c r="J7" i="4"/>
  <c r="R27" i="4" l="1"/>
  <c r="J28" i="4"/>
  <c r="T26" i="4"/>
  <c r="W26" i="4"/>
  <c r="V26" i="4"/>
  <c r="U26" i="4"/>
  <c r="R7" i="4"/>
  <c r="J8" i="4"/>
  <c r="W6" i="4"/>
  <c r="V6" i="4"/>
  <c r="U6" i="4"/>
  <c r="T6" i="4"/>
  <c r="R28" i="4" l="1"/>
  <c r="J29" i="4"/>
  <c r="W27" i="4"/>
  <c r="V27" i="4"/>
  <c r="U27" i="4"/>
  <c r="T27" i="4"/>
  <c r="W7" i="4"/>
  <c r="V7" i="4"/>
  <c r="U7" i="4"/>
  <c r="T7" i="4"/>
  <c r="R8" i="4"/>
  <c r="J9" i="4"/>
  <c r="R29" i="4" l="1"/>
  <c r="J30" i="4"/>
  <c r="R30" i="4" s="1"/>
  <c r="W28" i="4"/>
  <c r="V28" i="4"/>
  <c r="T28" i="4"/>
  <c r="U28" i="4"/>
  <c r="R9" i="4"/>
  <c r="J10" i="4"/>
  <c r="U8" i="4"/>
  <c r="W8" i="4"/>
  <c r="V8" i="4"/>
  <c r="T8" i="4"/>
  <c r="W30" i="4" l="1"/>
  <c r="U30" i="4"/>
  <c r="T30" i="4"/>
  <c r="V30" i="4"/>
  <c r="T29" i="4"/>
  <c r="W29" i="4"/>
  <c r="V29" i="4"/>
  <c r="U29" i="4"/>
  <c r="R10" i="4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R20" i="4" s="1"/>
  <c r="W18" i="4"/>
  <c r="V18" i="4"/>
  <c r="U18" i="4"/>
  <c r="T18" i="4"/>
  <c r="V20" i="4" l="1"/>
  <c r="U20" i="4"/>
  <c r="T20" i="4"/>
  <c r="W20" i="4"/>
  <c r="V19" i="4"/>
  <c r="W19" i="4"/>
  <c r="U19" i="4"/>
  <c r="T19" i="4"/>
  <c r="N8" i="3" l="1"/>
  <c r="N6" i="3"/>
  <c r="N7" i="3"/>
  <c r="N3" i="3"/>
  <c r="K7" i="3"/>
  <c r="K6" i="3"/>
  <c r="K3" i="3"/>
  <c r="K8" i="3"/>
  <c r="L6" i="3"/>
  <c r="L8" i="3"/>
  <c r="L3" i="3"/>
  <c r="L7" i="3"/>
  <c r="M3" i="3"/>
  <c r="M7" i="3"/>
  <c r="M6" i="3"/>
  <c r="M8" i="3"/>
  <c r="X120" i="4" l="1"/>
  <c r="AB120" i="4" s="1"/>
  <c r="AF120" i="4" s="1"/>
  <c r="X111" i="4"/>
  <c r="AB111" i="4" s="1"/>
  <c r="AF111" i="4" s="1"/>
  <c r="X95" i="4"/>
  <c r="AB95" i="4" s="1"/>
  <c r="AF95" i="4" s="1"/>
  <c r="X123" i="4"/>
  <c r="AB123" i="4" s="1"/>
  <c r="AF123" i="4" s="1"/>
  <c r="X118" i="4"/>
  <c r="AB118" i="4" s="1"/>
  <c r="AF118" i="4" s="1"/>
  <c r="X102" i="4"/>
  <c r="AB102" i="4" s="1"/>
  <c r="AF102" i="4" s="1"/>
  <c r="X114" i="4"/>
  <c r="AB114" i="4" s="1"/>
  <c r="AF114" i="4" s="1"/>
  <c r="X98" i="4"/>
  <c r="AB98" i="4" s="1"/>
  <c r="AF98" i="4" s="1"/>
  <c r="X82" i="4"/>
  <c r="AB82" i="4" s="1"/>
  <c r="AF82" i="4" s="1"/>
  <c r="X66" i="4"/>
  <c r="AB66" i="4" s="1"/>
  <c r="AF66" i="4" s="1"/>
  <c r="X115" i="4"/>
  <c r="AB115" i="4" s="1"/>
  <c r="AF115" i="4" s="1"/>
  <c r="X86" i="4"/>
  <c r="AB86" i="4" s="1"/>
  <c r="AF86" i="4" s="1"/>
  <c r="X99" i="4"/>
  <c r="AB99" i="4" s="1"/>
  <c r="AF99" i="4" s="1"/>
  <c r="X32" i="4"/>
  <c r="AB32" i="4" s="1"/>
  <c r="AF32" i="4" s="1"/>
  <c r="K14" i="3"/>
  <c r="K12" i="3"/>
  <c r="X70" i="4"/>
  <c r="AB70" i="4" s="1"/>
  <c r="AF70" i="4" s="1"/>
  <c r="X79" i="4"/>
  <c r="AB79" i="4" s="1"/>
  <c r="AF79" i="4" s="1"/>
  <c r="X76" i="4"/>
  <c r="AB76" i="4" s="1"/>
  <c r="AF76" i="4" s="1"/>
  <c r="X67" i="4"/>
  <c r="AB67" i="4" s="1"/>
  <c r="AF67" i="4" s="1"/>
  <c r="K5" i="3"/>
  <c r="K10" i="3" s="1"/>
  <c r="X92" i="4"/>
  <c r="AB92" i="4" s="1"/>
  <c r="AF92" i="4" s="1"/>
  <c r="X108" i="4"/>
  <c r="AB108" i="4" s="1"/>
  <c r="AF108" i="4" s="1"/>
  <c r="X24" i="4"/>
  <c r="AB24" i="4" s="1"/>
  <c r="AF24" i="4" s="1"/>
  <c r="K15" i="3"/>
  <c r="K13" i="3"/>
  <c r="K11" i="3"/>
  <c r="X83" i="4"/>
  <c r="AB83" i="4" s="1"/>
  <c r="AF83" i="4" s="1"/>
  <c r="X25" i="4"/>
  <c r="AB25" i="4" s="1"/>
  <c r="AF25" i="4" s="1"/>
  <c r="K4" i="3"/>
  <c r="K9" i="3" s="1"/>
  <c r="X52" i="4"/>
  <c r="AB52" i="4" s="1"/>
  <c r="AF52" i="4" s="1"/>
  <c r="X42" i="4"/>
  <c r="AB42" i="4" s="1"/>
  <c r="AF42" i="4" s="1"/>
  <c r="X63" i="4"/>
  <c r="AB63" i="4" s="1"/>
  <c r="AF63" i="4" s="1"/>
  <c r="X117" i="4"/>
  <c r="AB117" i="4" s="1"/>
  <c r="AF117" i="4" s="1"/>
  <c r="X88" i="4"/>
  <c r="AB88" i="4" s="1"/>
  <c r="AF88" i="4" s="1"/>
  <c r="X22" i="4"/>
  <c r="AB22" i="4" s="1"/>
  <c r="AF22" i="4" s="1"/>
  <c r="X50" i="4"/>
  <c r="AB50" i="4" s="1"/>
  <c r="AF50" i="4" s="1"/>
  <c r="X58" i="4"/>
  <c r="AB58" i="4" s="1"/>
  <c r="AF58" i="4" s="1"/>
  <c r="X38" i="4"/>
  <c r="AB38" i="4" s="1"/>
  <c r="AF38" i="4" s="1"/>
  <c r="X21" i="4"/>
  <c r="AB21" i="4" s="1"/>
  <c r="AF21" i="4" s="1"/>
  <c r="X48" i="4"/>
  <c r="AB48" i="4" s="1"/>
  <c r="AF48" i="4" s="1"/>
  <c r="X112" i="4"/>
  <c r="AB112" i="4" s="1"/>
  <c r="AF112" i="4" s="1"/>
  <c r="X81" i="4"/>
  <c r="AB81" i="4" s="1"/>
  <c r="AF81" i="4" s="1"/>
  <c r="X125" i="4"/>
  <c r="AB125" i="4" s="1"/>
  <c r="AF125" i="4" s="1"/>
  <c r="X59" i="4"/>
  <c r="AB59" i="4" s="1"/>
  <c r="AF59" i="4" s="1"/>
  <c r="X53" i="4"/>
  <c r="AB53" i="4" s="1"/>
  <c r="AF53" i="4" s="1"/>
  <c r="X110" i="4"/>
  <c r="AB110" i="4" s="1"/>
  <c r="AF110" i="4" s="1"/>
  <c r="X65" i="4"/>
  <c r="AB65" i="4" s="1"/>
  <c r="AF65" i="4" s="1"/>
  <c r="X62" i="4"/>
  <c r="AB62" i="4" s="1"/>
  <c r="AF62" i="4" s="1"/>
  <c r="X133" i="4"/>
  <c r="AB133" i="4" s="1"/>
  <c r="AF133" i="4" s="1"/>
  <c r="X41" i="4"/>
  <c r="AB41" i="4" s="1"/>
  <c r="AF41" i="4" s="1"/>
  <c r="X85" i="4"/>
  <c r="AB85" i="4" s="1"/>
  <c r="AF85" i="4" s="1"/>
  <c r="X27" i="4"/>
  <c r="AB27" i="4" s="1"/>
  <c r="AF27" i="4" s="1"/>
  <c r="X124" i="4"/>
  <c r="AB124" i="4" s="1"/>
  <c r="AF124" i="4" s="1"/>
  <c r="X56" i="4"/>
  <c r="AB56" i="4" s="1"/>
  <c r="AF56" i="4" s="1"/>
  <c r="X55" i="4"/>
  <c r="AB55" i="4" s="1"/>
  <c r="AF55" i="4" s="1"/>
  <c r="X37" i="4"/>
  <c r="AB37" i="4" s="1"/>
  <c r="AF37" i="4" s="1"/>
  <c r="X78" i="4"/>
  <c r="AB78" i="4" s="1"/>
  <c r="AF78" i="4" s="1"/>
  <c r="X28" i="4"/>
  <c r="AB28" i="4" s="1"/>
  <c r="AF28" i="4" s="1"/>
  <c r="X51" i="4"/>
  <c r="AB51" i="4" s="1"/>
  <c r="AF51" i="4" s="1"/>
  <c r="X23" i="4"/>
  <c r="AB23" i="4" s="1"/>
  <c r="AF23" i="4" s="1"/>
  <c r="X104" i="4"/>
  <c r="AB104" i="4" s="1"/>
  <c r="AF104" i="4" s="1"/>
  <c r="X43" i="4"/>
  <c r="AB43" i="4" s="1"/>
  <c r="AF43" i="4" s="1"/>
  <c r="X64" i="4"/>
  <c r="AB64" i="4" s="1"/>
  <c r="AF64" i="4" s="1"/>
  <c r="X122" i="4"/>
  <c r="AB122" i="4" s="1"/>
  <c r="AF122" i="4" s="1"/>
  <c r="X60" i="4"/>
  <c r="AB60" i="4" s="1"/>
  <c r="AF60" i="4" s="1"/>
  <c r="X29" i="4"/>
  <c r="AB29" i="4" s="1"/>
  <c r="AF29" i="4" s="1"/>
  <c r="X107" i="4"/>
  <c r="AB107" i="4" s="1"/>
  <c r="AF107" i="4" s="1"/>
  <c r="X39" i="4"/>
  <c r="AB39" i="4" s="1"/>
  <c r="AF39" i="4" s="1"/>
  <c r="X132" i="4"/>
  <c r="AB132" i="4" s="1"/>
  <c r="AF132" i="4" s="1"/>
  <c r="X94" i="4"/>
  <c r="AB94" i="4" s="1"/>
  <c r="AF94" i="4" s="1"/>
  <c r="X128" i="4"/>
  <c r="AB128" i="4" s="1"/>
  <c r="AF128" i="4" s="1"/>
  <c r="X33" i="4"/>
  <c r="AB33" i="4" s="1"/>
  <c r="AF33" i="4" s="1"/>
  <c r="X91" i="4"/>
  <c r="AB91" i="4" s="1"/>
  <c r="AF91" i="4" s="1"/>
  <c r="X80" i="4"/>
  <c r="AB80" i="4" s="1"/>
  <c r="AF80" i="4" s="1"/>
  <c r="X129" i="4"/>
  <c r="AB129" i="4" s="1"/>
  <c r="AF129" i="4" s="1"/>
  <c r="X40" i="4"/>
  <c r="AB40" i="4" s="1"/>
  <c r="AF40" i="4" s="1"/>
  <c r="X54" i="4"/>
  <c r="AB54" i="4" s="1"/>
  <c r="AF54" i="4" s="1"/>
  <c r="X75" i="4"/>
  <c r="AB75" i="4" s="1"/>
  <c r="AF75" i="4" s="1"/>
  <c r="X101" i="4"/>
  <c r="AB101" i="4" s="1"/>
  <c r="AF101" i="4" s="1"/>
  <c r="X96" i="4"/>
  <c r="AB96" i="4" s="1"/>
  <c r="AF96" i="4" s="1"/>
  <c r="X126" i="4"/>
  <c r="AB126" i="4" s="1"/>
  <c r="AF126" i="4" s="1"/>
  <c r="X131" i="4"/>
  <c r="AB131" i="4" s="1"/>
  <c r="AF131" i="4" s="1"/>
  <c r="X89" i="4"/>
  <c r="AB89" i="4" s="1"/>
  <c r="AF89" i="4" s="1"/>
  <c r="X46" i="4"/>
  <c r="AB46" i="4" s="1"/>
  <c r="AF46" i="4" s="1"/>
  <c r="X73" i="4"/>
  <c r="AB73" i="4" s="1"/>
  <c r="AF73" i="4" s="1"/>
  <c r="X90" i="4"/>
  <c r="AB90" i="4" s="1"/>
  <c r="AF90" i="4" s="1"/>
  <c r="X44" i="4"/>
  <c r="AB44" i="4" s="1"/>
  <c r="AF44" i="4" s="1"/>
  <c r="X93" i="4"/>
  <c r="AB93" i="4" s="1"/>
  <c r="AF93" i="4" s="1"/>
  <c r="X34" i="4"/>
  <c r="AB34" i="4" s="1"/>
  <c r="AF34" i="4" s="1"/>
  <c r="X127" i="4"/>
  <c r="AB127" i="4" s="1"/>
  <c r="AF127" i="4" s="1"/>
  <c r="X49" i="4"/>
  <c r="AB49" i="4" s="1"/>
  <c r="AF49" i="4" s="1"/>
  <c r="X100" i="4"/>
  <c r="AB100" i="4" s="1"/>
  <c r="AF100" i="4" s="1"/>
  <c r="X72" i="4"/>
  <c r="AB72" i="4" s="1"/>
  <c r="AF72" i="4" s="1"/>
  <c r="X74" i="4"/>
  <c r="AB74" i="4" s="1"/>
  <c r="AF74" i="4" s="1"/>
  <c r="X116" i="4"/>
  <c r="AB116" i="4" s="1"/>
  <c r="AF116" i="4" s="1"/>
  <c r="X13" i="4"/>
  <c r="AB13" i="4" s="1"/>
  <c r="AF13" i="4" s="1"/>
  <c r="X77" i="4"/>
  <c r="AB77" i="4" s="1"/>
  <c r="AF77" i="4" s="1"/>
  <c r="X47" i="4"/>
  <c r="AB47" i="4" s="1"/>
  <c r="AF47" i="4" s="1"/>
  <c r="X113" i="4"/>
  <c r="AB113" i="4" s="1"/>
  <c r="AF113" i="4" s="1"/>
  <c r="X97" i="4"/>
  <c r="AB97" i="4" s="1"/>
  <c r="AF97" i="4" s="1"/>
  <c r="X35" i="4"/>
  <c r="AB35" i="4" s="1"/>
  <c r="AF35" i="4" s="1"/>
  <c r="X71" i="4"/>
  <c r="AB71" i="4" s="1"/>
  <c r="AF71" i="4" s="1"/>
  <c r="X87" i="4"/>
  <c r="AB87" i="4" s="1"/>
  <c r="AF87" i="4" s="1"/>
  <c r="X45" i="4"/>
  <c r="AB45" i="4" s="1"/>
  <c r="AF45" i="4" s="1"/>
  <c r="X31" i="4"/>
  <c r="AB31" i="4" s="1"/>
  <c r="AF31" i="4" s="1"/>
  <c r="X68" i="4"/>
  <c r="AB68" i="4" s="1"/>
  <c r="AF68" i="4" s="1"/>
  <c r="X130" i="4"/>
  <c r="AB130" i="4" s="1"/>
  <c r="AF130" i="4" s="1"/>
  <c r="X106" i="4"/>
  <c r="AB106" i="4" s="1"/>
  <c r="AF106" i="4" s="1"/>
  <c r="X84" i="4"/>
  <c r="AB84" i="4" s="1"/>
  <c r="AF84" i="4" s="1"/>
  <c r="X69" i="4"/>
  <c r="AB69" i="4" s="1"/>
  <c r="AF69" i="4" s="1"/>
  <c r="X26" i="4"/>
  <c r="AB26" i="4" s="1"/>
  <c r="AF26" i="4" s="1"/>
  <c r="X119" i="4"/>
  <c r="AB119" i="4" s="1"/>
  <c r="AF119" i="4" s="1"/>
  <c r="X103" i="4"/>
  <c r="AB103" i="4" s="1"/>
  <c r="AF103" i="4" s="1"/>
  <c r="X61" i="4"/>
  <c r="AB61" i="4" s="1"/>
  <c r="AF61" i="4" s="1"/>
  <c r="X57" i="4"/>
  <c r="AB57" i="4" s="1"/>
  <c r="AF57" i="4" s="1"/>
  <c r="X36" i="4"/>
  <c r="AB36" i="4" s="1"/>
  <c r="AF36" i="4" s="1"/>
  <c r="X105" i="4"/>
  <c r="AB105" i="4" s="1"/>
  <c r="AF105" i="4" s="1"/>
  <c r="X109" i="4"/>
  <c r="AB109" i="4" s="1"/>
  <c r="AF109" i="4" s="1"/>
  <c r="X5" i="4"/>
  <c r="AB5" i="4" s="1"/>
  <c r="AF5" i="4" s="1"/>
  <c r="X30" i="4"/>
  <c r="AB30" i="4" s="1"/>
  <c r="AF30" i="4" s="1"/>
  <c r="X121" i="4"/>
  <c r="AB121" i="4" s="1"/>
  <c r="AF121" i="4" s="1"/>
  <c r="X17" i="4"/>
  <c r="AB17" i="4" s="1"/>
  <c r="AF17" i="4" s="1"/>
  <c r="X20" i="4"/>
  <c r="AB20" i="4" s="1"/>
  <c r="AF20" i="4" s="1"/>
  <c r="X2" i="4"/>
  <c r="AB2" i="4" s="1"/>
  <c r="AF2" i="4" s="1"/>
  <c r="X11" i="4"/>
  <c r="AB11" i="4" s="1"/>
  <c r="AF11" i="4" s="1"/>
  <c r="X9" i="4"/>
  <c r="AB9" i="4" s="1"/>
  <c r="AF9" i="4" s="1"/>
  <c r="X8" i="4"/>
  <c r="AB8" i="4" s="1"/>
  <c r="AF8" i="4" s="1"/>
  <c r="X18" i="4"/>
  <c r="AB18" i="4" s="1"/>
  <c r="AF18" i="4" s="1"/>
  <c r="X3" i="4"/>
  <c r="AB3" i="4" s="1"/>
  <c r="AF3" i="4" s="1"/>
  <c r="X10" i="4"/>
  <c r="AB10" i="4" s="1"/>
  <c r="AF10" i="4" s="1"/>
  <c r="X4" i="4"/>
  <c r="AB4" i="4" s="1"/>
  <c r="AF4" i="4" s="1"/>
  <c r="X15" i="4"/>
  <c r="AB15" i="4" s="1"/>
  <c r="AF15" i="4" s="1"/>
  <c r="X19" i="4"/>
  <c r="AB19" i="4" s="1"/>
  <c r="AF19" i="4" s="1"/>
  <c r="X14" i="4"/>
  <c r="AB14" i="4" s="1"/>
  <c r="AF14" i="4" s="1"/>
  <c r="X12" i="4"/>
  <c r="AB12" i="4" s="1"/>
  <c r="AF12" i="4" s="1"/>
  <c r="X7" i="4"/>
  <c r="AB7" i="4" s="1"/>
  <c r="AF7" i="4" s="1"/>
  <c r="X6" i="4"/>
  <c r="AB6" i="4" s="1"/>
  <c r="AF6" i="4" s="1"/>
  <c r="X16" i="4"/>
  <c r="AB16" i="4" s="1"/>
  <c r="AF16" i="4" s="1"/>
  <c r="M5" i="3"/>
  <c r="M10" i="3" s="1"/>
  <c r="M4" i="3"/>
  <c r="M9" i="3" s="1"/>
  <c r="N5" i="3"/>
  <c r="N10" i="3" s="1"/>
  <c r="N4" i="3"/>
  <c r="N9" i="3" s="1"/>
  <c r="L5" i="3"/>
  <c r="L10" i="3" s="1"/>
  <c r="L4" i="3"/>
  <c r="L9" i="3" s="1"/>
  <c r="N12" i="3" l="1"/>
  <c r="M12" i="3"/>
  <c r="M13" i="3" s="1"/>
  <c r="L12" i="3"/>
  <c r="D8" i="3"/>
  <c r="D6" i="3"/>
  <c r="D3" i="3"/>
  <c r="D5" i="3" s="1"/>
  <c r="D10" i="3" s="1"/>
  <c r="D7" i="3"/>
  <c r="M14" i="3"/>
  <c r="L14" i="3"/>
  <c r="N14" i="3"/>
  <c r="L13" i="3"/>
  <c r="N13" i="3"/>
  <c r="Z23" i="4" l="1"/>
  <c r="Z27" i="4"/>
  <c r="Z28" i="4"/>
  <c r="Z22" i="4"/>
  <c r="Z26" i="4"/>
  <c r="Z21" i="4"/>
  <c r="Z24" i="4"/>
  <c r="Z29" i="4"/>
  <c r="Z25" i="4"/>
  <c r="Z30" i="4"/>
  <c r="AA22" i="4"/>
  <c r="AA28" i="4"/>
  <c r="AA23" i="4"/>
  <c r="AA27" i="4"/>
  <c r="AA26" i="4"/>
  <c r="AA25" i="4"/>
  <c r="AA21" i="4"/>
  <c r="AA30" i="4"/>
  <c r="AA29" i="4"/>
  <c r="AA24" i="4"/>
  <c r="Y29" i="4"/>
  <c r="Y23" i="4"/>
  <c r="Y28" i="4"/>
  <c r="Y22" i="4"/>
  <c r="Y27" i="4"/>
  <c r="Y26" i="4"/>
  <c r="Y21" i="4"/>
  <c r="Y25" i="4"/>
  <c r="Y24" i="4"/>
  <c r="Y30" i="4"/>
  <c r="Y13" i="4"/>
  <c r="Y5" i="4"/>
  <c r="Y17" i="4"/>
  <c r="Y20" i="4"/>
  <c r="Y8" i="4"/>
  <c r="Y14" i="4"/>
  <c r="Y11" i="4"/>
  <c r="Y12" i="4"/>
  <c r="Y18" i="4"/>
  <c r="Y3" i="4"/>
  <c r="Y4" i="4"/>
  <c r="Y9" i="4"/>
  <c r="Y15" i="4"/>
  <c r="Y10" i="4"/>
  <c r="Y19" i="4"/>
  <c r="Y7" i="4"/>
  <c r="Y6" i="4"/>
  <c r="Y16" i="4"/>
  <c r="Y2" i="4"/>
  <c r="L15" i="3"/>
  <c r="AA5" i="4"/>
  <c r="AA13" i="4"/>
  <c r="AA17" i="4"/>
  <c r="AA20" i="4"/>
  <c r="AA16" i="4"/>
  <c r="AA12" i="4"/>
  <c r="AA8" i="4"/>
  <c r="AA4" i="4"/>
  <c r="AA9" i="4"/>
  <c r="AA15" i="4"/>
  <c r="AA10" i="4"/>
  <c r="AA19" i="4"/>
  <c r="AA3" i="4"/>
  <c r="AA7" i="4"/>
  <c r="AA6" i="4"/>
  <c r="AA2" i="4"/>
  <c r="AA14" i="4"/>
  <c r="AA11" i="4"/>
  <c r="AA18" i="4"/>
  <c r="N15" i="3"/>
  <c r="Z13" i="4"/>
  <c r="Z5" i="4"/>
  <c r="Z17" i="4"/>
  <c r="Z20" i="4"/>
  <c r="Z11" i="4"/>
  <c r="Z12" i="4"/>
  <c r="Z8" i="4"/>
  <c r="Z18" i="4"/>
  <c r="Z3" i="4"/>
  <c r="Z4" i="4"/>
  <c r="Z9" i="4"/>
  <c r="Z15" i="4"/>
  <c r="Z10" i="4"/>
  <c r="Z19" i="4"/>
  <c r="Z16" i="4"/>
  <c r="Z7" i="4"/>
  <c r="Z6" i="4"/>
  <c r="Z2" i="4"/>
  <c r="Z14" i="4"/>
  <c r="M15" i="3"/>
  <c r="D14" i="3"/>
  <c r="D12" i="3"/>
  <c r="D15" i="3"/>
  <c r="D13" i="3"/>
  <c r="D4" i="3"/>
  <c r="D9" i="3" s="1"/>
  <c r="M11" i="3" l="1"/>
  <c r="AD18" i="4" s="1"/>
  <c r="AH18" i="4" s="1"/>
  <c r="N11" i="3"/>
  <c r="AE12" i="4" s="1"/>
  <c r="AI12" i="4" s="1"/>
  <c r="L11" i="3"/>
  <c r="AC17" i="4" s="1"/>
  <c r="AG17" i="4" s="1"/>
  <c r="AE28" i="4" l="1"/>
  <c r="AI28" i="4" s="1"/>
  <c r="AC24" i="4"/>
  <c r="AG24" i="4" s="1"/>
  <c r="AD29" i="4"/>
  <c r="AH29" i="4" s="1"/>
  <c r="AD24" i="4"/>
  <c r="AH24" i="4" s="1"/>
  <c r="AD25" i="4"/>
  <c r="AH25" i="4" s="1"/>
  <c r="AC28" i="4"/>
  <c r="AG28" i="4" s="1"/>
  <c r="AC26" i="4"/>
  <c r="AG26" i="4" s="1"/>
  <c r="AD22" i="4"/>
  <c r="AH22" i="4" s="1"/>
  <c r="AE27" i="4"/>
  <c r="AI27" i="4" s="1"/>
  <c r="AE30" i="4"/>
  <c r="AI30" i="4" s="1"/>
  <c r="AD27" i="4"/>
  <c r="AH27" i="4" s="1"/>
  <c r="AE24" i="4"/>
  <c r="AI24" i="4" s="1"/>
  <c r="AE25" i="4"/>
  <c r="AI25" i="4" s="1"/>
  <c r="AC23" i="4"/>
  <c r="AG23" i="4" s="1"/>
  <c r="AC30" i="4"/>
  <c r="AG30" i="4" s="1"/>
  <c r="AD30" i="4"/>
  <c r="AH30" i="4" s="1"/>
  <c r="AC29" i="4"/>
  <c r="AG29" i="4" s="1"/>
  <c r="AC27" i="4"/>
  <c r="AG27" i="4" s="1"/>
  <c r="AD26" i="4"/>
  <c r="AH26" i="4" s="1"/>
  <c r="AE22" i="4"/>
  <c r="AI22" i="4" s="1"/>
  <c r="AE23" i="4"/>
  <c r="AI23" i="4" s="1"/>
  <c r="AC22" i="4"/>
  <c r="AG22" i="4" s="1"/>
  <c r="AC21" i="4"/>
  <c r="AG21" i="4" s="1"/>
  <c r="AD23" i="4"/>
  <c r="AH23" i="4" s="1"/>
  <c r="AD21" i="4"/>
  <c r="AH21" i="4" s="1"/>
  <c r="AD28" i="4"/>
  <c r="AH28" i="4" s="1"/>
  <c r="AE21" i="4"/>
  <c r="AI21" i="4" s="1"/>
  <c r="AE26" i="4"/>
  <c r="AI26" i="4" s="1"/>
  <c r="AE29" i="4"/>
  <c r="AI29" i="4" s="1"/>
  <c r="AC25" i="4"/>
  <c r="AG25" i="4" s="1"/>
  <c r="AE6" i="4"/>
  <c r="AI6" i="4" s="1"/>
  <c r="AC2" i="4"/>
  <c r="AG2" i="4" s="1"/>
  <c r="AC11" i="4"/>
  <c r="AG11" i="4" s="1"/>
  <c r="AC20" i="4"/>
  <c r="AG20" i="4" s="1"/>
  <c r="AE2" i="4"/>
  <c r="AI2" i="4" s="1"/>
  <c r="AE11" i="4"/>
  <c r="AI11" i="4" s="1"/>
  <c r="AC6" i="4"/>
  <c r="AG6" i="4" s="1"/>
  <c r="AE3" i="4"/>
  <c r="AI3" i="4" s="1"/>
  <c r="AD3" i="4"/>
  <c r="AH3" i="4" s="1"/>
  <c r="AD19" i="4"/>
  <c r="AH19" i="4" s="1"/>
  <c r="AE7" i="4"/>
  <c r="AI7" i="4" s="1"/>
  <c r="AC15" i="4"/>
  <c r="AG15" i="4" s="1"/>
  <c r="AC4" i="4"/>
  <c r="AG4" i="4" s="1"/>
  <c r="AC12" i="4"/>
  <c r="AG12" i="4" s="1"/>
  <c r="AE9" i="4"/>
  <c r="AI9" i="4" s="1"/>
  <c r="AC3" i="4"/>
  <c r="AG3" i="4" s="1"/>
  <c r="AE20" i="4"/>
  <c r="AI20" i="4" s="1"/>
  <c r="AD4" i="4"/>
  <c r="AH4" i="4" s="1"/>
  <c r="AE5" i="4"/>
  <c r="AI5" i="4" s="1"/>
  <c r="AC18" i="4"/>
  <c r="AG18" i="4" s="1"/>
  <c r="AC13" i="4"/>
  <c r="AG13" i="4" s="1"/>
  <c r="AE4" i="4"/>
  <c r="AI4" i="4" s="1"/>
  <c r="AD11" i="4"/>
  <c r="AH11" i="4" s="1"/>
  <c r="AC5" i="4"/>
  <c r="AG5" i="4" s="1"/>
  <c r="AD15" i="4"/>
  <c r="AH15" i="4" s="1"/>
  <c r="AE14" i="4"/>
  <c r="AI14" i="4" s="1"/>
  <c r="AD10" i="4"/>
  <c r="AH10" i="4" s="1"/>
  <c r="AD17" i="4"/>
  <c r="AH17" i="4" s="1"/>
  <c r="AE18" i="4"/>
  <c r="AI18" i="4" s="1"/>
  <c r="AD12" i="4"/>
  <c r="AH12" i="4" s="1"/>
  <c r="AD5" i="4"/>
  <c r="AH5" i="4" s="1"/>
  <c r="AC9" i="4"/>
  <c r="AG9" i="4" s="1"/>
  <c r="AC10" i="4"/>
  <c r="AG10" i="4" s="1"/>
  <c r="AC19" i="4"/>
  <c r="AG19" i="4" s="1"/>
  <c r="AD8" i="4"/>
  <c r="AH8" i="4" s="1"/>
  <c r="AE8" i="4"/>
  <c r="AI8" i="4" s="1"/>
  <c r="AC8" i="4"/>
  <c r="AG8" i="4" s="1"/>
  <c r="AE10" i="4"/>
  <c r="AI10" i="4" s="1"/>
  <c r="AE13" i="4"/>
  <c r="AI13" i="4" s="1"/>
  <c r="AD2" i="4"/>
  <c r="AH2" i="4" s="1"/>
  <c r="AD14" i="4"/>
  <c r="AH14" i="4" s="1"/>
  <c r="AD9" i="4"/>
  <c r="AH9" i="4" s="1"/>
  <c r="AC16" i="4"/>
  <c r="AG16" i="4" s="1"/>
  <c r="AC14" i="4"/>
  <c r="AG14" i="4" s="1"/>
  <c r="AD13" i="4"/>
  <c r="AH13" i="4" s="1"/>
  <c r="AE16" i="4"/>
  <c r="AI16" i="4" s="1"/>
  <c r="AD20" i="4"/>
  <c r="AH20" i="4" s="1"/>
  <c r="AD16" i="4"/>
  <c r="AH16" i="4" s="1"/>
  <c r="AD7" i="4"/>
  <c r="AH7" i="4" s="1"/>
  <c r="AC7" i="4"/>
  <c r="AG7" i="4" s="1"/>
  <c r="AD6" i="4"/>
  <c r="AH6" i="4" s="1"/>
  <c r="AE17" i="4"/>
  <c r="AI17" i="4" s="1"/>
  <c r="AE15" i="4"/>
  <c r="AI15" i="4" s="1"/>
  <c r="AE19" i="4"/>
  <c r="AI19" i="4" s="1"/>
  <c r="G8" i="3" l="1"/>
  <c r="G6" i="3"/>
  <c r="G3" i="3"/>
  <c r="G7" i="3"/>
  <c r="F7" i="3"/>
  <c r="F8" i="3"/>
  <c r="F3" i="3"/>
  <c r="F6" i="3"/>
  <c r="E3" i="3"/>
  <c r="E8" i="3"/>
  <c r="E6" i="3"/>
  <c r="E7" i="3"/>
  <c r="E4" i="3" l="1"/>
  <c r="E9" i="3" s="1"/>
  <c r="E5" i="3"/>
  <c r="E10" i="3" s="1"/>
  <c r="F5" i="3"/>
  <c r="F10" i="3" s="1"/>
  <c r="F4" i="3"/>
  <c r="F9" i="3" s="1"/>
  <c r="G5" i="3"/>
  <c r="G10" i="3" s="1"/>
  <c r="G4" i="3"/>
  <c r="G9" i="3" s="1"/>
  <c r="G12" i="3" s="1"/>
  <c r="E12" i="3" l="1"/>
  <c r="F12" i="3"/>
  <c r="F13" i="3" s="1"/>
  <c r="F15" i="3" s="1"/>
  <c r="G13" i="3"/>
  <c r="G15" i="3" s="1"/>
  <c r="G14" i="3"/>
  <c r="F14" i="3"/>
  <c r="E13" i="3"/>
  <c r="E15" i="3" s="1"/>
  <c r="E14" i="3"/>
  <c r="B4" i="1" l="1"/>
  <c r="B7" i="1"/>
  <c r="D23" i="3"/>
  <c r="B6" i="1"/>
  <c r="B5" i="1"/>
  <c r="B8" i="1" l="1"/>
  <c r="B18" i="6"/>
  <c r="B17" i="6"/>
  <c r="B16" i="6"/>
  <c r="B15" i="6"/>
  <c r="S123" i="4"/>
  <c r="S131" i="4"/>
  <c r="S126" i="4"/>
  <c r="S121" i="4"/>
  <c r="S122" i="4"/>
  <c r="S114" i="4"/>
  <c r="S133" i="4"/>
  <c r="S124" i="4"/>
  <c r="S109" i="4"/>
  <c r="S93" i="4"/>
  <c r="S77" i="4"/>
  <c r="S128" i="4"/>
  <c r="S104" i="4"/>
  <c r="S88" i="4"/>
  <c r="S115" i="4"/>
  <c r="S99" i="4"/>
  <c r="S83" i="4"/>
  <c r="S110" i="4"/>
  <c r="S94" i="4"/>
  <c r="S78" i="4"/>
  <c r="S62" i="4"/>
  <c r="S46" i="4"/>
  <c r="S120" i="4"/>
  <c r="S105" i="4"/>
  <c r="S89" i="4"/>
  <c r="S73" i="4"/>
  <c r="S57" i="4"/>
  <c r="S132" i="4"/>
  <c r="S127" i="4"/>
  <c r="S116" i="4"/>
  <c r="S100" i="4"/>
  <c r="S84" i="4"/>
  <c r="S68" i="4"/>
  <c r="S52" i="4"/>
  <c r="S111" i="4"/>
  <c r="S106" i="4"/>
  <c r="S90" i="4"/>
  <c r="S74" i="4"/>
  <c r="S112" i="4"/>
  <c r="S96" i="4"/>
  <c r="S80" i="4"/>
  <c r="S64" i="4"/>
  <c r="S48" i="4"/>
  <c r="S130" i="4"/>
  <c r="S107" i="4"/>
  <c r="S91" i="4"/>
  <c r="S75" i="4"/>
  <c r="S59" i="4"/>
  <c r="S125" i="4"/>
  <c r="S118" i="4"/>
  <c r="S102" i="4"/>
  <c r="S86" i="4"/>
  <c r="S113" i="4"/>
  <c r="S97" i="4"/>
  <c r="S81" i="4"/>
  <c r="S65" i="4"/>
  <c r="S49" i="4"/>
  <c r="S55" i="4"/>
  <c r="S35" i="4"/>
  <c r="S19" i="4"/>
  <c r="S3" i="4"/>
  <c r="S63" i="4"/>
  <c r="S30" i="4"/>
  <c r="S14" i="4"/>
  <c r="S58" i="4"/>
  <c r="S47" i="4"/>
  <c r="S42" i="4"/>
  <c r="S25" i="4"/>
  <c r="S9" i="4"/>
  <c r="S85" i="4"/>
  <c r="S36" i="4"/>
  <c r="S20" i="4"/>
  <c r="S4" i="4"/>
  <c r="S98" i="4"/>
  <c r="S44" i="4"/>
  <c r="S31" i="4"/>
  <c r="S15" i="4"/>
  <c r="S34" i="4"/>
  <c r="S71" i="4"/>
  <c r="S70" i="4"/>
  <c r="S54" i="4"/>
  <c r="S39" i="4"/>
  <c r="S26" i="4"/>
  <c r="S10" i="4"/>
  <c r="S72" i="4"/>
  <c r="S61" i="4"/>
  <c r="S37" i="4"/>
  <c r="S21" i="4"/>
  <c r="S5" i="4"/>
  <c r="S51" i="4"/>
  <c r="S32" i="4"/>
  <c r="S16" i="4"/>
  <c r="S103" i="4"/>
  <c r="S87" i="4"/>
  <c r="S76" i="4"/>
  <c r="S27" i="4"/>
  <c r="S11" i="4"/>
  <c r="S18" i="4"/>
  <c r="S69" i="4"/>
  <c r="S60" i="4"/>
  <c r="S41" i="4"/>
  <c r="S22" i="4"/>
  <c r="S6" i="4"/>
  <c r="S117" i="4"/>
  <c r="S50" i="4"/>
  <c r="S2" i="4"/>
  <c r="S119" i="4"/>
  <c r="S108" i="4"/>
  <c r="S67" i="4"/>
  <c r="S33" i="4"/>
  <c r="S17" i="4"/>
  <c r="S66" i="4"/>
  <c r="S129" i="4"/>
  <c r="S101" i="4"/>
  <c r="S43" i="4"/>
  <c r="S28" i="4"/>
  <c r="S12" i="4"/>
  <c r="S95" i="4"/>
  <c r="S56" i="4"/>
  <c r="S53" i="4"/>
  <c r="S38" i="4"/>
  <c r="S23" i="4"/>
  <c r="S7" i="4"/>
  <c r="S8" i="4"/>
  <c r="S92" i="4"/>
  <c r="S24" i="4"/>
  <c r="S79" i="4"/>
  <c r="S40" i="4"/>
  <c r="S82" i="4"/>
  <c r="S29" i="4"/>
  <c r="S45" i="4"/>
  <c r="S13" i="4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<sst xmlns="http://schemas.openxmlformats.org/spreadsheetml/2006/main" count="168" uniqueCount="125">
  <si>
    <t>Weather Zone</t>
  </si>
  <si>
    <t>Toronto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</si>
  <si>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</si>
  <si>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</si>
  <si>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</si>
  <si>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</si>
  <si>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</si>
  <si>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</si>
  <si>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</si>
  <si>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</si>
  <si>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</si>
  <si>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</si>
  <si>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</si>
  <si>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</si>
  <si>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</si>
  <si>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</si>
  <si>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</si>
  <si>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</si>
  <si>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</si>
  <si>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</si>
  <si>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</si>
  <si>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</si>
  <si>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</si>
  <si>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</si>
  <si>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</si>
  <si>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</si>
  <si>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</si>
  <si>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</si>
  <si>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</si>
  <si>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</si>
  <si>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</si>
  <si>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</si>
  <si>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</si>
  <si>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</si>
  <si>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</si>
  <si>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</si>
  <si>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</si>
  <si>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</si>
  <si>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</si>
  <si>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</si>
  <si>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</si>
  <si>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</si>
  <si>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</si>
  <si>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</si>
  <si>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</si>
  <si>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</si>
  <si>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</si>
  <si>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</si>
  <si>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</si>
  <si>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</si>
  <si>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</si>
  <si>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</si>
  <si>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</si>
  <si>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</si>
  <si>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</si>
  <si>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</si>
  <si>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</si>
  <si>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</si>
  <si>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</si>
  <si>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</si>
  <si>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</si>
  <si>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</si>
  <si>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</si>
  <si>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</si>
  <si>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</si>
  <si>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</si>
  <si>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</si>
  <si>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</si>
  <si>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</si>
  <si>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</si>
  <si>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</si>
  <si>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HDD Balance Point</t>
  </si>
  <si>
    <t>London</t>
  </si>
  <si>
    <t>Ottawa</t>
  </si>
  <si>
    <t>Wx Column Index</t>
  </si>
  <si>
    <t>Thunder Bay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</si>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</sst>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Types" Target="richData/rdRichValueTyp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0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0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3</v>
  </rv>
  <rv s="1">
    <v>13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tabSelected="1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A3" sqref="A3"/>
    </sheetView>
  </sheetViews>
  <sheetFormatPr defaultColWidth="10.625" defaultRowHeight="15.75" x14ac:dyDescent="0.25"/>
  <cols>
    <col min="1" max="6" width="12.8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/>
      <c r="B3" s="11"/>
      <c r="C3" s="11"/>
      <c r="D3" s="12"/>
      <c r="E3" s="12"/>
      <c r="F3" s="15"/>
      <c r="G3" s="19"/>
      <c r="M3" s="2"/>
      <c r="N3" s="2"/>
      <c r="O3" s="2"/>
      <c r="U3" s="2"/>
      <c r="V3" s="2"/>
      <c r="W3" s="2"/>
    </row>
    <row r="4" spans="1:23" x14ac:dyDescent="0.25">
      <c r="A4" s="11"/>
      <c r="B4" s="11"/>
      <c r="C4" s="11"/>
      <c r="D4" s="12"/>
      <c r="E4" s="12"/>
      <c r="F4" s="15"/>
      <c r="G4" s="19"/>
      <c r="M4" s="2"/>
      <c r="N4" s="2"/>
      <c r="O4" s="2"/>
      <c r="U4" s="2"/>
      <c r="V4" s="2"/>
      <c r="W4" s="2"/>
    </row>
    <row r="5" spans="1:23" x14ac:dyDescent="0.25">
      <c r="A5" s="11"/>
      <c r="B5" s="11"/>
      <c r="C5" s="11"/>
      <c r="D5" s="12"/>
      <c r="E5" s="12"/>
      <c r="F5" s="15"/>
      <c r="G5" s="19"/>
      <c r="M5" s="2"/>
      <c r="N5" s="2"/>
      <c r="O5" s="2"/>
      <c r="U5" s="2"/>
      <c r="V5" s="2"/>
      <c r="W5" s="2"/>
    </row>
    <row r="6" spans="1:23" x14ac:dyDescent="0.25">
      <c r="A6" s="11"/>
      <c r="B6" s="11"/>
      <c r="C6" s="11"/>
      <c r="D6" s="12"/>
      <c r="E6" s="12"/>
      <c r="F6" s="15"/>
      <c r="G6" s="19"/>
      <c r="M6" s="2"/>
      <c r="N6" s="2"/>
      <c r="O6" s="2"/>
      <c r="U6" s="2"/>
      <c r="V6" s="2"/>
      <c r="W6" s="2"/>
    </row>
    <row r="7" spans="1:23" x14ac:dyDescent="0.25">
      <c r="A7" s="11"/>
      <c r="B7" s="11"/>
      <c r="C7" s="11"/>
      <c r="D7" s="12"/>
      <c r="E7" s="12"/>
      <c r="F7" s="15"/>
      <c r="G7" s="19"/>
      <c r="M7" s="2"/>
      <c r="N7" s="2"/>
      <c r="O7" s="2"/>
      <c r="U7" s="2"/>
      <c r="V7" s="2"/>
      <c r="W7" s="2"/>
    </row>
    <row r="8" spans="1:23" x14ac:dyDescent="0.25">
      <c r="A8" s="11"/>
      <c r="B8" s="11"/>
      <c r="C8" s="11"/>
      <c r="D8" s="12"/>
      <c r="E8" s="12"/>
      <c r="F8" s="15"/>
      <c r="G8" s="19"/>
      <c r="M8" s="2"/>
      <c r="N8" s="2"/>
      <c r="O8" s="2"/>
      <c r="U8" s="2"/>
      <c r="V8" s="2"/>
      <c r="W8" s="2"/>
    </row>
    <row r="9" spans="1:23" x14ac:dyDescent="0.25">
      <c r="A9" s="11"/>
      <c r="B9" s="11"/>
      <c r="C9" s="11"/>
      <c r="D9" s="12"/>
      <c r="E9" s="12"/>
      <c r="F9" s="15"/>
      <c r="G9" s="19"/>
      <c r="M9" s="2"/>
      <c r="N9" s="2"/>
      <c r="O9" s="2"/>
      <c r="U9" s="2"/>
      <c r="V9" s="2"/>
      <c r="W9" s="2"/>
    </row>
    <row r="10" spans="1:23" x14ac:dyDescent="0.25">
      <c r="A10" s="11"/>
      <c r="B10" s="11"/>
      <c r="C10" s="11"/>
      <c r="D10" s="12"/>
      <c r="E10" s="12"/>
      <c r="F10" s="15"/>
      <c r="G10" s="19"/>
      <c r="M10" s="2"/>
      <c r="N10" s="2"/>
      <c r="O10" s="2"/>
      <c r="U10" s="2"/>
      <c r="V10" s="2"/>
      <c r="W10" s="2"/>
    </row>
    <row r="11" spans="1:23" x14ac:dyDescent="0.25">
      <c r="A11" s="11"/>
      <c r="B11" s="11"/>
      <c r="C11" s="11"/>
      <c r="D11" s="12"/>
      <c r="E11" s="12"/>
      <c r="F11" s="15"/>
      <c r="G11" s="19"/>
      <c r="M11" s="2"/>
      <c r="N11" s="2"/>
      <c r="O11" s="2"/>
      <c r="U11" s="2"/>
      <c r="V11" s="2"/>
      <c r="W11" s="2"/>
    </row>
    <row r="12" spans="1:23" x14ac:dyDescent="0.25">
      <c r="A12" s="11"/>
      <c r="B12" s="11"/>
      <c r="C12" s="11"/>
      <c r="D12" s="12"/>
      <c r="E12" s="12"/>
      <c r="F12" s="15"/>
      <c r="G12" s="19"/>
      <c r="M12" s="2"/>
      <c r="N12" s="2"/>
      <c r="O12" s="2"/>
      <c r="U12" s="2"/>
      <c r="V12" s="2"/>
      <c r="W12" s="2"/>
    </row>
    <row r="13" spans="1:23" x14ac:dyDescent="0.25">
      <c r="A13" s="11"/>
      <c r="B13" s="11"/>
      <c r="C13" s="11"/>
      <c r="D13" s="12"/>
      <c r="E13" s="12"/>
      <c r="F13" s="15"/>
      <c r="G13" s="19"/>
      <c r="M13" s="2"/>
      <c r="N13" s="2"/>
      <c r="O13" s="2"/>
      <c r="U13" s="2"/>
      <c r="V13" s="2"/>
      <c r="W13" s="2"/>
    </row>
    <row r="14" spans="1:23" x14ac:dyDescent="0.25">
      <c r="A14" s="11"/>
      <c r="B14" s="11"/>
      <c r="C14" s="11"/>
      <c r="D14" s="12"/>
      <c r="E14" s="12"/>
      <c r="F14" s="15"/>
      <c r="G14" s="19"/>
      <c r="M14" s="2"/>
      <c r="N14" s="2"/>
      <c r="O14" s="2"/>
      <c r="U14" s="2"/>
      <c r="V14" s="2"/>
      <c r="W14" s="2"/>
    </row>
    <row r="15" spans="1:23" x14ac:dyDescent="0.25">
      <c r="A15" s="11"/>
      <c r="B15" s="11"/>
      <c r="C15" s="11"/>
      <c r="D15" s="12"/>
      <c r="E15" s="12"/>
      <c r="F15" s="15"/>
      <c r="G15" s="19"/>
      <c r="M15" s="2"/>
      <c r="N15" s="2"/>
      <c r="O15" s="2"/>
      <c r="U15" s="2"/>
      <c r="V15" s="2"/>
      <c r="W15" s="2"/>
    </row>
    <row r="16" spans="1:23" x14ac:dyDescent="0.25">
      <c r="A16" s="11"/>
      <c r="B16" s="11"/>
      <c r="C16" s="11"/>
      <c r="D16" s="12"/>
      <c r="E16" s="12"/>
      <c r="F16" s="15"/>
      <c r="G16" s="19"/>
      <c r="M16" s="2"/>
      <c r="N16" s="2"/>
      <c r="O16" s="2"/>
      <c r="U16" s="2"/>
      <c r="V16" s="2"/>
      <c r="W16" s="2"/>
    </row>
    <row r="17" spans="1:23" x14ac:dyDescent="0.25">
      <c r="A17" s="11"/>
      <c r="B17" s="11"/>
      <c r="C17" s="11"/>
      <c r="D17" s="12"/>
      <c r="E17" s="12"/>
      <c r="F17" s="15"/>
      <c r="G17" s="19"/>
      <c r="M17" s="2"/>
      <c r="N17" s="2"/>
      <c r="O17" s="2"/>
      <c r="U17" s="2"/>
      <c r="V17" s="2"/>
      <c r="W17" s="2"/>
    </row>
    <row r="18" spans="1:23" x14ac:dyDescent="0.25">
      <c r="A18" s="11"/>
      <c r="B18" s="11"/>
      <c r="C18" s="11"/>
      <c r="D18" s="12"/>
      <c r="E18" s="12"/>
      <c r="F18" s="15"/>
      <c r="G18" s="19"/>
      <c r="M18" s="2"/>
      <c r="N18" s="2"/>
      <c r="O18" s="2"/>
      <c r="U18" s="2"/>
      <c r="V18" s="2"/>
      <c r="W18" s="2"/>
    </row>
    <row r="19" spans="1:23" x14ac:dyDescent="0.25">
      <c r="A19" s="11"/>
      <c r="B19" s="11"/>
      <c r="C19" s="11"/>
      <c r="D19" s="12"/>
      <c r="E19" s="12"/>
      <c r="F19" s="15"/>
      <c r="G19" s="19"/>
      <c r="M19" s="2"/>
      <c r="N19" s="2"/>
      <c r="O19" s="2"/>
      <c r="U19" s="2"/>
      <c r="V19" s="2"/>
      <c r="W19" s="2"/>
    </row>
    <row r="20" spans="1:23" x14ac:dyDescent="0.25">
      <c r="A20" s="11"/>
      <c r="B20" s="11"/>
      <c r="C20" s="11"/>
      <c r="D20" s="12"/>
      <c r="E20" s="12"/>
      <c r="F20" s="15"/>
      <c r="G20" s="19"/>
      <c r="M20" s="2"/>
      <c r="N20" s="2"/>
      <c r="O20" s="2"/>
      <c r="U20" s="2"/>
      <c r="V20" s="2"/>
      <c r="W20" s="2"/>
    </row>
    <row r="21" spans="1:23" x14ac:dyDescent="0.25">
      <c r="A21" s="11"/>
      <c r="B21" s="11"/>
      <c r="C21" s="11"/>
      <c r="D21" s="12"/>
      <c r="E21" s="12"/>
      <c r="F21" s="15"/>
      <c r="G21" s="19"/>
      <c r="M21" s="2"/>
      <c r="N21" s="2"/>
      <c r="O21" s="2"/>
      <c r="U21" s="2"/>
      <c r="V21" s="2"/>
      <c r="W21" s="2"/>
    </row>
    <row r="22" spans="1:23" x14ac:dyDescent="0.25">
      <c r="A22" s="11"/>
      <c r="B22" s="11"/>
      <c r="C22" s="11"/>
      <c r="D22" s="12"/>
      <c r="E22" s="12"/>
      <c r="F22" s="15"/>
      <c r="G22" s="19"/>
      <c r="M22" s="2"/>
      <c r="N22" s="2"/>
      <c r="O22" s="2"/>
      <c r="U22" s="2"/>
      <c r="V22" s="2"/>
      <c r="W22" s="2"/>
    </row>
    <row r="23" spans="1:23" x14ac:dyDescent="0.25">
      <c r="A23" s="11"/>
      <c r="B23" s="11"/>
      <c r="C23" s="11"/>
      <c r="D23" s="12"/>
      <c r="E23" s="12"/>
      <c r="F23" s="15"/>
      <c r="G23" s="19"/>
      <c r="M23" s="2"/>
      <c r="N23" s="2"/>
      <c r="O23" s="2"/>
      <c r="U23" s="2"/>
      <c r="V23" s="2"/>
      <c r="W23" s="2"/>
    </row>
    <row r="24" spans="1:23" x14ac:dyDescent="0.25">
      <c r="A24" s="11"/>
      <c r="B24" s="11"/>
      <c r="C24" s="11"/>
      <c r="D24" s="12"/>
      <c r="E24" s="12"/>
      <c r="F24" s="15"/>
      <c r="G24" s="19"/>
      <c r="M24" s="2"/>
      <c r="N24" s="2"/>
      <c r="O24" s="2"/>
      <c r="U24" s="2"/>
      <c r="V24" s="2"/>
      <c r="W24" s="2"/>
    </row>
    <row r="25" spans="1:23" x14ac:dyDescent="0.25">
      <c r="A25" s="11"/>
      <c r="B25" s="11"/>
      <c r="C25" s="11"/>
      <c r="D25" s="12"/>
      <c r="E25" s="12"/>
      <c r="F25" s="15"/>
      <c r="G25" s="19"/>
      <c r="M25" s="2"/>
      <c r="N25" s="2"/>
      <c r="O25" s="2"/>
      <c r="U25" s="2"/>
      <c r="V25" s="2"/>
      <c r="W25" s="2"/>
    </row>
    <row r="26" spans="1:23" x14ac:dyDescent="0.25">
      <c r="A26" s="11"/>
      <c r="B26" s="11"/>
      <c r="C26" s="11"/>
      <c r="D26" s="12"/>
      <c r="E26" s="12"/>
      <c r="F26" s="15"/>
      <c r="G26" s="19"/>
      <c r="M26" s="2"/>
      <c r="N26" s="2"/>
      <c r="O26" s="2"/>
      <c r="U26" s="2"/>
      <c r="V26" s="2"/>
      <c r="W26" s="2"/>
    </row>
    <row r="27" spans="1:23" x14ac:dyDescent="0.25">
      <c r="A27" s="11"/>
      <c r="B27" s="11"/>
      <c r="C27" s="11"/>
      <c r="D27" s="12"/>
      <c r="E27" s="12"/>
      <c r="F27" s="15"/>
      <c r="G27" s="19"/>
      <c r="M27" s="2"/>
      <c r="N27" s="2"/>
      <c r="O27" s="2"/>
      <c r="U27" s="2"/>
      <c r="V27" s="2"/>
      <c r="W27" s="2"/>
    </row>
    <row r="28" spans="1:23" x14ac:dyDescent="0.25">
      <c r="A28" s="11"/>
      <c r="B28" s="11"/>
      <c r="C28" s="11"/>
      <c r="D28" s="12"/>
      <c r="E28" s="12"/>
      <c r="F28" s="15"/>
      <c r="G28" s="19"/>
      <c r="M28" s="2"/>
      <c r="N28" s="2"/>
      <c r="O28" s="2"/>
      <c r="U28" s="2"/>
      <c r="V28" s="2"/>
      <c r="W28" s="2"/>
    </row>
    <row r="29" spans="1:23" x14ac:dyDescent="0.25">
      <c r="A29" s="11"/>
      <c r="B29" s="11"/>
      <c r="C29" s="11"/>
      <c r="D29" s="12"/>
      <c r="E29" s="12"/>
      <c r="F29" s="15"/>
      <c r="G29" s="19"/>
      <c r="M29" s="2"/>
      <c r="N29" s="2"/>
      <c r="O29" s="2"/>
      <c r="U29" s="2"/>
      <c r="V29" s="2"/>
      <c r="W29" s="2"/>
    </row>
    <row r="30" spans="1:23" x14ac:dyDescent="0.25">
      <c r="A30" s="11"/>
      <c r="B30" s="11"/>
      <c r="C30" s="11"/>
      <c r="D30" s="12"/>
      <c r="E30" s="12"/>
      <c r="F30" s="15"/>
      <c r="G30" s="19"/>
      <c r="M30" s="2"/>
      <c r="N30" s="2"/>
      <c r="O30" s="2"/>
      <c r="U30" s="2"/>
      <c r="V30" s="2"/>
      <c r="W30" s="2"/>
    </row>
    <row r="31" spans="1:23" x14ac:dyDescent="0.25">
      <c r="A31" s="11"/>
      <c r="B31" s="11"/>
      <c r="C31" s="11"/>
      <c r="D31" s="12"/>
      <c r="E31" s="12"/>
      <c r="F31" s="15"/>
      <c r="G31" s="19"/>
      <c r="M31" s="2"/>
      <c r="N31" s="2"/>
      <c r="O31" s="2"/>
      <c r="U31" s="2"/>
      <c r="V31" s="2"/>
      <c r="W31" s="2"/>
    </row>
    <row r="32" spans="1:23" x14ac:dyDescent="0.25">
      <c r="A32" s="11"/>
      <c r="B32" s="11"/>
      <c r="C32" s="11"/>
      <c r="D32" s="12"/>
      <c r="E32" s="12"/>
      <c r="F32" s="15"/>
      <c r="G32" s="19"/>
      <c r="M32" s="2"/>
      <c r="N32" s="2"/>
      <c r="O32" s="2"/>
      <c r="U32" s="2"/>
      <c r="V32" s="2"/>
      <c r="W32" s="2"/>
    </row>
    <row r="33" spans="1:23" x14ac:dyDescent="0.25">
      <c r="A33" s="11"/>
      <c r="B33" s="11"/>
      <c r="C33" s="11"/>
      <c r="D33" s="12"/>
      <c r="E33" s="12"/>
      <c r="F33" s="15"/>
      <c r="G33" s="19"/>
      <c r="M33" s="2"/>
      <c r="N33" s="2"/>
      <c r="O33" s="2"/>
      <c r="U33" s="2"/>
      <c r="V33" s="2"/>
      <c r="W33" s="2"/>
    </row>
    <row r="34" spans="1:23" x14ac:dyDescent="0.25">
      <c r="A34" s="11"/>
      <c r="B34" s="11"/>
      <c r="C34" s="11"/>
      <c r="D34" s="12"/>
      <c r="E34" s="12"/>
      <c r="F34" s="15"/>
      <c r="G34" s="19"/>
      <c r="M34" s="2"/>
      <c r="N34" s="2"/>
      <c r="O34" s="2"/>
      <c r="U34" s="2"/>
      <c r="V34" s="2"/>
      <c r="W34" s="2"/>
    </row>
    <row r="35" spans="1:23" x14ac:dyDescent="0.25">
      <c r="A35" s="11"/>
      <c r="B35" s="11"/>
      <c r="C35" s="11"/>
      <c r="D35" s="12"/>
      <c r="E35" s="12"/>
      <c r="F35" s="15"/>
      <c r="G35" s="19"/>
      <c r="M35" s="2"/>
      <c r="N35" s="2"/>
      <c r="O35" s="2"/>
      <c r="U35" s="2"/>
      <c r="V35" s="2"/>
      <c r="W35" s="2"/>
    </row>
    <row r="36" spans="1:23" x14ac:dyDescent="0.25">
      <c r="A36" s="11"/>
      <c r="B36" s="11"/>
      <c r="C36" s="11"/>
      <c r="D36" s="12"/>
      <c r="E36" s="12"/>
      <c r="F36" s="15"/>
      <c r="G36" s="19"/>
      <c r="M36" s="2"/>
      <c r="N36" s="2"/>
      <c r="O36" s="2"/>
      <c r="U36" s="2"/>
      <c r="V36" s="2"/>
      <c r="W36" s="2"/>
    </row>
    <row r="37" spans="1:23" x14ac:dyDescent="0.25">
      <c r="A37" s="11"/>
      <c r="B37" s="11"/>
      <c r="C37" s="11"/>
      <c r="D37" s="12"/>
      <c r="E37" s="12"/>
      <c r="F37" s="15"/>
      <c r="G37" s="19"/>
      <c r="M37" s="2"/>
      <c r="N37" s="2"/>
      <c r="O37" s="2"/>
      <c r="U37" s="2"/>
      <c r="V37" s="2"/>
      <c r="W37" s="2"/>
    </row>
    <row r="38" spans="1:23" x14ac:dyDescent="0.25">
      <c r="A38" s="11"/>
      <c r="B38" s="11"/>
      <c r="C38" s="11"/>
      <c r="D38" s="12"/>
      <c r="E38" s="12"/>
      <c r="F38" s="15"/>
      <c r="G38" s="19"/>
      <c r="M38" s="2"/>
      <c r="N38" s="2"/>
      <c r="O38" s="2"/>
      <c r="U38" s="2"/>
      <c r="V38" s="2"/>
      <c r="W38" s="2"/>
    </row>
    <row r="39" spans="1:23" x14ac:dyDescent="0.25">
      <c r="A39" s="11"/>
      <c r="B39" s="11"/>
      <c r="C39" s="11"/>
      <c r="D39" s="12"/>
      <c r="E39" s="12"/>
      <c r="F39" s="15"/>
      <c r="G39" s="19"/>
      <c r="M39" s="2"/>
      <c r="N39" s="2"/>
      <c r="O39" s="2"/>
      <c r="U39" s="2"/>
      <c r="V39" s="2"/>
      <c r="W39" s="2"/>
    </row>
    <row r="40" spans="1:23" x14ac:dyDescent="0.25">
      <c r="A40" s="11"/>
      <c r="B40" s="11"/>
      <c r="C40" s="11"/>
      <c r="D40" s="12"/>
      <c r="E40" s="12"/>
      <c r="F40" s="15"/>
      <c r="G40" s="19"/>
      <c r="M40" s="2"/>
      <c r="N40" s="2"/>
      <c r="O40" s="2"/>
      <c r="U40" s="2"/>
      <c r="V40" s="2"/>
      <c r="W40" s="2"/>
    </row>
    <row r="41" spans="1:23" x14ac:dyDescent="0.25">
      <c r="A41" s="11"/>
      <c r="B41" s="11"/>
      <c r="C41" s="11"/>
      <c r="D41" s="12"/>
      <c r="E41" s="12"/>
      <c r="F41" s="15"/>
      <c r="G41" s="19"/>
      <c r="M41" s="2"/>
      <c r="N41" s="2"/>
      <c r="O41" s="2"/>
      <c r="U41" s="2"/>
      <c r="V41" s="2"/>
      <c r="W41" s="2"/>
    </row>
    <row r="42" spans="1:23" x14ac:dyDescent="0.25">
      <c r="A42" s="11"/>
      <c r="B42" s="11"/>
      <c r="C42" s="11"/>
      <c r="D42" s="12"/>
      <c r="E42" s="12"/>
      <c r="F42" s="15"/>
      <c r="G42" s="19"/>
      <c r="M42" s="2"/>
      <c r="N42" s="2"/>
      <c r="O42" s="2"/>
      <c r="U42" s="2"/>
      <c r="V42" s="2"/>
      <c r="W42" s="2"/>
    </row>
    <row r="43" spans="1:23" x14ac:dyDescent="0.25">
      <c r="A43" s="11"/>
      <c r="B43" s="11"/>
      <c r="C43" s="11"/>
      <c r="D43" s="12"/>
      <c r="E43" s="12"/>
      <c r="F43" s="15"/>
      <c r="G43" s="19"/>
      <c r="M43" s="2"/>
      <c r="N43" s="2"/>
      <c r="O43" s="2"/>
      <c r="U43" s="2"/>
      <c r="V43" s="2"/>
      <c r="W43" s="2"/>
    </row>
    <row r="44" spans="1:23" x14ac:dyDescent="0.25">
      <c r="A44" s="11"/>
      <c r="B44" s="11"/>
      <c r="C44" s="11"/>
      <c r="D44" s="12"/>
      <c r="E44" s="12"/>
      <c r="F44" s="15"/>
      <c r="G44" s="19"/>
      <c r="M44" s="2"/>
      <c r="N44" s="2"/>
      <c r="O44" s="2"/>
      <c r="U44" s="2"/>
      <c r="V44" s="2"/>
      <c r="W44" s="2"/>
    </row>
    <row r="45" spans="1:23" x14ac:dyDescent="0.25">
      <c r="A45" s="11"/>
      <c r="B45" s="11"/>
      <c r="C45" s="11"/>
      <c r="D45" s="12"/>
      <c r="E45" s="12"/>
      <c r="F45" s="15"/>
      <c r="G45" s="19"/>
      <c r="M45" s="2"/>
      <c r="O45" s="2"/>
      <c r="U45" s="2"/>
      <c r="W45" s="2"/>
    </row>
    <row r="46" spans="1:23" x14ac:dyDescent="0.25">
      <c r="A46" s="11"/>
      <c r="B46" s="11"/>
      <c r="C46" s="11"/>
      <c r="D46" s="12"/>
      <c r="E46" s="12"/>
      <c r="F46" s="15"/>
      <c r="G46" s="19"/>
      <c r="M46" s="2"/>
      <c r="O46" s="2"/>
      <c r="U46" s="2"/>
      <c r="W46" s="2"/>
    </row>
    <row r="47" spans="1:23" x14ac:dyDescent="0.25">
      <c r="A47" s="11"/>
      <c r="B47" s="11"/>
      <c r="C47" s="11"/>
      <c r="D47" s="12"/>
      <c r="E47" s="12"/>
      <c r="F47" s="15"/>
      <c r="G47" s="19"/>
      <c r="M47" s="2"/>
      <c r="O47" s="2"/>
      <c r="U47" s="2"/>
      <c r="W47" s="2"/>
    </row>
    <row r="48" spans="1:23" x14ac:dyDescent="0.25">
      <c r="A48" s="11"/>
      <c r="B48" s="11"/>
      <c r="C48" s="11"/>
      <c r="D48" s="12"/>
      <c r="E48" s="12"/>
      <c r="F48" s="15"/>
      <c r="G48" s="19"/>
      <c r="M48" s="2"/>
      <c r="O48" s="2"/>
      <c r="U48" s="2"/>
      <c r="W48" s="2"/>
    </row>
    <row r="49" spans="1:23" x14ac:dyDescent="0.25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 x14ac:dyDescent="0.25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 x14ac:dyDescent="0.25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 x14ac:dyDescent="0.25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 x14ac:dyDescent="0.25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 x14ac:dyDescent="0.25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 x14ac:dyDescent="0.25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 x14ac:dyDescent="0.25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 x14ac:dyDescent="0.25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 x14ac:dyDescent="0.25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 x14ac:dyDescent="0.25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 x14ac:dyDescent="0.25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 x14ac:dyDescent="0.25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 x14ac:dyDescent="0.25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A32" sqref="A32"/>
    </sheetView>
  </sheetViews>
  <sheetFormatPr defaultColWidth="10.625" defaultRowHeight="15.75" x14ac:dyDescent="0.25"/>
  <cols>
    <col min="1" max="1" width="47" customWidth="1"/>
    <col min="2" max="2" width="10.125" customWidth="1"/>
  </cols>
  <sheetData>
    <row r="1" spans="1:3" x14ac:dyDescent="0.25">
      <c r="A1" t="s">
        <v>9</v>
      </c>
    </row>
    <row r="3" spans="1:3" x14ac:dyDescent="0.25">
      <c r="A3" t="s">
        <v>0</v>
      </c>
      <c r="B3" t="str">
        <f>'DDD Model Calculations'!D19</f>
        <v>Toronto</v>
      </c>
    </row>
    <row r="5" spans="1:3" x14ac:dyDescent="0.25">
      <c r="A5" s="25" t="s">
        <v>10</v>
      </c>
      <c r="B5" s="25"/>
    </row>
    <row r="6" spans="1:3" x14ac:dyDescent="0.25">
      <c r="A6" t="s">
        <v>11</v>
      </c>
      <c r="B6" s="7" t="e">
        <f>SUM(WorkingData!$G$2:$G$133)/SUM(WorkingData!$I$2:$I$133)</f>
        <v>#DIV/0!</v>
      </c>
    </row>
    <row r="7" spans="1:3" x14ac:dyDescent="0.25">
      <c r="A7" t="s">
        <v>12</v>
      </c>
      <c r="B7" s="7" t="e">
        <f>(SUM(WorkingData!$G$2:$G$133)-SUMPRODUCT(WorkingData!$G$2:$G$133,WorkingData!$Q$2:$Q$133))/(SUM(WorkingData!$I$2:$I$133)-SUMPRODUCT(WorkingData!$I$2:$I$133,WorkingData!$Q$2:$Q$133))</f>
        <v>#DIV/0!</v>
      </c>
    </row>
    <row r="8" spans="1:3" x14ac:dyDescent="0.25">
      <c r="A8" t="s">
        <v>13</v>
      </c>
      <c r="B8" s="7" t="e">
        <f>SUMPRODUCT(WorkingData!$G$2:$G$133,WorkingData!$Q$2:$Q$133)/SUMPRODUCT(WorkingData!$I$2:$I$133,WorkingData!$Q$2:$Q$133)</f>
        <v>#DIV/0!</v>
      </c>
    </row>
    <row r="9" spans="1:3" x14ac:dyDescent="0.25">
      <c r="A9" t="s">
        <v>14</v>
      </c>
      <c r="B9" s="13" t="e">
        <f>SUMPRODUCT(WorkingData!$G$2:$G$133,WorkingData!$Q$2:$Q$133)/SUMPRODUCT(WorkingData!$M$2:$M$133,WorkingData!$Q$2:$Q$133)</f>
        <v>#VALUE!</v>
      </c>
    </row>
    <row r="10" spans="1:3" x14ac:dyDescent="0.25">
      <c r="A10" t="s">
        <v>15</v>
      </c>
      <c r="B10" s="7" t="e">
        <f>_xlfn.XLOOKUP(MAX(WorkingData!$O$2:$O$133),WorkingData!$O$2:$O$133,WorkingData!$N$2:$N$133)</f>
        <v>#N/A</v>
      </c>
    </row>
    <row r="11" spans="1:3" x14ac:dyDescent="0.25">
      <c r="A11" t="s">
        <v>16</v>
      </c>
      <c r="B11" s="14" t="e">
        <f>_xlfn.XLOOKUP(MAX(WorkingData!$O$2:$O$133),WorkingData!$O$2:$O$133,WorkingData!$O$2:$O$133)</f>
        <v>#N/A</v>
      </c>
    </row>
    <row r="12" spans="1:3" x14ac:dyDescent="0.25">
      <c r="A12" t="s">
        <v>17</v>
      </c>
      <c r="B12" s="14"/>
    </row>
    <row r="14" spans="1:3" x14ac:dyDescent="0.25">
      <c r="A14" s="17" t="s">
        <v>18</v>
      </c>
      <c r="B14" s="17" t="s">
        <v>19</v>
      </c>
      <c r="C14" s="17" t="s">
        <v>20</v>
      </c>
    </row>
    <row r="15" spans="1:3" x14ac:dyDescent="0.25">
      <c r="A15" t="s">
        <v>21</v>
      </c>
      <c r="B15" s="7" t="e">
        <f>'DDD Model Summary'!$B$6+(C15-5)*'DDD Model Summary'!$B$5</f>
        <v>#N/A</v>
      </c>
      <c r="C15" s="14">
        <f>'DDD Model Calculations'!D26</f>
        <v>38.799999237060547</v>
      </c>
    </row>
    <row r="16" spans="1:3" x14ac:dyDescent="0.25">
      <c r="A16" t="s">
        <v>22</v>
      </c>
      <c r="B16" s="7" t="e">
        <f>'DDD Model Summary'!$B$6+(C16-5)*'DDD Model Summary'!$B$5</f>
        <v>#N/A</v>
      </c>
      <c r="C16" s="14">
        <f>'DDD Model Calculations'!D25</f>
        <v>39.200000762939453</v>
      </c>
    </row>
    <row r="17" spans="1:3" x14ac:dyDescent="0.25">
      <c r="A17" t="s">
        <v>23</v>
      </c>
      <c r="B17" s="7" t="e">
        <f>'DDD Model Summary'!$B$6+(C17-5)*'DDD Model Summary'!$B$5</f>
        <v>#N/A</v>
      </c>
      <c r="C17" s="14">
        <f>'DDD Model Calculations'!D24</f>
        <v>40.299999237060547</v>
      </c>
    </row>
    <row r="18" spans="1:3" x14ac:dyDescent="0.25">
      <c r="A18" t="s">
        <v>24</v>
      </c>
      <c r="B18" s="7" t="e">
        <f>'DDD Model Summary'!$B$6+(C18-5)*'DDD Model Summary'!$B$5</f>
        <v>#N/A</v>
      </c>
      <c r="C18" s="14">
        <f>'DDD Model Calculations'!D21</f>
        <v>44</v>
      </c>
    </row>
    <row r="19" spans="1:3" x14ac:dyDescent="0.25">
      <c r="B19" s="7"/>
    </row>
  </sheetData>
  <sheetProtection algorithmName="SHA-512" hashValue="KWOJwPnIDhFkQPjTVzfxyIpSxD/E4sOfh4M40IjUCgpEZnoPmNv41CSk9WhQvsW5jqHgE7ZPR/Ft9Hv427ooJw==" saltValue="wx3BXXyjXAG4OJ+fchRFSQ==" spinCount="100000" sheet="1" objects="1" scenarios="1"/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B1" sqref="B1:B1048576"/>
    </sheetView>
  </sheetViews>
  <sheetFormatPr defaultColWidth="10.625" defaultRowHeight="15.75" x14ac:dyDescent="0.25"/>
  <cols>
    <col min="1" max="1" width="40" customWidth="1"/>
    <col min="2" max="2" width="12.875" style="6" customWidth="1"/>
  </cols>
  <sheetData>
    <row r="1" spans="1:2" x14ac:dyDescent="0.25">
      <c r="A1" t="s">
        <v>25</v>
      </c>
    </row>
    <row r="3" spans="1:2" x14ac:dyDescent="0.25">
      <c r="A3" t="s">
        <v>0</v>
      </c>
      <c r="B3" s="6" t="str">
        <f>'DDD Model Calculations'!D19</f>
        <v>Toronto</v>
      </c>
    </row>
    <row r="4" spans="1:2" x14ac:dyDescent="0.25">
      <c r="A4" t="s">
        <v>26</v>
      </c>
      <c r="B4" s="6" t="e">
        <f>_xlfn.XLOOKUP(MAX('DDD Model Calculations'!$D$14:$G$14),'DDD Model Calculations'!$D$14:$G$14,'DDD Model Calculations'!$D2:$G2)</f>
        <v>#N/A</v>
      </c>
    </row>
    <row r="5" spans="1:2" x14ac:dyDescent="0.25">
      <c r="A5" t="s">
        <v>27</v>
      </c>
      <c r="B5" s="23" t="e">
        <f>_xlfn.XLOOKUP(MAX('DDD Model Calculations'!$D$14:$G$14),'DDD Model Calculations'!$D$14:$G$14,'DDD Model Calculations'!$D12:$G12)</f>
        <v>#N/A</v>
      </c>
    </row>
    <row r="6" spans="1:2" x14ac:dyDescent="0.25">
      <c r="A6" t="s">
        <v>28</v>
      </c>
      <c r="B6" s="23" t="e">
        <f>_xlfn.XLOOKUP(MAX('DDD Model Calculations'!$D$14:$G$14),'DDD Model Calculations'!$D$14:$G$14,'DDD Model Calculations'!$D13:$G13)</f>
        <v>#N/A</v>
      </c>
    </row>
    <row r="7" spans="1:2" x14ac:dyDescent="0.25">
      <c r="A7" t="s">
        <v>29</v>
      </c>
      <c r="B7" s="23" t="e">
        <f>_xlfn.XLOOKUP(MAX('DDD Model Calculations'!$D$14:$G$14),'DDD Model Calculations'!$D$14:$G$14,'DDD Model Calculations'!$D14:$G14)</f>
        <v>#N/A</v>
      </c>
    </row>
    <row r="8" spans="1:2" x14ac:dyDescent="0.25">
      <c r="A8" t="s">
        <v>24</v>
      </c>
      <c r="B8" s="24" t="e">
        <f>B6+(B10)*B5</f>
        <v>#N/A</v>
      </c>
    </row>
    <row r="9" spans="1:2" x14ac:dyDescent="0.25">
      <c r="A9" t="s">
        <v>30</v>
      </c>
      <c r="B9" s="6">
        <f>'DDD Model Calculations'!D21</f>
        <v>44</v>
      </c>
    </row>
    <row r="10" spans="1:2" x14ac:dyDescent="0.25">
      <c r="A10" t="s">
        <v>31</v>
      </c>
      <c r="B10" s="6">
        <f>B9-5</f>
        <v>39</v>
      </c>
    </row>
  </sheetData>
  <sheetProtection algorithmName="SHA-512" hashValue="WSaxVJJrtqWSTq7BN4MC8SeEZNRbD/F4IJWqApAH6LA1cRKI7UE8B0fTWTIz0J9F1eX4bJPHuf7Z8AbqXm4KUA==" saltValue="qfCaW9vl0fjplO25YEeMn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A32" sqref="A32"/>
    </sheetView>
  </sheetViews>
  <sheetFormatPr defaultColWidth="10.625" defaultRowHeight="15.75" x14ac:dyDescent="0.25"/>
  <cols>
    <col min="3" max="3" width="18.375" customWidth="1"/>
    <col min="10" max="10" width="18.875" customWidth="1"/>
    <col min="16" max="16" width="43.875" customWidth="1"/>
  </cols>
  <sheetData>
    <row r="1" spans="2:29" x14ac:dyDescent="0.25">
      <c r="C1" s="6" t="s">
        <v>32</v>
      </c>
      <c r="D1" s="25" t="s">
        <v>33</v>
      </c>
      <c r="E1" s="26"/>
      <c r="F1" s="26"/>
      <c r="G1" s="26"/>
      <c r="J1" s="6" t="s">
        <v>34</v>
      </c>
      <c r="K1" s="25" t="s">
        <v>33</v>
      </c>
      <c r="L1" s="26"/>
      <c r="M1" s="26"/>
      <c r="N1" s="26"/>
    </row>
    <row r="2" spans="2:29" x14ac:dyDescent="0.25">
      <c r="D2" t="s">
        <v>35</v>
      </c>
      <c r="E2" t="s">
        <v>36</v>
      </c>
      <c r="F2" t="s">
        <v>37</v>
      </c>
      <c r="G2" t="s">
        <v>38</v>
      </c>
      <c r="K2" t="s">
        <v>35</v>
      </c>
      <c r="L2" t="s">
        <v>36</v>
      </c>
      <c r="M2" t="s">
        <v>37</v>
      </c>
      <c r="N2" t="s">
        <v>38</v>
      </c>
      <c r="Q2" t="s">
        <v>39</v>
      </c>
    </row>
    <row r="3" spans="2:29" x14ac:dyDescent="0.25">
      <c r="C3" t="s">
        <v>40</v>
      </c>
      <c r="D3">
        <f>SUMPRODUCT(WorkingData!$Q$2:$Q$133,WorkingData!T$2:T$133,WorkingData!AF$2:AF$133)</f>
        <v>0</v>
      </c>
      <c r="E3">
        <f>SUMPRODUCT(WorkingData!$Q$2:$Q$133,WorkingData!U$2:U$133,WorkingData!AG$2:AG$133)</f>
        <v>0</v>
      </c>
      <c r="F3">
        <f>SUMPRODUCT(WorkingData!$Q$2:$Q$133,WorkingData!V$2:V$133,WorkingData!AH$2:AH$133)</f>
        <v>0</v>
      </c>
      <c r="G3">
        <f>SUMPRODUCT(WorkingData!$Q$2:$Q$133,WorkingData!W$2:W$133,WorkingData!AI$2:AI$133)</f>
        <v>0</v>
      </c>
      <c r="J3" t="s">
        <v>40</v>
      </c>
      <c r="K3">
        <f>SUMPRODUCT(WorkingData!$Q$2:$Q$133,WorkingData!T$2:T$133)</f>
        <v>0</v>
      </c>
      <c r="L3">
        <f>SUMPRODUCT(WorkingData!$Q$2:$Q$133,WorkingData!U$2:U$133)</f>
        <v>0</v>
      </c>
      <c r="M3">
        <f>SUMPRODUCT(WorkingData!$Q$2:$Q$133,WorkingData!V$2:V$133)</f>
        <v>0</v>
      </c>
      <c r="N3">
        <f>SUMPRODUCT(WorkingData!$Q$2:$Q$133,WorkingData!W$2:W$133)</f>
        <v>0</v>
      </c>
      <c r="Q3" t="s">
        <v>41</v>
      </c>
      <c r="R3" t="s">
        <v>20</v>
      </c>
      <c r="S3" t="s">
        <v>8</v>
      </c>
      <c r="AB3" t="s">
        <v>42</v>
      </c>
      <c r="AC3" t="s">
        <v>8</v>
      </c>
    </row>
    <row r="4" spans="2:29" x14ac:dyDescent="0.25">
      <c r="B4" t="s">
        <v>43</v>
      </c>
      <c r="C4" t="s">
        <v>44</v>
      </c>
      <c r="D4" s="3" t="e">
        <f>SUMPRODUCT(WorkingData!$Q$2:$Q$133,WorkingData!T$2:T$133,WorkingData!$N$2:$N$133,WorkingData!AF$2:AF$133)/D$3</f>
        <v>#DIV/0!</v>
      </c>
      <c r="E4" s="3" t="e">
        <f>SUMPRODUCT(WorkingData!$Q$2:$Q$133,WorkingData!U$2:U$133,WorkingData!$N$2:$N$133,WorkingData!AG$2:AG$133)/E$3</f>
        <v>#DIV/0!</v>
      </c>
      <c r="F4" s="3" t="e">
        <f>SUMPRODUCT(WorkingData!$Q$2:$Q$133,WorkingData!V$2:V$133,WorkingData!$N$2:$N$133,WorkingData!AH$2:AH$133)/F$3</f>
        <v>#DIV/0!</v>
      </c>
      <c r="G4" s="3" t="e">
        <f>SUMPRODUCT(WorkingData!$Q$2:$Q$133,WorkingData!W$2:W$133,WorkingData!$N$2:$N$133,WorkingData!AI$2:AI$133)/G$3</f>
        <v>#DIV/0!</v>
      </c>
      <c r="I4" t="s">
        <v>43</v>
      </c>
      <c r="J4" t="s">
        <v>44</v>
      </c>
      <c r="K4" s="3" t="e">
        <f>SUMPRODUCT(WorkingData!$Q$2:$Q$133,WorkingData!T$2:T$133,WorkingData!$N$2:$N$133)/K$3</f>
        <v>#DIV/0!</v>
      </c>
      <c r="L4" s="3" t="e">
        <f>SUMPRODUCT(WorkingData!$Q$2:$Q$133,WorkingData!U$2:U$133,WorkingData!$N$2:$N$133)/L$3</f>
        <v>#DIV/0!</v>
      </c>
      <c r="M4" s="3" t="e">
        <f>SUMPRODUCT(WorkingData!$Q$2:$Q$133,WorkingData!V$2:V$133,WorkingData!$N$2:$N$133)/M$3</f>
        <v>#DIV/0!</v>
      </c>
      <c r="N4" s="3" t="e">
        <f>SUMPRODUCT(WorkingData!$Q$2:$Q$133,WorkingData!W$2:W$133,WorkingData!$N$2:$N$133)/N$3</f>
        <v>#DIV/0!</v>
      </c>
      <c r="P4" s="3" t="s">
        <v>45</v>
      </c>
      <c r="Q4" t="e" cm="1">
        <f t="array" aca="1" ref="Q4" ca="1">OFFSET(WorkingData!$P$2,0,0,COUNTIF(WorkingData!$P$2:$P$132,"&gt;=-5"))</f>
        <v>#REF!</v>
      </c>
      <c r="R4" t="e" cm="1">
        <f t="array" aca="1" ref="R4" ca="1">OFFSET(WorkingData!$O$2,0,0,COUNTIF(WorkingData!$O$2:$O$132,"&gt;=0"))</f>
        <v>#REF!</v>
      </c>
      <c r="S4" t="e" cm="1">
        <f t="array" aca="1" ref="S4" ca="1">OFFSET(WorkingData!$N$2,0,0,COUNTIF(WorkingData!$N$2:$N$132,"&gt;=0"))</f>
        <v>#REF!</v>
      </c>
      <c r="U4" t="e" cm="1">
        <f t="array" ref="U4">_xlfn._xlws.FILTER(WorkingData!N2:S132,(WorkingData!Q2:Q132=1)*(WorkingData!R2:R132&lt;=D23)*(WorkingData!S2:S132=1))</f>
        <v>#N/A</v>
      </c>
      <c r="AB4" t="e" cm="1">
        <f t="array" aca="1" ref="AB4" ca="1">OFFSET(W4,0,0,COUNTIF(W4:W134,"&gt;=0"))</f>
        <v>#REF!</v>
      </c>
      <c r="AC4" t="e" cm="1">
        <f t="array" aca="1" ref="AC4" ca="1">OFFSET(U4,0,0,COUNTIF(U4:U134,"&gt;=0"))</f>
        <v>#REF!</v>
      </c>
    </row>
    <row r="5" spans="2:29" x14ac:dyDescent="0.25">
      <c r="B5" t="s">
        <v>46</v>
      </c>
      <c r="C5" t="s">
        <v>47</v>
      </c>
      <c r="D5" s="3" t="e">
        <f>SUMPRODUCT(WorkingData!$Q$2:$Q$133,WorkingData!T$2:T$133,WorkingData!$P$2:$P$133,WorkingData!AF$2:AF$133)/D$3</f>
        <v>#DIV/0!</v>
      </c>
      <c r="E5" s="3" t="e">
        <f>SUMPRODUCT(WorkingData!$Q$2:$Q$133,WorkingData!U$2:U$133,WorkingData!$P$2:$P$133,WorkingData!AG$2:AG$133)/E$3</f>
        <v>#DIV/0!</v>
      </c>
      <c r="F5" s="3" t="e">
        <f>SUMPRODUCT(WorkingData!$Q$2:$Q$133,WorkingData!V$2:V$133,WorkingData!$P$2:$P$133,WorkingData!AH$2:AH$133)/F$3</f>
        <v>#DIV/0!</v>
      </c>
      <c r="G5" s="3" t="e">
        <f>SUMPRODUCT(WorkingData!$Q$2:$Q$133,WorkingData!W$2:W$133,WorkingData!$P$2:$P$133,WorkingData!AI$2:AI$133)/G$3</f>
        <v>#DIV/0!</v>
      </c>
      <c r="I5" t="s">
        <v>46</v>
      </c>
      <c r="J5" t="s">
        <v>47</v>
      </c>
      <c r="K5" s="3" t="e">
        <f>SUMPRODUCT(WorkingData!$Q$2:$Q$133,WorkingData!T$2:T$133,WorkingData!$P$2:$P$133)/K$3</f>
        <v>#DIV/0!</v>
      </c>
      <c r="L5" s="3" t="e">
        <f>SUMPRODUCT(WorkingData!$Q$2:$Q$133,WorkingData!U$2:U$133,WorkingData!$P$2:$P$133)/L$3</f>
        <v>#DIV/0!</v>
      </c>
      <c r="M5" s="3" t="e">
        <f>SUMPRODUCT(WorkingData!$Q$2:$Q$133,WorkingData!V$2:V$133,WorkingData!$P$2:$P$133)/M$3</f>
        <v>#DIV/0!</v>
      </c>
      <c r="N5" s="3" t="e">
        <f>SUMPRODUCT(WorkingData!$Q$2:$Q$133,WorkingData!W$2:W$133,WorkingData!$P$2:$P$133)/N$3</f>
        <v>#DIV/0!</v>
      </c>
    </row>
    <row r="6" spans="2:29" x14ac:dyDescent="0.25">
      <c r="C6" t="s">
        <v>48</v>
      </c>
      <c r="D6" s="3">
        <f>SUMPRODUCT(WorkingData!$Q$2:$Q$133,WorkingData!T$2:T$133,WorkingData!$N$2:$N$133,WorkingData!$P$2:$P$133,WorkingData!AF$2:AF$133)</f>
        <v>0</v>
      </c>
      <c r="E6" s="3">
        <f>SUMPRODUCT(WorkingData!$Q$2:$Q$133,WorkingData!U$2:U$133,WorkingData!$N$2:$N$133,WorkingData!$P$2:$P$133,WorkingData!AG$2:AG$133)</f>
        <v>0</v>
      </c>
      <c r="F6" s="3">
        <f>SUMPRODUCT(WorkingData!$Q$2:$Q$133,WorkingData!V$2:V$133,WorkingData!$N$2:$N$133,WorkingData!$P$2:$P$133,WorkingData!AH$2:AH$133)</f>
        <v>0</v>
      </c>
      <c r="G6" s="3">
        <f>SUMPRODUCT(WorkingData!$Q$2:$Q$133,WorkingData!W$2:W$133,WorkingData!$N$2:$N$133,WorkingData!$P$2:$P$133,WorkingData!AI$2:AI$133)</f>
        <v>0</v>
      </c>
      <c r="J6" t="s">
        <v>48</v>
      </c>
      <c r="K6" s="3">
        <f>SUMPRODUCT(WorkingData!$Q$2:$Q$133,WorkingData!T$2:T$133,WorkingData!$N$2:$N$133,WorkingData!$P$2:$P$133)</f>
        <v>0</v>
      </c>
      <c r="L6" s="3">
        <f>SUMPRODUCT(WorkingData!$Q$2:$Q$133,WorkingData!U$2:U$133,WorkingData!$N$2:$N$133,WorkingData!$P$2:$P$133)</f>
        <v>0</v>
      </c>
      <c r="M6" s="3">
        <f>SUMPRODUCT(WorkingData!$Q$2:$Q$133,WorkingData!V$2:V$133,WorkingData!$N$2:$N$133,WorkingData!$P$2:$P$133)</f>
        <v>0</v>
      </c>
      <c r="N6" s="3">
        <f>SUMPRODUCT(WorkingData!$Q$2:$Q$133,WorkingData!W$2:W$133,WorkingData!$N$2:$N$133,WorkingData!$P$2:$P$133)</f>
        <v>0</v>
      </c>
    </row>
    <row r="7" spans="2:29" x14ac:dyDescent="0.25">
      <c r="C7" t="s">
        <v>49</v>
      </c>
      <c r="D7" s="3">
        <f>SUMPRODUCT(WorkingData!$Q$2:$Q$133,WorkingData!T$2:T$133,WorkingData!$P$2:$P$133,WorkingData!$P$2:$P$133,WorkingData!AF$2:AF$133)</f>
        <v>0</v>
      </c>
      <c r="E7" s="3">
        <f>SUMPRODUCT(WorkingData!$Q$2:$Q$133,WorkingData!U$2:U$133,WorkingData!$P$2:$P$133,WorkingData!$P$2:$P$133,WorkingData!AG$2:AG$133)</f>
        <v>0</v>
      </c>
      <c r="F7" s="3">
        <f>SUMPRODUCT(WorkingData!$Q$2:$Q$133,WorkingData!V$2:V$133,WorkingData!$P$2:$P$133,WorkingData!$P$2:$P$133,WorkingData!AH$2:AH$133)</f>
        <v>0</v>
      </c>
      <c r="G7" s="3">
        <f>SUMPRODUCT(WorkingData!$Q$2:$Q$133,WorkingData!W$2:W$133,WorkingData!$P$2:$P$133,WorkingData!$P$2:$P$133,WorkingData!AI$2:AI$133)</f>
        <v>0</v>
      </c>
      <c r="J7" t="s">
        <v>49</v>
      </c>
      <c r="K7" s="3">
        <f>SUMPRODUCT(WorkingData!$Q$2:$Q$133,WorkingData!T$2:T$133,WorkingData!$P$2:$P$133,WorkingData!$P$2:$P$133)</f>
        <v>0</v>
      </c>
      <c r="L7" s="3">
        <f>SUMPRODUCT(WorkingData!$Q$2:$Q$133,WorkingData!U$2:U$133,WorkingData!$P$2:$P$133,WorkingData!$P$2:$P$133)</f>
        <v>0</v>
      </c>
      <c r="M7" s="3">
        <f>SUMPRODUCT(WorkingData!$Q$2:$Q$133,WorkingData!V$2:V$133,WorkingData!$P$2:$P$133,WorkingData!$P$2:$P$133)</f>
        <v>0</v>
      </c>
      <c r="N7" s="3">
        <f>SUMPRODUCT(WorkingData!$Q$2:$Q$133,WorkingData!W$2:W$133,WorkingData!$P$2:$P$133,WorkingData!$P$2:$P$133)</f>
        <v>0</v>
      </c>
    </row>
    <row r="8" spans="2:29" x14ac:dyDescent="0.25">
      <c r="C8" t="s">
        <v>50</v>
      </c>
      <c r="D8" s="3">
        <f>SUMPRODUCT(WorkingData!$Q$2:$Q$133,WorkingData!T$2:T$133,WorkingData!$N$2:$N$133,WorkingData!$N$2:$N$133,WorkingData!AF$2:AF$133)</f>
        <v>0</v>
      </c>
      <c r="E8" s="3">
        <f>SUMPRODUCT(WorkingData!$Q$2:$Q$133,WorkingData!U$2:U$133,WorkingData!$N$2:$N$133,WorkingData!$N$2:$N$133,WorkingData!AG$2:AG$133)</f>
        <v>0</v>
      </c>
      <c r="F8" s="3">
        <f>SUMPRODUCT(WorkingData!$Q$2:$Q$133,WorkingData!V$2:V$133,WorkingData!$N$2:$N$133,WorkingData!$N$2:$N$133,WorkingData!AH$2:AH$133)</f>
        <v>0</v>
      </c>
      <c r="G8" s="3">
        <f>SUMPRODUCT(WorkingData!$Q$2:$Q$133,WorkingData!W$2:W$133,WorkingData!$N$2:$N$133,WorkingData!$N$2:$N$133,WorkingData!AI$2:AI$133)</f>
        <v>0</v>
      </c>
      <c r="J8" t="s">
        <v>50</v>
      </c>
      <c r="K8" s="3">
        <f>SUMPRODUCT(WorkingData!$Q$2:$Q$133,WorkingData!T$2:T$133,WorkingData!$N$2:$N$133,WorkingData!$N$2:$N$133)</f>
        <v>0</v>
      </c>
      <c r="L8" s="3">
        <f>SUMPRODUCT(WorkingData!$Q$2:$Q$133,WorkingData!U$2:U$133,WorkingData!$N$2:$N$133,WorkingData!$N$2:$N$133)</f>
        <v>0</v>
      </c>
      <c r="M8" s="3">
        <f>SUMPRODUCT(WorkingData!$Q$2:$Q$133,WorkingData!V$2:V$133,WorkingData!$N$2:$N$133,WorkingData!$N$2:$N$133)</f>
        <v>0</v>
      </c>
      <c r="N8" s="3">
        <f>SUMPRODUCT(WorkingData!$Q$2:$Q$133,WorkingData!W$2:W$133,WorkingData!$N$2:$N$133,WorkingData!$N$2:$N$133)</f>
        <v>0</v>
      </c>
    </row>
    <row r="9" spans="2:29" x14ac:dyDescent="0.25">
      <c r="C9" t="s">
        <v>51</v>
      </c>
      <c r="D9" s="3" t="e">
        <f t="shared" ref="D9:G10" si="0">D4*D$3</f>
        <v>#DIV/0!</v>
      </c>
      <c r="E9" s="3" t="e">
        <f t="shared" si="0"/>
        <v>#DIV/0!</v>
      </c>
      <c r="F9" s="3" t="e">
        <f t="shared" si="0"/>
        <v>#DIV/0!</v>
      </c>
      <c r="G9" s="3" t="e">
        <f t="shared" si="0"/>
        <v>#DIV/0!</v>
      </c>
      <c r="J9" t="s">
        <v>51</v>
      </c>
      <c r="K9" s="3" t="e">
        <f t="shared" ref="K9:N10" si="1">K4*K$3</f>
        <v>#DIV/0!</v>
      </c>
      <c r="L9" s="3" t="e">
        <f t="shared" si="1"/>
        <v>#DIV/0!</v>
      </c>
      <c r="M9" s="3" t="e">
        <f t="shared" si="1"/>
        <v>#DIV/0!</v>
      </c>
      <c r="N9" s="3" t="e">
        <f t="shared" si="1"/>
        <v>#DIV/0!</v>
      </c>
    </row>
    <row r="10" spans="2:29" x14ac:dyDescent="0.25">
      <c r="C10" t="s">
        <v>52</v>
      </c>
      <c r="D10" s="3" t="e">
        <f t="shared" si="0"/>
        <v>#DIV/0!</v>
      </c>
      <c r="E10" s="3" t="e">
        <f t="shared" si="0"/>
        <v>#DIV/0!</v>
      </c>
      <c r="F10" s="3" t="e">
        <f t="shared" si="0"/>
        <v>#DIV/0!</v>
      </c>
      <c r="G10" s="3" t="e">
        <f t="shared" si="0"/>
        <v>#DIV/0!</v>
      </c>
      <c r="J10" t="s">
        <v>52</v>
      </c>
      <c r="K10" s="3" t="e">
        <f t="shared" si="1"/>
        <v>#DIV/0!</v>
      </c>
      <c r="L10" s="3" t="e">
        <f t="shared" si="1"/>
        <v>#DIV/0!</v>
      </c>
      <c r="M10" s="3" t="e">
        <f t="shared" si="1"/>
        <v>#DIV/0!</v>
      </c>
      <c r="N10" s="3" t="e">
        <f t="shared" si="1"/>
        <v>#DIV/0!</v>
      </c>
    </row>
    <row r="11" spans="2:29" x14ac:dyDescent="0.25">
      <c r="J11" t="s">
        <v>53</v>
      </c>
      <c r="K11" s="8" t="str">
        <f>IF(K3&gt;=3,SQRT(SUMPRODUCT(WorkingData!X$2:X$133,WorkingData!X$2:X$133,WorkingData!$Q$2:$Q$133,WorkingData!T$2:T$133)/('DDD Model Calculations'!K3-2)),"Insufficient Data")</f>
        <v>Insufficient Data</v>
      </c>
      <c r="L11" s="8" t="str">
        <f>IF(L3&gt;=3,SQRT(SUMPRODUCT(WorkingData!Y$2:Y$133,WorkingData!Y$2:Y$133,WorkingData!$Q$2:$Q$133,WorkingData!U$2:U$133)/('DDD Model Calculations'!L3-2)),"Insufficient Data")</f>
        <v>Insufficient Data</v>
      </c>
      <c r="M11" s="8" t="str">
        <f>IF(M3&gt;=3,SQRT(SUMPRODUCT(WorkingData!Z$2:Z$133,WorkingData!Z$2:Z$133,WorkingData!$Q$2:$Q$133,WorkingData!V$2:V$133)/('DDD Model Calculations'!M3-2)),"Insufficient Data")</f>
        <v>Insufficient Data</v>
      </c>
      <c r="N11" s="8" t="str">
        <f>IF(N3&gt;=3,SQRT(SUMPRODUCT(WorkingData!AA$2:AA$133,WorkingData!AA$2:AA$133,WorkingData!$Q$2:$Q$133,WorkingData!W$2:W$133)/('DDD Model Calculations'!N3-2)),"Insufficient Data")</f>
        <v>Insufficient Data</v>
      </c>
      <c r="P11" s="8" t="s">
        <v>54</v>
      </c>
    </row>
    <row r="12" spans="2:29" x14ac:dyDescent="0.25">
      <c r="B12" s="6" t="s">
        <v>27</v>
      </c>
      <c r="C12" t="s">
        <v>55</v>
      </c>
      <c r="D12" s="9" t="str">
        <f>IF(D3&gt;=3,(D$3*D6-D9*D10)/(D$3*D7-D10^2),"Insufficient Data")</f>
        <v>Insufficient Data</v>
      </c>
      <c r="E12" s="9" t="str">
        <f>IF(E3&gt;=3,(E$3*E6-E9*E10)/(E$3*E7-E10^2),"Insufficient Data")</f>
        <v>Insufficient Data</v>
      </c>
      <c r="F12" s="9" t="str">
        <f>IF(F3&gt;=3,(F$3*F6-F9*F10)/(F$3*F7-F10^2),"Insufficient Data")</f>
        <v>Insufficient Data</v>
      </c>
      <c r="G12" s="9" t="str">
        <f>IF(G3&gt;=3,(G$3*G6-G9*G10)/(G$3*G7-G10^2),"Insufficient Data")</f>
        <v>Insufficient Data</v>
      </c>
      <c r="I12" s="6" t="s">
        <v>27</v>
      </c>
      <c r="J12" t="s">
        <v>55</v>
      </c>
      <c r="K12" s="9" t="str">
        <f>IF(K3&gt;=3,(K$3*K6-K9*K10)/(K$3*K7-K10^2),"Insufficient Data")</f>
        <v>Insufficient Data</v>
      </c>
      <c r="L12" s="9" t="str">
        <f>IF(L3&gt;=3,(L$3*L6-L9*L10)/(L$3*L7-L10^2),"Insufficient Data")</f>
        <v>Insufficient Data</v>
      </c>
      <c r="M12" s="9" t="str">
        <f>IF(M3&gt;=3,(M$3*M6-M9*M10)/(M$3*M7-M10^2),"Insufficient Data")</f>
        <v>Insufficient Data</v>
      </c>
      <c r="N12" s="9" t="str">
        <f>IF(N3&gt;=3,(N$3*N6-N9*N10)/(N$3*N7-N10^2),"Insufficient Data")</f>
        <v>Insufficient Data</v>
      </c>
      <c r="P12" s="9" t="s">
        <v>56</v>
      </c>
    </row>
    <row r="13" spans="2:29" x14ac:dyDescent="0.25">
      <c r="B13" s="6" t="s">
        <v>57</v>
      </c>
      <c r="C13" t="s">
        <v>58</v>
      </c>
      <c r="D13" s="9" t="str">
        <f>IF(D3&gt;=3,D4-D5*D12,"Insufficient Data")</f>
        <v>Insufficient Data</v>
      </c>
      <c r="E13" s="9" t="str">
        <f>IF(E3&gt;=3,E4-E5*E12,"Insufficient Data")</f>
        <v>Insufficient Data</v>
      </c>
      <c r="F13" s="9" t="str">
        <f>IF(F3&gt;=3,F4-F5*F12,"Insufficient Data")</f>
        <v>Insufficient Data</v>
      </c>
      <c r="G13" s="9" t="str">
        <f>IF(G3&gt;=3,G4-G5*G12,"Insufficient Data")</f>
        <v>Insufficient Data</v>
      </c>
      <c r="I13" s="6" t="s">
        <v>57</v>
      </c>
      <c r="J13" t="s">
        <v>58</v>
      </c>
      <c r="K13" s="9" t="str">
        <f>IF(K3&gt;=3,K4-K5*K12,"Insufficient Data")</f>
        <v>Insufficient Data</v>
      </c>
      <c r="L13" s="9" t="str">
        <f>IF(L3&gt;=3,L4-L5*L12,"Insufficient Data")</f>
        <v>Insufficient Data</v>
      </c>
      <c r="M13" s="9" t="str">
        <f>IF(M3&gt;=3,M4-M5*M12,"Insufficient Data")</f>
        <v>Insufficient Data</v>
      </c>
      <c r="N13" s="9" t="str">
        <f>IF(N3&gt;=3,N4-N5*N12,"Insufficient Data")</f>
        <v>Insufficient Data</v>
      </c>
    </row>
    <row r="14" spans="2:29" x14ac:dyDescent="0.25">
      <c r="C14" t="s">
        <v>59</v>
      </c>
      <c r="D14" s="10" t="str">
        <f>IF(D3&gt;=3,(((D6/D3)-D4*D5)/SQRT((D7/D3-D5^2)*(D8/D3-D4^2)))^2,"Insufficient Data")</f>
        <v>Insufficient Data</v>
      </c>
      <c r="E14" s="10" t="str">
        <f>IF(E3&gt;=3,(((E6/E3)-E4*E5)/SQRT((E7/E3-E5^2)*(E8/E3-E4^2)))^2,"Insufficient Data")</f>
        <v>Insufficient Data</v>
      </c>
      <c r="F14" s="10" t="str">
        <f>IF(F3&gt;=3,(((F6/F3)-F4*F5)/SQRT((F7/F3-F5^2)*(F8/F3-F4^2)))^2,"Insufficient Data")</f>
        <v>Insufficient Data</v>
      </c>
      <c r="G14" s="10" t="str">
        <f>IF(G3&gt;=3,(((G6/G3)-G4*G5)/SQRT((G7/G3-G5^2)*(G8/G3-G4^2)))^2,"Insufficient Data")</f>
        <v>Insufficient Data</v>
      </c>
      <c r="J14" t="s">
        <v>59</v>
      </c>
      <c r="K14" t="str">
        <f>IF(K3&gt;=3,(((K6/K3)-K4*K5)/SQRT((K7/K3-K5^2)*(K8/K3-K4^2)))^2,"Insufficient Data")</f>
        <v>Insufficient Data</v>
      </c>
      <c r="L14" t="str">
        <f>IF(L3&gt;=3,(((L6/L3)-L4*L5)/SQRT((L7/L3-L5^2)*(L8/L3-L4^2)))^2,"Insufficient Data")</f>
        <v>Insufficient Data</v>
      </c>
      <c r="M14" t="str">
        <f>IF(M3&gt;=3,(((M6/M3)-M4*M5)/SQRT((M7/M3-M5^2)*(M8/M3-M4^2)))^2,"Insufficient Data")</f>
        <v>Insufficient Data</v>
      </c>
      <c r="N14" t="str">
        <f>IF(N3&gt;=3,(((N6/N3)-N4*N5)/SQRT((N7/N3-N5^2)*(N8/N3-N4^2)))^2,"Insufficient Data")</f>
        <v>Insufficient Data</v>
      </c>
      <c r="P14" s="10" t="s">
        <v>60</v>
      </c>
    </row>
    <row r="15" spans="2:29" x14ac:dyDescent="0.25">
      <c r="C15" t="s">
        <v>61</v>
      </c>
      <c r="D15" t="str">
        <f>IF(D3&gt;=3,D13+D12*($D$21-5),"Insufficient Data")</f>
        <v>Insufficient Data</v>
      </c>
      <c r="E15" t="str">
        <f>IF(E3&gt;=3,E13+E12*($D$21-5),"Insufficient Data")</f>
        <v>Insufficient Data</v>
      </c>
      <c r="F15" t="str">
        <f>IF(F3&gt;=3,F13+F12*($D$21-5),"Insufficient Data")</f>
        <v>Insufficient Data</v>
      </c>
      <c r="G15" t="str">
        <f>IF(G3&gt;=3,G13+G12*($D$21-5),"Insufficient Data")</f>
        <v>Insufficient Data</v>
      </c>
      <c r="J15" t="s">
        <v>61</v>
      </c>
      <c r="K15" t="str">
        <f>IF(K3&gt;=3,K13+K12*($D$21-5),"Insufficient Data")</f>
        <v>Insufficient Data</v>
      </c>
      <c r="L15" t="str">
        <f>IF(L3&gt;=3,L13+L12*($D$21-5),"Insufficient Data")</f>
        <v>Insufficient Data</v>
      </c>
      <c r="M15" t="str">
        <f>IF(M3&gt;=3,M13+M12*($D$21-5),"Insufficient Data")</f>
        <v>Insufficient Data</v>
      </c>
      <c r="N15" t="str">
        <f>IF(N3&gt;=3,N13+N12*($D$21-5),"Insufficient Data")</f>
        <v>Insufficient Data</v>
      </c>
    </row>
    <row r="16" spans="2:29" x14ac:dyDescent="0.25">
      <c r="C16" t="s">
        <v>62</v>
      </c>
      <c r="D16">
        <v>1</v>
      </c>
      <c r="E16">
        <v>2</v>
      </c>
      <c r="F16">
        <v>4</v>
      </c>
      <c r="G16">
        <v>10</v>
      </c>
    </row>
    <row r="17" spans="3:12" x14ac:dyDescent="0.25">
      <c r="J17" t="s">
        <v>63</v>
      </c>
    </row>
    <row r="18" spans="3:12" x14ac:dyDescent="0.25">
      <c r="C18" t="s">
        <v>64</v>
      </c>
      <c r="G18" t="s">
        <v>65</v>
      </c>
      <c r="H18" t="s">
        <v>66</v>
      </c>
      <c r="I18" t="s">
        <v>67</v>
      </c>
      <c r="J18" t="s">
        <v>68</v>
      </c>
      <c r="K18" t="s">
        <v>69</v>
      </c>
      <c r="L18" t="s">
        <v>70</v>
      </c>
    </row>
    <row r="19" spans="3:12" x14ac:dyDescent="0.25">
      <c r="C19" t="s">
        <v>65</v>
      </c>
      <c r="D19" t="str">
        <f>'Consumption Data Input'!B1</f>
        <v>Toronto</v>
      </c>
      <c r="G19" t="s">
        <v>1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</row>
    <row r="20" spans="3:12" x14ac:dyDescent="0.25">
      <c r="C20" t="s">
        <v>71</v>
      </c>
      <c r="D20">
        <v>18</v>
      </c>
      <c r="G20" t="s">
        <v>72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</row>
    <row r="21" spans="3:12" x14ac:dyDescent="0.25">
      <c r="C21" t="s">
        <v>67</v>
      </c>
      <c r="D21">
        <f>VLOOKUP(D19,$G$19:$I$22,3,FALSE)</f>
        <v>44</v>
      </c>
      <c r="G21" t="s">
        <v>73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</row>
    <row r="22" spans="3:12" x14ac:dyDescent="0.25">
      <c r="C22" t="s">
        <v>74</v>
      </c>
      <c r="D22">
        <f>VLOOKUP(D19,$G$19:$I$22,2,FALSE)</f>
        <v>2</v>
      </c>
      <c r="G22" t="s">
        <v>75</v>
      </c>
      <c r="H22">
        <v>5</v>
      </c>
      <c r="I22">
        <v>51.6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</row>
    <row r="23" spans="3:12" x14ac:dyDescent="0.25">
      <c r="C23" t="s">
        <v>76</v>
      </c>
      <c r="D23" t="e">
        <f>_xlfn.XLOOKUP(MAX('DDD Model Calculations'!$D$14:$G$14),'DDD Model Calculations'!$D$14:$G$14,'DDD Model Calculations'!$D16:$G16)</f>
        <v>#N/A</v>
      </c>
    </row>
    <row r="24" spans="3:12" x14ac:dyDescent="0.25">
      <c r="C24" t="s">
        <v>68</v>
      </c>
      <c r="D24">
        <f>VLOOKUP($D$19,$G$19:$L22,4,FALSE)</f>
        <v>40.299999237060547</v>
      </c>
    </row>
    <row r="25" spans="3:12" x14ac:dyDescent="0.25">
      <c r="C25" t="s">
        <v>77</v>
      </c>
      <c r="D25">
        <f>VLOOKUP($D$19,$G$19:$L23,5,FALSE)</f>
        <v>39.200000762939453</v>
      </c>
    </row>
    <row r="26" spans="3:12" x14ac:dyDescent="0.25">
      <c r="C26" t="s">
        <v>78</v>
      </c>
      <c r="D26">
        <f>VLOOKUP($D$19,$G$19:$L24,6,FALSE)</f>
        <v>38.799999237060547</v>
      </c>
    </row>
  </sheetData>
  <sheetProtection algorithmName="SHA-512" hashValue="mWs0fp0CyUnRJ2HXIIE884xbxz1BwiR/SvTWzvTp77u0N4ozQ9MeFkB96UFoPTp6O4r0B3pB0i0Q34NLBHq6hg==" saltValue="j4bUkhjGX6jzEKNCWGVUug==" spinCount="100000" sheet="1" objects="1" scenarios="1"/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A32" sqref="A32"/>
    </sheetView>
  </sheetViews>
  <sheetFormatPr defaultColWidth="10.625" defaultRowHeight="15.75" x14ac:dyDescent="0.25"/>
  <cols>
    <col min="2" max="3" width="10.625" style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79</v>
      </c>
      <c r="F1" s="22" t="s">
        <v>80</v>
      </c>
      <c r="G1" t="s">
        <v>81</v>
      </c>
      <c r="H1" t="s">
        <v>82</v>
      </c>
      <c r="I1" t="s">
        <v>83</v>
      </c>
      <c r="J1" t="s">
        <v>84</v>
      </c>
      <c r="K1" t="s">
        <v>85</v>
      </c>
      <c r="L1" t="s">
        <v>86</v>
      </c>
      <c r="M1" t="s">
        <v>20</v>
      </c>
      <c r="N1" t="s">
        <v>87</v>
      </c>
      <c r="O1" t="s">
        <v>88</v>
      </c>
      <c r="P1" t="s">
        <v>89</v>
      </c>
      <c r="Q1" t="s">
        <v>90</v>
      </c>
      <c r="R1" t="s">
        <v>91</v>
      </c>
      <c r="S1" t="s">
        <v>92</v>
      </c>
      <c r="T1" t="s">
        <v>93</v>
      </c>
      <c r="U1" t="s">
        <v>94</v>
      </c>
      <c r="V1" t="s">
        <v>95</v>
      </c>
      <c r="W1" t="s">
        <v>96</v>
      </c>
      <c r="X1" t="s">
        <v>97</v>
      </c>
      <c r="Y1" t="s">
        <v>98</v>
      </c>
      <c r="Z1" t="s">
        <v>99</v>
      </c>
      <c r="AA1" t="s">
        <v>100</v>
      </c>
      <c r="AB1" t="s">
        <v>101</v>
      </c>
      <c r="AC1" t="s">
        <v>102</v>
      </c>
      <c r="AD1" t="s">
        <v>103</v>
      </c>
      <c r="AE1" t="s">
        <v>104</v>
      </c>
      <c r="AF1" t="s">
        <v>105</v>
      </c>
      <c r="AG1" t="s">
        <v>106</v>
      </c>
      <c r="AH1" t="s">
        <v>107</v>
      </c>
      <c r="AI1" t="s">
        <v>108</v>
      </c>
    </row>
    <row r="2" spans="1:35" x14ac:dyDescent="0.25">
      <c r="A2" s="2" t="e" cm="1" vm="1">
        <f t="array" ref="A2">_xlfn._xlws.SORT(_xlfn._xlws.FILTER('Accumulated Input Data'!A2:F134,('Accumulated Input Data'!D2:D134="A")+('Accumulated Input Data'!D2:D134="01")),1,-1)</f>
        <v>#VALUE!</v>
      </c>
      <c r="G2" t="str">
        <f>IF(F3&gt;0,F2-F3,"")</f>
        <v/>
      </c>
      <c r="H2" s="2" t="e" vm="2">
        <f>IF(A2&lt;&gt;"",DATE(YEAR(A2),MONTH(A2),DAY(A2)),"")</f>
        <v>#VALUE!</v>
      </c>
      <c r="I2" t="str">
        <f>IF(A3&gt;0,A2-A3,"")</f>
        <v/>
      </c>
      <c r="J2" t="str">
        <f>I2</f>
        <v/>
      </c>
      <c r="K2" t="str">
        <f>IF(AND($H3&gt;0,$H3&lt;&gt;""),VLOOKUP($H3,'Weather Data'!$L$2:$P$4170,'DDD Model Calculations'!$D$22,FALSE),"")</f>
        <v/>
      </c>
      <c r="L2" t="str">
        <f>IF(AND($K2&gt;0,$K2&lt;&gt;""),VLOOKUP($H2,'Weather Data'!$L$2:$P$4170,'DDD Model Calculations'!$D$22,FALSE),"")</f>
        <v/>
      </c>
      <c r="M2" t="e">
        <f>L2-K2</f>
        <v>#VALUE!</v>
      </c>
      <c r="N2" t="str">
        <f t="shared" ref="N2:N33" si="0">IF(AND($I2&gt;0,$I2&lt;&gt;""),G2/$I2,"")</f>
        <v/>
      </c>
      <c r="O2" t="str">
        <f t="shared" ref="O2:O33" si="1">IF(AND($I2&gt;0,$I2&lt;&gt;""),$M2/$I2,"")</f>
        <v/>
      </c>
      <c r="P2" t="str">
        <f>IF(AND($I2&gt;0,$I2&lt;&gt;""),$M2/$I2-5,"")</f>
        <v/>
      </c>
      <c r="Q2" t="str">
        <f t="shared" ref="Q2:Q33" si="2">IF(P2="","",IF(P2&gt;=0,1,0))</f>
        <v/>
      </c>
      <c r="R2" t="str">
        <f t="shared" ref="R2:R45" si="3">IF(AND(J2&gt;0,J2&lt;&gt;""),TRUNC(J2/368,0)+1,"")</f>
        <v/>
      </c>
      <c r="S2" t="e">
        <f>IF('DDD Model Calculations'!$D$23=1,WorkingData!AF2,IF('DDD Model Calculations'!$D$23=2,WorkingData!AG2,IF('DDD Model Calculations'!$D$23=4,WorkingData!AH2,WorkingData!AI2)))</f>
        <v>#N/A</v>
      </c>
      <c r="T2" t="str">
        <f t="shared" ref="T2:T33" si="4">IF($R2&lt;&gt;"",IF($R2=1,1,0),"")</f>
        <v/>
      </c>
      <c r="U2" t="str">
        <f t="shared" ref="U2:U33" si="5">IF($R2&lt;&gt;"",IF($R2&lt;=2,1,0),"")</f>
        <v/>
      </c>
      <c r="V2" t="str">
        <f t="shared" ref="V2:V33" si="6">IF($R2&lt;&gt;"",IF($R2&lt;=4,1,0),"")</f>
        <v/>
      </c>
      <c r="W2" t="str">
        <f t="shared" ref="W2:W33" si="7">IF($R2&lt;&gt;"",IF($R2&lt;=10,1,0),"")</f>
        <v/>
      </c>
      <c r="X2" t="str">
        <f>IF(AND($N2&gt;0,$N2&lt;&gt;"",'DDD Model Calculations'!$K$3&gt;=3),$N2-('DDD Model Calculations'!K$13+'DDD Model Calculations'!K$12*WorkingData!$P2),"")</f>
        <v/>
      </c>
      <c r="Y2" t="str">
        <f>IF(AND($N2&gt;0,$N2&lt;&gt;""),$N2-('DDD Model Calculations'!L$13+'DDD Model Calculations'!L$12*WorkingData!$P2),"")</f>
        <v/>
      </c>
      <c r="Z2" t="str">
        <f>IF(AND($N2&gt;0,$N2&lt;&gt;""),$N2-('DDD Model Calculations'!M$13+'DDD Model Calculations'!M$12*WorkingData!$P2),"")</f>
        <v/>
      </c>
      <c r="AA2" t="str">
        <f>IF(AND($N2&gt;0,$N2&lt;&gt;""),$N2-('DDD Model Calculations'!N$13+'DDD Model Calculations'!N$12*WorkingData!$P2),"")</f>
        <v/>
      </c>
      <c r="AB2" t="str">
        <f>IF(X2&lt;&gt;"",X2/'DDD Model Calculations'!K$11,"")</f>
        <v/>
      </c>
      <c r="AC2" t="str">
        <f>IF(Y2&lt;&gt;"",Y2/'DDD Model Calculations'!L$11,"")</f>
        <v/>
      </c>
      <c r="AD2" t="str">
        <f>IF(Z2&lt;&gt;"",Z2/'DDD Model Calculations'!M$11,"")</f>
        <v/>
      </c>
      <c r="AE2" t="str">
        <f>IF(AA2&lt;&gt;"",AA2/'DDD Model Calculations'!N$11,"")</f>
        <v/>
      </c>
      <c r="AF2" t="str">
        <f t="shared" ref="AF2:AF33" si="8">IF(AB2="","",IF(ABS(AB2)&gt;2,0,1))</f>
        <v/>
      </c>
      <c r="AG2" t="str">
        <f t="shared" ref="AG2:AG33" si="9">IF(AC2="","",IF(ABS(AC2)&gt;2,0,1))</f>
        <v/>
      </c>
      <c r="AH2" t="str">
        <f t="shared" ref="AH2:AH33" si="10">IF(AD2="","",IF(ABS(AD2)&gt;2,0,1))</f>
        <v/>
      </c>
      <c r="AI2" t="str">
        <f t="shared" ref="AI2:AI33" si="11">IF(AE2="","",IF(ABS(AE2)&gt;2,0,1))</f>
        <v/>
      </c>
    </row>
    <row r="3" spans="1:35" x14ac:dyDescent="0.25">
      <c r="A3" s="2"/>
      <c r="G3" t="str">
        <f t="shared" ref="G3:G66" si="12">IF(F4&gt;0,F3-F4,"")</f>
        <v/>
      </c>
      <c r="H3" s="2" t="str">
        <f t="shared" ref="H3:H66" si="13">IF(A3&lt;&gt;"",DATE(YEAR(A3),MONTH(A3),DAY(A3)),"")</f>
        <v/>
      </c>
      <c r="I3" t="str">
        <f t="shared" ref="I3:I66" si="14">IF(A4&gt;0,A3-A4,"")</f>
        <v/>
      </c>
      <c r="J3" t="str">
        <f t="shared" ref="J3:J34" si="15">IF(AND(I3&gt;0,I3&lt;&gt;""),I3+J2,"")</f>
        <v/>
      </c>
      <c r="K3" t="str">
        <f>IF(AND($H4&gt;0,$H4&lt;&gt;""),VLOOKUP($H4,'Weather Data'!$L$2:$P$4170,'DDD Model Calculations'!$D$22,FALSE),"")</f>
        <v/>
      </c>
      <c r="L3" t="str">
        <f>IF(AND($K3&gt;0,$K3&lt;&gt;""),VLOOKUP($H3,'Weather Data'!$L$2:$P$4170,'DDD Model Calculations'!$D$22,FALSE),"")</f>
        <v/>
      </c>
      <c r="M3" t="str">
        <f t="shared" ref="M3:M34" si="16">IF(AND(K3&gt;0,K3&lt;&gt;""),L3-K3,"")</f>
        <v/>
      </c>
      <c r="N3" t="str">
        <f t="shared" si="0"/>
        <v/>
      </c>
      <c r="O3" t="str">
        <f t="shared" si="1"/>
        <v/>
      </c>
      <c r="P3" t="str">
        <f t="shared" ref="P3:P34" si="17">IF(AND($I3&gt;0,$I3&lt;&gt;""),M3/$I3-5,"")</f>
        <v/>
      </c>
      <c r="Q3" t="str">
        <f t="shared" si="2"/>
        <v/>
      </c>
      <c r="R3" t="str">
        <f t="shared" si="3"/>
        <v/>
      </c>
      <c r="S3" t="e">
        <f>IF('DDD Model Calculations'!$D$23=1,WorkingData!AF3,IF('DDD Model Calculations'!$D$23=2,WorkingData!AG3,IF('DDD Model Calculations'!$D$23=4,WorkingData!AH3,WorkingData!AI3)))</f>
        <v>#N/A</v>
      </c>
      <c r="T3" t="str">
        <f t="shared" si="4"/>
        <v/>
      </c>
      <c r="U3" t="str">
        <f t="shared" si="5"/>
        <v/>
      </c>
      <c r="V3" t="str">
        <f t="shared" si="6"/>
        <v/>
      </c>
      <c r="W3" t="str">
        <f t="shared" si="7"/>
        <v/>
      </c>
      <c r="X3" t="str">
        <f>IF(AND($N3&gt;0,$N3&lt;&gt;"",'DDD Model Calculations'!$K$3&gt;=3),$N3-('DDD Model Calculations'!K$13+'DDD Model Calculations'!K$12*WorkingData!$P3),"")</f>
        <v/>
      </c>
      <c r="Y3" t="str">
        <f>IF(AND($N3&gt;0,$N3&lt;&gt;""),$N3-('DDD Model Calculations'!L$13+'DDD Model Calculations'!L$12*WorkingData!$P3),"")</f>
        <v/>
      </c>
      <c r="Z3" t="str">
        <f>IF(AND($N3&gt;0,$N3&lt;&gt;""),$N3-('DDD Model Calculations'!M$13+'DDD Model Calculations'!M$12*WorkingData!$P3),"")</f>
        <v/>
      </c>
      <c r="AA3" t="str">
        <f>IF(AND($N3&gt;0,$N3&lt;&gt;""),$N3-('DDD Model Calculations'!N$13+'DDD Model Calculations'!N$12*WorkingData!$P3),"")</f>
        <v/>
      </c>
      <c r="AB3" t="str">
        <f>IF(X3&lt;&gt;"",X3/'DDD Model Calculations'!K$11,"")</f>
        <v/>
      </c>
      <c r="AC3" t="str">
        <f>IF(Y3&lt;&gt;"",Y3/'DDD Model Calculations'!L$11,"")</f>
        <v/>
      </c>
      <c r="AD3" t="str">
        <f>IF(Z3&lt;&gt;"",Z3/'DDD Model Calculations'!M$11,"")</f>
        <v/>
      </c>
      <c r="AE3" t="str">
        <f>IF(AA3&lt;&gt;"",AA3/'DDD Model Calculations'!N$11,"")</f>
        <v/>
      </c>
      <c r="AF3" t="str">
        <f t="shared" si="8"/>
        <v/>
      </c>
      <c r="AG3" t="str">
        <f t="shared" si="9"/>
        <v/>
      </c>
      <c r="AH3" t="str">
        <f t="shared" si="10"/>
        <v/>
      </c>
      <c r="AI3" t="str">
        <f t="shared" si="11"/>
        <v/>
      </c>
    </row>
    <row r="4" spans="1:35" x14ac:dyDescent="0.25">
      <c r="A4" s="2"/>
      <c r="G4" t="str">
        <f t="shared" si="12"/>
        <v/>
      </c>
      <c r="H4" s="2" t="str">
        <f t="shared" si="13"/>
        <v/>
      </c>
      <c r="I4" t="str">
        <f t="shared" si="14"/>
        <v/>
      </c>
      <c r="J4" t="str">
        <f t="shared" si="15"/>
        <v/>
      </c>
      <c r="K4" t="str">
        <f>IF(AND($H5&gt;0,$H5&lt;&gt;""),VLOOKUP($H5,'Weather Data'!$L$2:$P$4170,'DDD Model Calculations'!$D$22,FALSE),"")</f>
        <v/>
      </c>
      <c r="L4" t="str">
        <f>IF(AND($K4&gt;0,$K4&lt;&gt;""),VLOOKUP($H4,'Weather Data'!$L$2:$P$4170,'DDD Model Calculations'!$D$22,FALSE),"")</f>
        <v/>
      </c>
      <c r="M4" t="str">
        <f t="shared" si="16"/>
        <v/>
      </c>
      <c r="N4" t="str">
        <f t="shared" si="0"/>
        <v/>
      </c>
      <c r="O4" t="str">
        <f t="shared" si="1"/>
        <v/>
      </c>
      <c r="P4" t="str">
        <f t="shared" si="17"/>
        <v/>
      </c>
      <c r="Q4" t="str">
        <f t="shared" si="2"/>
        <v/>
      </c>
      <c r="R4" t="str">
        <f t="shared" si="3"/>
        <v/>
      </c>
      <c r="S4" t="e">
        <f>IF('DDD Model Calculations'!$D$23=1,WorkingData!AF4,IF('DDD Model Calculations'!$D$23=2,WorkingData!AG4,IF('DDD Model Calculations'!$D$23=4,WorkingData!AH4,WorkingData!AI4)))</f>
        <v>#N/A</v>
      </c>
      <c r="T4" t="str">
        <f t="shared" si="4"/>
        <v/>
      </c>
      <c r="U4" t="str">
        <f t="shared" si="5"/>
        <v/>
      </c>
      <c r="V4" t="str">
        <f t="shared" si="6"/>
        <v/>
      </c>
      <c r="W4" t="str">
        <f t="shared" si="7"/>
        <v/>
      </c>
      <c r="X4" t="str">
        <f>IF(AND($N4&gt;0,$N4&lt;&gt;"",'DDD Model Calculations'!$K$3&gt;=3),$N4-('DDD Model Calculations'!K$13+'DDD Model Calculations'!K$12*WorkingData!$P4),"")</f>
        <v/>
      </c>
      <c r="Y4" t="str">
        <f>IF(AND($N4&gt;0,$N4&lt;&gt;""),$N4-('DDD Model Calculations'!L$13+'DDD Model Calculations'!L$12*WorkingData!$P4),"")</f>
        <v/>
      </c>
      <c r="Z4" t="str">
        <f>IF(AND($N4&gt;0,$N4&lt;&gt;""),$N4-('DDD Model Calculations'!M$13+'DDD Model Calculations'!M$12*WorkingData!$P4),"")</f>
        <v/>
      </c>
      <c r="AA4" t="str">
        <f>IF(AND($N4&gt;0,$N4&lt;&gt;""),$N4-('DDD Model Calculations'!N$13+'DDD Model Calculations'!N$12*WorkingData!$P4),"")</f>
        <v/>
      </c>
      <c r="AB4" t="str">
        <f>IF(X4&lt;&gt;"",X4/'DDD Model Calculations'!K$11,"")</f>
        <v/>
      </c>
      <c r="AC4" t="str">
        <f>IF(Y4&lt;&gt;"",Y4/'DDD Model Calculations'!L$11,"")</f>
        <v/>
      </c>
      <c r="AD4" t="str">
        <f>IF(Z4&lt;&gt;"",Z4/'DDD Model Calculations'!M$11,"")</f>
        <v/>
      </c>
      <c r="AE4" t="str">
        <f>IF(AA4&lt;&gt;"",AA4/'DDD Model Calculations'!N$11,"")</f>
        <v/>
      </c>
      <c r="AF4" t="str">
        <f t="shared" si="8"/>
        <v/>
      </c>
      <c r="AG4" t="str">
        <f t="shared" si="9"/>
        <v/>
      </c>
      <c r="AH4" t="str">
        <f t="shared" si="10"/>
        <v/>
      </c>
      <c r="AI4" t="str">
        <f t="shared" si="11"/>
        <v/>
      </c>
    </row>
    <row r="5" spans="1:35" x14ac:dyDescent="0.25">
      <c r="A5" s="2"/>
      <c r="G5" t="str">
        <f t="shared" si="12"/>
        <v/>
      </c>
      <c r="H5" s="2" t="str">
        <f t="shared" si="13"/>
        <v/>
      </c>
      <c r="I5" t="str">
        <f t="shared" si="14"/>
        <v/>
      </c>
      <c r="J5" t="str">
        <f t="shared" si="15"/>
        <v/>
      </c>
      <c r="K5" t="str">
        <f>IF(AND($H6&gt;0,$H6&lt;&gt;""),VLOOKUP($H6,'Weather Data'!$L$2:$P$4170,'DDD Model Calculations'!$D$22,FALSE),"")</f>
        <v/>
      </c>
      <c r="L5" t="str">
        <f>IF(AND($K5&gt;0,$K5&lt;&gt;""),VLOOKUP($H5,'Weather Data'!$L$2:$P$4170,'DDD Model Calculations'!$D$22,FALSE),"")</f>
        <v/>
      </c>
      <c r="M5" t="str">
        <f t="shared" si="16"/>
        <v/>
      </c>
      <c r="N5" t="str">
        <f t="shared" si="0"/>
        <v/>
      </c>
      <c r="O5" t="str">
        <f t="shared" si="1"/>
        <v/>
      </c>
      <c r="P5" t="str">
        <f t="shared" si="17"/>
        <v/>
      </c>
      <c r="Q5" t="str">
        <f t="shared" si="2"/>
        <v/>
      </c>
      <c r="R5" t="str">
        <f t="shared" si="3"/>
        <v/>
      </c>
      <c r="S5" t="e">
        <f>IF('DDD Model Calculations'!$D$23=1,WorkingData!AF5,IF('DDD Model Calculations'!$D$23=2,WorkingData!AG5,IF('DDD Model Calculations'!$D$23=4,WorkingData!AH5,WorkingData!AI5)))</f>
        <v>#N/A</v>
      </c>
      <c r="T5" t="str">
        <f t="shared" si="4"/>
        <v/>
      </c>
      <c r="U5" t="str">
        <f t="shared" si="5"/>
        <v/>
      </c>
      <c r="V5" t="str">
        <f t="shared" si="6"/>
        <v/>
      </c>
      <c r="W5" t="str">
        <f t="shared" si="7"/>
        <v/>
      </c>
      <c r="X5" t="str">
        <f>IF(AND($N5&gt;0,$N5&lt;&gt;"",'DDD Model Calculations'!$K$3&gt;=3),$N5-('DDD Model Calculations'!K$13+'DDD Model Calculations'!K$12*WorkingData!$P5),"")</f>
        <v/>
      </c>
      <c r="Y5" t="str">
        <f>IF(AND($N5&gt;0,$N5&lt;&gt;""),$N5-('DDD Model Calculations'!L$13+'DDD Model Calculations'!L$12*WorkingData!$P5),"")</f>
        <v/>
      </c>
      <c r="Z5" t="str">
        <f>IF(AND($N5&gt;0,$N5&lt;&gt;""),$N5-('DDD Model Calculations'!M$13+'DDD Model Calculations'!M$12*WorkingData!$P5),"")</f>
        <v/>
      </c>
      <c r="AA5" t="str">
        <f>IF(AND($N5&gt;0,$N5&lt;&gt;""),$N5-('DDD Model Calculations'!N$13+'DDD Model Calculations'!N$12*WorkingData!$P5),"")</f>
        <v/>
      </c>
      <c r="AB5" t="str">
        <f>IF(X5&lt;&gt;"",X5/'DDD Model Calculations'!K$11,"")</f>
        <v/>
      </c>
      <c r="AC5" t="str">
        <f>IF(Y5&lt;&gt;"",Y5/'DDD Model Calculations'!L$11,"")</f>
        <v/>
      </c>
      <c r="AD5" t="str">
        <f>IF(Z5&lt;&gt;"",Z5/'DDD Model Calculations'!M$11,"")</f>
        <v/>
      </c>
      <c r="AE5" t="str">
        <f>IF(AA5&lt;&gt;"",AA5/'DDD Model Calculations'!N$11,"")</f>
        <v/>
      </c>
      <c r="AF5" t="str">
        <f t="shared" si="8"/>
        <v/>
      </c>
      <c r="AG5" t="str">
        <f t="shared" si="9"/>
        <v/>
      </c>
      <c r="AH5" t="str">
        <f t="shared" si="10"/>
        <v/>
      </c>
      <c r="AI5" t="str">
        <f t="shared" si="11"/>
        <v/>
      </c>
    </row>
    <row r="6" spans="1:35" x14ac:dyDescent="0.25">
      <c r="A6" s="2"/>
      <c r="G6" t="str">
        <f t="shared" si="12"/>
        <v/>
      </c>
      <c r="H6" s="2" t="str">
        <f t="shared" si="13"/>
        <v/>
      </c>
      <c r="I6" t="str">
        <f t="shared" si="14"/>
        <v/>
      </c>
      <c r="J6" t="str">
        <f t="shared" si="15"/>
        <v/>
      </c>
      <c r="K6" t="str">
        <f>IF(AND($H7&gt;0,$H7&lt;&gt;""),VLOOKUP($H7,'Weather Data'!$L$2:$P$4170,'DDD Model Calculations'!$D$22,FALSE),"")</f>
        <v/>
      </c>
      <c r="L6" t="str">
        <f>IF(AND($K6&gt;0,$K6&lt;&gt;""),VLOOKUP($H6,'Weather Data'!$L$2:$P$4170,'DDD Model Calculations'!$D$22,FALSE),"")</f>
        <v/>
      </c>
      <c r="M6" t="str">
        <f t="shared" si="16"/>
        <v/>
      </c>
      <c r="N6" t="str">
        <f t="shared" si="0"/>
        <v/>
      </c>
      <c r="O6" t="str">
        <f t="shared" si="1"/>
        <v/>
      </c>
      <c r="P6" t="str">
        <f t="shared" si="17"/>
        <v/>
      </c>
      <c r="Q6" t="str">
        <f t="shared" si="2"/>
        <v/>
      </c>
      <c r="R6" t="str">
        <f t="shared" si="3"/>
        <v/>
      </c>
      <c r="S6" t="e">
        <f>IF('DDD Model Calculations'!$D$23=1,WorkingData!AF6,IF('DDD Model Calculations'!$D$23=2,WorkingData!AG6,IF('DDD Model Calculations'!$D$23=4,WorkingData!AH6,WorkingData!AI6)))</f>
        <v>#N/A</v>
      </c>
      <c r="T6" t="str">
        <f t="shared" si="4"/>
        <v/>
      </c>
      <c r="U6" t="str">
        <f t="shared" si="5"/>
        <v/>
      </c>
      <c r="V6" t="str">
        <f t="shared" si="6"/>
        <v/>
      </c>
      <c r="W6" t="str">
        <f t="shared" si="7"/>
        <v/>
      </c>
      <c r="X6" t="str">
        <f>IF(AND($N6&gt;0,$N6&lt;&gt;"",'DDD Model Calculations'!$K$3&gt;=3),$N6-('DDD Model Calculations'!K$13+'DDD Model Calculations'!K$12*WorkingData!$P6),"")</f>
        <v/>
      </c>
      <c r="Y6" t="str">
        <f>IF(AND($N6&gt;0,$N6&lt;&gt;""),$N6-('DDD Model Calculations'!L$13+'DDD Model Calculations'!L$12*WorkingData!$P6),"")</f>
        <v/>
      </c>
      <c r="Z6" t="str">
        <f>IF(AND($N6&gt;0,$N6&lt;&gt;""),$N6-('DDD Model Calculations'!M$13+'DDD Model Calculations'!M$12*WorkingData!$P6),"")</f>
        <v/>
      </c>
      <c r="AA6" t="str">
        <f>IF(AND($N6&gt;0,$N6&lt;&gt;""),$N6-('DDD Model Calculations'!N$13+'DDD Model Calculations'!N$12*WorkingData!$P6),"")</f>
        <v/>
      </c>
      <c r="AB6" t="str">
        <f>IF(X6&lt;&gt;"",X6/'DDD Model Calculations'!K$11,"")</f>
        <v/>
      </c>
      <c r="AC6" t="str">
        <f>IF(Y6&lt;&gt;"",Y6/'DDD Model Calculations'!L$11,"")</f>
        <v/>
      </c>
      <c r="AD6" t="str">
        <f>IF(Z6&lt;&gt;"",Z6/'DDD Model Calculations'!M$11,"")</f>
        <v/>
      </c>
      <c r="AE6" t="str">
        <f>IF(AA6&lt;&gt;"",AA6/'DDD Model Calculations'!N$11,"")</f>
        <v/>
      </c>
      <c r="AF6" t="str">
        <f t="shared" si="8"/>
        <v/>
      </c>
      <c r="AG6" t="str">
        <f t="shared" si="9"/>
        <v/>
      </c>
      <c r="AH6" t="str">
        <f t="shared" si="10"/>
        <v/>
      </c>
      <c r="AI6" t="str">
        <f t="shared" si="11"/>
        <v/>
      </c>
    </row>
    <row r="7" spans="1:35" x14ac:dyDescent="0.25">
      <c r="A7" s="2"/>
      <c r="G7" t="str">
        <f t="shared" si="12"/>
        <v/>
      </c>
      <c r="H7" s="2" t="str">
        <f t="shared" si="13"/>
        <v/>
      </c>
      <c r="I7" t="str">
        <f t="shared" si="14"/>
        <v/>
      </c>
      <c r="J7" t="str">
        <f t="shared" si="15"/>
        <v/>
      </c>
      <c r="K7" t="str">
        <f>IF(AND($H8&gt;0,$H8&lt;&gt;""),VLOOKUP($H8,'Weather Data'!$L$2:$P$4170,'DDD Model Calculations'!$D$22,FALSE),"")</f>
        <v/>
      </c>
      <c r="L7" t="str">
        <f>IF(AND($K7&gt;0,$K7&lt;&gt;""),VLOOKUP($H7,'Weather Data'!$L$2:$P$4170,'DDD Model Calculations'!$D$22,FALSE),"")</f>
        <v/>
      </c>
      <c r="M7" t="str">
        <f t="shared" si="16"/>
        <v/>
      </c>
      <c r="N7" t="str">
        <f t="shared" si="0"/>
        <v/>
      </c>
      <c r="O7" t="str">
        <f t="shared" si="1"/>
        <v/>
      </c>
      <c r="P7" t="str">
        <f t="shared" si="17"/>
        <v/>
      </c>
      <c r="Q7" t="str">
        <f t="shared" si="2"/>
        <v/>
      </c>
      <c r="R7" t="str">
        <f t="shared" si="3"/>
        <v/>
      </c>
      <c r="S7" t="e">
        <f>IF('DDD Model Calculations'!$D$23=1,WorkingData!AF7,IF('DDD Model Calculations'!$D$23=2,WorkingData!AG7,IF('DDD Model Calculations'!$D$23=4,WorkingData!AH7,WorkingData!AI7)))</f>
        <v>#N/A</v>
      </c>
      <c r="T7" t="str">
        <f t="shared" si="4"/>
        <v/>
      </c>
      <c r="U7" t="str">
        <f t="shared" si="5"/>
        <v/>
      </c>
      <c r="V7" t="str">
        <f t="shared" si="6"/>
        <v/>
      </c>
      <c r="W7" t="str">
        <f t="shared" si="7"/>
        <v/>
      </c>
      <c r="X7" t="str">
        <f>IF(AND($N7&gt;0,$N7&lt;&gt;"",'DDD Model Calculations'!$K$3&gt;=3),$N7-('DDD Model Calculations'!K$13+'DDD Model Calculations'!K$12*WorkingData!$P7),"")</f>
        <v/>
      </c>
      <c r="Y7" t="str">
        <f>IF(AND($N7&gt;0,$N7&lt;&gt;""),$N7-('DDD Model Calculations'!L$13+'DDD Model Calculations'!L$12*WorkingData!$P7),"")</f>
        <v/>
      </c>
      <c r="Z7" t="str">
        <f>IF(AND($N7&gt;0,$N7&lt;&gt;""),$N7-('DDD Model Calculations'!M$13+'DDD Model Calculations'!M$12*WorkingData!$P7),"")</f>
        <v/>
      </c>
      <c r="AA7" t="str">
        <f>IF(AND($N7&gt;0,$N7&lt;&gt;""),$N7-('DDD Model Calculations'!N$13+'DDD Model Calculations'!N$12*WorkingData!$P7),"")</f>
        <v/>
      </c>
      <c r="AB7" t="str">
        <f>IF(X7&lt;&gt;"",X7/'DDD Model Calculations'!K$11,"")</f>
        <v/>
      </c>
      <c r="AC7" t="str">
        <f>IF(Y7&lt;&gt;"",Y7/'DDD Model Calculations'!L$11,"")</f>
        <v/>
      </c>
      <c r="AD7" t="str">
        <f>IF(Z7&lt;&gt;"",Z7/'DDD Model Calculations'!M$11,"")</f>
        <v/>
      </c>
      <c r="AE7" t="str">
        <f>IF(AA7&lt;&gt;"",AA7/'DDD Model Calculations'!N$11,"")</f>
        <v/>
      </c>
      <c r="AF7" t="str">
        <f t="shared" si="8"/>
        <v/>
      </c>
      <c r="AG7" t="str">
        <f t="shared" si="9"/>
        <v/>
      </c>
      <c r="AH7" t="str">
        <f t="shared" si="10"/>
        <v/>
      </c>
      <c r="AI7" t="str">
        <f t="shared" si="11"/>
        <v/>
      </c>
    </row>
    <row r="8" spans="1:35" x14ac:dyDescent="0.25">
      <c r="A8" s="2"/>
      <c r="G8" t="str">
        <f t="shared" si="12"/>
        <v/>
      </c>
      <c r="H8" s="2" t="str">
        <f t="shared" si="13"/>
        <v/>
      </c>
      <c r="I8" t="str">
        <f t="shared" si="14"/>
        <v/>
      </c>
      <c r="J8" t="str">
        <f t="shared" si="15"/>
        <v/>
      </c>
      <c r="K8" t="str">
        <f>IF(AND($H9&gt;0,$H9&lt;&gt;""),VLOOKUP($H9,'Weather Data'!$L$2:$P$4170,'DDD Model Calculations'!$D$22,FALSE),"")</f>
        <v/>
      </c>
      <c r="L8" t="str">
        <f>IF(AND($K8&gt;0,$K8&lt;&gt;""),VLOOKUP($H8,'Weather Data'!$L$2:$P$4170,'DDD Model Calculations'!$D$22,FALSE),"")</f>
        <v/>
      </c>
      <c r="M8" t="str">
        <f t="shared" si="16"/>
        <v/>
      </c>
      <c r="N8" t="str">
        <f t="shared" si="0"/>
        <v/>
      </c>
      <c r="O8" t="str">
        <f t="shared" si="1"/>
        <v/>
      </c>
      <c r="P8" t="str">
        <f t="shared" si="17"/>
        <v/>
      </c>
      <c r="Q8" t="str">
        <f t="shared" si="2"/>
        <v/>
      </c>
      <c r="R8" t="str">
        <f t="shared" si="3"/>
        <v/>
      </c>
      <c r="S8" t="e">
        <f>IF('DDD Model Calculations'!$D$23=1,WorkingData!AF8,IF('DDD Model Calculations'!$D$23=2,WorkingData!AG8,IF('DDD Model Calculations'!$D$23=4,WorkingData!AH8,WorkingData!AI8)))</f>
        <v>#N/A</v>
      </c>
      <c r="T8" t="str">
        <f t="shared" si="4"/>
        <v/>
      </c>
      <c r="U8" t="str">
        <f t="shared" si="5"/>
        <v/>
      </c>
      <c r="V8" t="str">
        <f t="shared" si="6"/>
        <v/>
      </c>
      <c r="W8" t="str">
        <f t="shared" si="7"/>
        <v/>
      </c>
      <c r="X8" t="str">
        <f>IF(AND($N8&gt;0,$N8&lt;&gt;"",'DDD Model Calculations'!$K$3&gt;=3),$N8-('DDD Model Calculations'!K$13+'DDD Model Calculations'!K$12*WorkingData!$P8),"")</f>
        <v/>
      </c>
      <c r="Y8" t="str">
        <f>IF(AND($N8&gt;0,$N8&lt;&gt;""),$N8-('DDD Model Calculations'!L$13+'DDD Model Calculations'!L$12*WorkingData!$P8),"")</f>
        <v/>
      </c>
      <c r="Z8" t="str">
        <f>IF(AND($N8&gt;0,$N8&lt;&gt;""),$N8-('DDD Model Calculations'!M$13+'DDD Model Calculations'!M$12*WorkingData!$P8),"")</f>
        <v/>
      </c>
      <c r="AA8" t="str">
        <f>IF(AND($N8&gt;0,$N8&lt;&gt;""),$N8-('DDD Model Calculations'!N$13+'DDD Model Calculations'!N$12*WorkingData!$P8),"")</f>
        <v/>
      </c>
      <c r="AB8" t="str">
        <f>IF(X8&lt;&gt;"",X8/'DDD Model Calculations'!K$11,"")</f>
        <v/>
      </c>
      <c r="AC8" t="str">
        <f>IF(Y8&lt;&gt;"",Y8/'DDD Model Calculations'!L$11,"")</f>
        <v/>
      </c>
      <c r="AD8" t="str">
        <f>IF(Z8&lt;&gt;"",Z8/'DDD Model Calculations'!M$11,"")</f>
        <v/>
      </c>
      <c r="AE8" t="str">
        <f>IF(AA8&lt;&gt;"",AA8/'DDD Model Calculations'!N$11,"")</f>
        <v/>
      </c>
      <c r="AF8" t="str">
        <f t="shared" si="8"/>
        <v/>
      </c>
      <c r="AG8" t="str">
        <f t="shared" si="9"/>
        <v/>
      </c>
      <c r="AH8" t="str">
        <f t="shared" si="10"/>
        <v/>
      </c>
      <c r="AI8" t="str">
        <f t="shared" si="11"/>
        <v/>
      </c>
    </row>
    <row r="9" spans="1:35" x14ac:dyDescent="0.25">
      <c r="A9" s="2"/>
      <c r="G9" t="str">
        <f t="shared" si="12"/>
        <v/>
      </c>
      <c r="H9" s="2" t="str">
        <f t="shared" si="13"/>
        <v/>
      </c>
      <c r="I9" t="str">
        <f t="shared" si="14"/>
        <v/>
      </c>
      <c r="J9" t="str">
        <f t="shared" si="15"/>
        <v/>
      </c>
      <c r="K9" t="str">
        <f>IF(AND($H10&gt;0,$H10&lt;&gt;""),VLOOKUP($H10,'Weather Data'!$L$2:$P$4170,'DDD Model Calculations'!$D$22,FALSE),"")</f>
        <v/>
      </c>
      <c r="L9" t="str">
        <f>IF(AND($K9&gt;0,$K9&lt;&gt;""),VLOOKUP($H9,'Weather Data'!$L$2:$P$4170,'DDD Model Calculations'!$D$22,FALSE),"")</f>
        <v/>
      </c>
      <c r="M9" t="str">
        <f t="shared" si="16"/>
        <v/>
      </c>
      <c r="N9" t="str">
        <f t="shared" si="0"/>
        <v/>
      </c>
      <c r="O9" t="str">
        <f t="shared" si="1"/>
        <v/>
      </c>
      <c r="P9" t="str">
        <f t="shared" si="17"/>
        <v/>
      </c>
      <c r="Q9" t="str">
        <f t="shared" si="2"/>
        <v/>
      </c>
      <c r="R9" t="str">
        <f t="shared" si="3"/>
        <v/>
      </c>
      <c r="S9" t="e">
        <f>IF('DDD Model Calculations'!$D$23=1,WorkingData!AF9,IF('DDD Model Calculations'!$D$23=2,WorkingData!AG9,IF('DDD Model Calculations'!$D$23=4,WorkingData!AH9,WorkingData!AI9)))</f>
        <v>#N/A</v>
      </c>
      <c r="T9" t="str">
        <f t="shared" si="4"/>
        <v/>
      </c>
      <c r="U9" t="str">
        <f t="shared" si="5"/>
        <v/>
      </c>
      <c r="V9" t="str">
        <f t="shared" si="6"/>
        <v/>
      </c>
      <c r="W9" t="str">
        <f t="shared" si="7"/>
        <v/>
      </c>
      <c r="X9" t="str">
        <f>IF(AND($N9&gt;0,$N9&lt;&gt;"",'DDD Model Calculations'!$K$3&gt;=3),$N9-('DDD Model Calculations'!K$13+'DDD Model Calculations'!K$12*WorkingData!$P9),"")</f>
        <v/>
      </c>
      <c r="Y9" t="str">
        <f>IF(AND($N9&gt;0,$N9&lt;&gt;""),$N9-('DDD Model Calculations'!L$13+'DDD Model Calculations'!L$12*WorkingData!$P9),"")</f>
        <v/>
      </c>
      <c r="Z9" t="str">
        <f>IF(AND($N9&gt;0,$N9&lt;&gt;""),$N9-('DDD Model Calculations'!M$13+'DDD Model Calculations'!M$12*WorkingData!$P9),"")</f>
        <v/>
      </c>
      <c r="AA9" t="str">
        <f>IF(AND($N9&gt;0,$N9&lt;&gt;""),$N9-('DDD Model Calculations'!N$13+'DDD Model Calculations'!N$12*WorkingData!$P9),"")</f>
        <v/>
      </c>
      <c r="AB9" t="str">
        <f>IF(X9&lt;&gt;"",X9/'DDD Model Calculations'!K$11,"")</f>
        <v/>
      </c>
      <c r="AC9" t="str">
        <f>IF(Y9&lt;&gt;"",Y9/'DDD Model Calculations'!L$11,"")</f>
        <v/>
      </c>
      <c r="AD9" t="str">
        <f>IF(Z9&lt;&gt;"",Z9/'DDD Model Calculations'!M$11,"")</f>
        <v/>
      </c>
      <c r="AE9" t="str">
        <f>IF(AA9&lt;&gt;"",AA9/'DDD Model Calculations'!N$11,"")</f>
        <v/>
      </c>
      <c r="AF9" t="str">
        <f t="shared" si="8"/>
        <v/>
      </c>
      <c r="AG9" t="str">
        <f t="shared" si="9"/>
        <v/>
      </c>
      <c r="AH9" t="str">
        <f t="shared" si="10"/>
        <v/>
      </c>
      <c r="AI9" t="str">
        <f t="shared" si="11"/>
        <v/>
      </c>
    </row>
    <row r="10" spans="1:35" x14ac:dyDescent="0.25">
      <c r="A10" s="2"/>
      <c r="G10" t="str">
        <f t="shared" si="12"/>
        <v/>
      </c>
      <c r="H10" s="2" t="str">
        <f t="shared" si="13"/>
        <v/>
      </c>
      <c r="I10" t="str">
        <f t="shared" si="14"/>
        <v/>
      </c>
      <c r="J10" t="str">
        <f t="shared" si="15"/>
        <v/>
      </c>
      <c r="K10" t="str">
        <f>IF(AND($H11&gt;0,$H11&lt;&gt;""),VLOOKUP($H11,'Weather Data'!$L$2:$P$4170,'DDD Model Calculations'!$D$22,FALSE),"")</f>
        <v/>
      </c>
      <c r="L10" t="str">
        <f>IF(AND($K10&gt;0,$K10&lt;&gt;""),VLOOKUP($H10,'Weather Data'!$L$2:$P$4170,'DDD Model Calculations'!$D$22,FALSE),"")</f>
        <v/>
      </c>
      <c r="M10" t="str">
        <f t="shared" si="16"/>
        <v/>
      </c>
      <c r="N10" t="str">
        <f t="shared" si="0"/>
        <v/>
      </c>
      <c r="O10" t="str">
        <f t="shared" si="1"/>
        <v/>
      </c>
      <c r="P10" t="str">
        <f t="shared" si="17"/>
        <v/>
      </c>
      <c r="Q10" t="str">
        <f t="shared" si="2"/>
        <v/>
      </c>
      <c r="R10" t="str">
        <f t="shared" si="3"/>
        <v/>
      </c>
      <c r="S10" t="e">
        <f>IF('DDD Model Calculations'!$D$23=1,WorkingData!AF10,IF('DDD Model Calculations'!$D$23=2,WorkingData!AG10,IF('DDD Model Calculations'!$D$23=4,WorkingData!AH10,WorkingData!AI10)))</f>
        <v>#N/A</v>
      </c>
      <c r="T10" t="str">
        <f t="shared" si="4"/>
        <v/>
      </c>
      <c r="U10" t="str">
        <f t="shared" si="5"/>
        <v/>
      </c>
      <c r="V10" t="str">
        <f t="shared" si="6"/>
        <v/>
      </c>
      <c r="W10" t="str">
        <f t="shared" si="7"/>
        <v/>
      </c>
      <c r="X10" t="str">
        <f>IF(AND($N10&gt;0,$N10&lt;&gt;"",'DDD Model Calculations'!$K$3&gt;=3),$N10-('DDD Model Calculations'!K$13+'DDD Model Calculations'!K$12*WorkingData!$P10),"")</f>
        <v/>
      </c>
      <c r="Y10" t="str">
        <f>IF(AND($N10&gt;0,$N10&lt;&gt;""),$N10-('DDD Model Calculations'!L$13+'DDD Model Calculations'!L$12*WorkingData!$P10),"")</f>
        <v/>
      </c>
      <c r="Z10" t="str">
        <f>IF(AND($N10&gt;0,$N10&lt;&gt;""),$N10-('DDD Model Calculations'!M$13+'DDD Model Calculations'!M$12*WorkingData!$P10),"")</f>
        <v/>
      </c>
      <c r="AA10" t="str">
        <f>IF(AND($N10&gt;0,$N10&lt;&gt;""),$N10-('DDD Model Calculations'!N$13+'DDD Model Calculations'!N$12*WorkingData!$P10),"")</f>
        <v/>
      </c>
      <c r="AB10" t="str">
        <f>IF(X10&lt;&gt;"",X10/'DDD Model Calculations'!K$11,"")</f>
        <v/>
      </c>
      <c r="AC10" t="str">
        <f>IF(Y10&lt;&gt;"",Y10/'DDD Model Calculations'!L$11,"")</f>
        <v/>
      </c>
      <c r="AD10" t="str">
        <f>IF(Z10&lt;&gt;"",Z10/'DDD Model Calculations'!M$11,"")</f>
        <v/>
      </c>
      <c r="AE10" t="str">
        <f>IF(AA10&lt;&gt;"",AA10/'DDD Model Calculations'!N$11,"")</f>
        <v/>
      </c>
      <c r="AF10" t="str">
        <f t="shared" si="8"/>
        <v/>
      </c>
      <c r="AG10" t="str">
        <f t="shared" si="9"/>
        <v/>
      </c>
      <c r="AH10" t="str">
        <f t="shared" si="10"/>
        <v/>
      </c>
      <c r="AI10" t="str">
        <f t="shared" si="11"/>
        <v/>
      </c>
    </row>
    <row r="11" spans="1:35" x14ac:dyDescent="0.25">
      <c r="A11" s="2"/>
      <c r="G11" t="str">
        <f t="shared" si="12"/>
        <v/>
      </c>
      <c r="H11" s="2" t="str">
        <f t="shared" si="13"/>
        <v/>
      </c>
      <c r="I11" t="str">
        <f t="shared" si="14"/>
        <v/>
      </c>
      <c r="J11" t="str">
        <f t="shared" si="15"/>
        <v/>
      </c>
      <c r="K11" t="str">
        <f>IF(AND($H12&gt;0,$H12&lt;&gt;""),VLOOKUP($H12,'Weather Data'!$L$2:$P$4170,'DDD Model Calculations'!$D$22,FALSE),"")</f>
        <v/>
      </c>
      <c r="L11" t="str">
        <f>IF(AND($K11&gt;0,$K11&lt;&gt;""),VLOOKUP($H11,'Weather Data'!$L$2:$P$4170,'DDD Model Calculations'!$D$22,FALSE),"")</f>
        <v/>
      </c>
      <c r="M11" t="str">
        <f t="shared" si="16"/>
        <v/>
      </c>
      <c r="N11" t="str">
        <f t="shared" si="0"/>
        <v/>
      </c>
      <c r="O11" t="str">
        <f t="shared" si="1"/>
        <v/>
      </c>
      <c r="P11" t="str">
        <f t="shared" si="17"/>
        <v/>
      </c>
      <c r="Q11" t="str">
        <f t="shared" si="2"/>
        <v/>
      </c>
      <c r="R11" t="str">
        <f t="shared" si="3"/>
        <v/>
      </c>
      <c r="S11" t="e">
        <f>IF('DDD Model Calculations'!$D$23=1,WorkingData!AF11,IF('DDD Model Calculations'!$D$23=2,WorkingData!AG11,IF('DDD Model Calculations'!$D$23=4,WorkingData!AH11,WorkingData!AI11)))</f>
        <v>#N/A</v>
      </c>
      <c r="T11" t="str">
        <f t="shared" si="4"/>
        <v/>
      </c>
      <c r="U11" t="str">
        <f t="shared" si="5"/>
        <v/>
      </c>
      <c r="V11" t="str">
        <f t="shared" si="6"/>
        <v/>
      </c>
      <c r="W11" t="str">
        <f t="shared" si="7"/>
        <v/>
      </c>
      <c r="X11" t="str">
        <f>IF(AND($N11&gt;0,$N11&lt;&gt;"",'DDD Model Calculations'!$K$3&gt;=3),$N11-('DDD Model Calculations'!K$13+'DDD Model Calculations'!K$12*WorkingData!$P11),"")</f>
        <v/>
      </c>
      <c r="Y11" t="str">
        <f>IF(AND($N11&gt;0,$N11&lt;&gt;""),$N11-('DDD Model Calculations'!L$13+'DDD Model Calculations'!L$12*WorkingData!$P11),"")</f>
        <v/>
      </c>
      <c r="Z11" t="str">
        <f>IF(AND($N11&gt;0,$N11&lt;&gt;""),$N11-('DDD Model Calculations'!M$13+'DDD Model Calculations'!M$12*WorkingData!$P11),"")</f>
        <v/>
      </c>
      <c r="AA11" t="str">
        <f>IF(AND($N11&gt;0,$N11&lt;&gt;""),$N11-('DDD Model Calculations'!N$13+'DDD Model Calculations'!N$12*WorkingData!$P11),"")</f>
        <v/>
      </c>
      <c r="AB11" t="str">
        <f>IF(X11&lt;&gt;"",X11/'DDD Model Calculations'!K$11,"")</f>
        <v/>
      </c>
      <c r="AC11" t="str">
        <f>IF(Y11&lt;&gt;"",Y11/'DDD Model Calculations'!L$11,"")</f>
        <v/>
      </c>
      <c r="AD11" t="str">
        <f>IF(Z11&lt;&gt;"",Z11/'DDD Model Calculations'!M$11,"")</f>
        <v/>
      </c>
      <c r="AE11" t="str">
        <f>IF(AA11&lt;&gt;"",AA11/'DDD Model Calculations'!N$11,"")</f>
        <v/>
      </c>
      <c r="AF11" t="str">
        <f t="shared" si="8"/>
        <v/>
      </c>
      <c r="AG11" t="str">
        <f t="shared" si="9"/>
        <v/>
      </c>
      <c r="AH11" t="str">
        <f t="shared" si="10"/>
        <v/>
      </c>
      <c r="AI11" t="str">
        <f t="shared" si="11"/>
        <v/>
      </c>
    </row>
    <row r="12" spans="1:35" x14ac:dyDescent="0.25">
      <c r="A12" s="2"/>
      <c r="G12" t="str">
        <f t="shared" si="12"/>
        <v/>
      </c>
      <c r="H12" s="2" t="str">
        <f t="shared" si="13"/>
        <v/>
      </c>
      <c r="I12" t="str">
        <f t="shared" si="14"/>
        <v/>
      </c>
      <c r="J12" t="str">
        <f t="shared" si="15"/>
        <v/>
      </c>
      <c r="K12" t="str">
        <f>IF(AND($H13&gt;0,$H13&lt;&gt;""),VLOOKUP($H13,'Weather Data'!$L$2:$P$4170,'DDD Model Calculations'!$D$22,FALSE),"")</f>
        <v/>
      </c>
      <c r="L12" t="str">
        <f>IF(AND($K12&gt;0,$K12&lt;&gt;""),VLOOKUP($H12,'Weather Data'!$L$2:$P$4170,'DDD Model Calculations'!$D$22,FALSE),"")</f>
        <v/>
      </c>
      <c r="M12" t="str">
        <f t="shared" si="16"/>
        <v/>
      </c>
      <c r="N12" t="str">
        <f t="shared" si="0"/>
        <v/>
      </c>
      <c r="O12" t="str">
        <f t="shared" si="1"/>
        <v/>
      </c>
      <c r="P12" t="str">
        <f t="shared" si="17"/>
        <v/>
      </c>
      <c r="Q12" t="str">
        <f t="shared" si="2"/>
        <v/>
      </c>
      <c r="R12" t="str">
        <f t="shared" si="3"/>
        <v/>
      </c>
      <c r="S12" t="e">
        <f>IF('DDD Model Calculations'!$D$23=1,WorkingData!AF12,IF('DDD Model Calculations'!$D$23=2,WorkingData!AG12,IF('DDD Model Calculations'!$D$23=4,WorkingData!AH12,WorkingData!AI12)))</f>
        <v>#N/A</v>
      </c>
      <c r="T12" t="str">
        <f t="shared" si="4"/>
        <v/>
      </c>
      <c r="U12" t="str">
        <f t="shared" si="5"/>
        <v/>
      </c>
      <c r="V12" t="str">
        <f t="shared" si="6"/>
        <v/>
      </c>
      <c r="W12" t="str">
        <f t="shared" si="7"/>
        <v/>
      </c>
      <c r="X12" t="str">
        <f>IF(AND($N12&gt;0,$N12&lt;&gt;"",'DDD Model Calculations'!$K$3&gt;=3),$N12-('DDD Model Calculations'!K$13+'DDD Model Calculations'!K$12*WorkingData!$P12),"")</f>
        <v/>
      </c>
      <c r="Y12" t="str">
        <f>IF(AND($N12&gt;0,$N12&lt;&gt;""),$N12-('DDD Model Calculations'!L$13+'DDD Model Calculations'!L$12*WorkingData!$P12),"")</f>
        <v/>
      </c>
      <c r="Z12" t="str">
        <f>IF(AND($N12&gt;0,$N12&lt;&gt;""),$N12-('DDD Model Calculations'!M$13+'DDD Model Calculations'!M$12*WorkingData!$P12),"")</f>
        <v/>
      </c>
      <c r="AA12" t="str">
        <f>IF(AND($N12&gt;0,$N12&lt;&gt;""),$N12-('DDD Model Calculations'!N$13+'DDD Model Calculations'!N$12*WorkingData!$P12),"")</f>
        <v/>
      </c>
      <c r="AB12" t="str">
        <f>IF(X12&lt;&gt;"",X12/'DDD Model Calculations'!K$11,"")</f>
        <v/>
      </c>
      <c r="AC12" t="str">
        <f>IF(Y12&lt;&gt;"",Y12/'DDD Model Calculations'!L$11,"")</f>
        <v/>
      </c>
      <c r="AD12" t="str">
        <f>IF(Z12&lt;&gt;"",Z12/'DDD Model Calculations'!M$11,"")</f>
        <v/>
      </c>
      <c r="AE12" t="str">
        <f>IF(AA12&lt;&gt;"",AA12/'DDD Model Calculations'!N$11,"")</f>
        <v/>
      </c>
      <c r="AF12" t="str">
        <f t="shared" si="8"/>
        <v/>
      </c>
      <c r="AG12" t="str">
        <f t="shared" si="9"/>
        <v/>
      </c>
      <c r="AH12" t="str">
        <f t="shared" si="10"/>
        <v/>
      </c>
      <c r="AI12" t="str">
        <f t="shared" si="11"/>
        <v/>
      </c>
    </row>
    <row r="13" spans="1:35" x14ac:dyDescent="0.25">
      <c r="A13" s="2"/>
      <c r="G13" t="str">
        <f t="shared" si="12"/>
        <v/>
      </c>
      <c r="H13" s="2" t="str">
        <f t="shared" si="13"/>
        <v/>
      </c>
      <c r="I13" t="str">
        <f t="shared" si="14"/>
        <v/>
      </c>
      <c r="J13" t="str">
        <f t="shared" si="15"/>
        <v/>
      </c>
      <c r="K13" t="str">
        <f>IF(AND($H14&gt;0,$H14&lt;&gt;""),VLOOKUP($H14,'Weather Data'!$L$2:$P$4170,'DDD Model Calculations'!$D$22,FALSE),"")</f>
        <v/>
      </c>
      <c r="L13" t="str">
        <f>IF(AND($K13&gt;0,$K13&lt;&gt;""),VLOOKUP($H13,'Weather Data'!$L$2:$P$4170,'DDD Model Calculations'!$D$22,FALSE),"")</f>
        <v/>
      </c>
      <c r="M13" t="str">
        <f t="shared" si="16"/>
        <v/>
      </c>
      <c r="N13" t="str">
        <f t="shared" si="0"/>
        <v/>
      </c>
      <c r="O13" t="str">
        <f t="shared" si="1"/>
        <v/>
      </c>
      <c r="P13" t="str">
        <f t="shared" si="17"/>
        <v/>
      </c>
      <c r="Q13" t="str">
        <f t="shared" si="2"/>
        <v/>
      </c>
      <c r="R13" t="str">
        <f t="shared" si="3"/>
        <v/>
      </c>
      <c r="S13" t="e">
        <f>IF('DDD Model Calculations'!$D$23=1,WorkingData!AF13,IF('DDD Model Calculations'!$D$23=2,WorkingData!AG13,IF('DDD Model Calculations'!$D$23=4,WorkingData!AH13,WorkingData!AI13)))</f>
        <v>#N/A</v>
      </c>
      <c r="T13" t="str">
        <f t="shared" si="4"/>
        <v/>
      </c>
      <c r="U13" t="str">
        <f t="shared" si="5"/>
        <v/>
      </c>
      <c r="V13" t="str">
        <f t="shared" si="6"/>
        <v/>
      </c>
      <c r="W13" t="str">
        <f t="shared" si="7"/>
        <v/>
      </c>
      <c r="X13" t="str">
        <f>IF(AND($N13&gt;0,$N13&lt;&gt;"",'DDD Model Calculations'!$K$3&gt;=3),$N13-('DDD Model Calculations'!K$13+'DDD Model Calculations'!K$12*WorkingData!$P13),"")</f>
        <v/>
      </c>
      <c r="Y13" t="str">
        <f>IF(AND($N13&gt;0,$N13&lt;&gt;""),$N13-('DDD Model Calculations'!L$13+'DDD Model Calculations'!L$12*WorkingData!$P13),"")</f>
        <v/>
      </c>
      <c r="Z13" t="str">
        <f>IF(AND($N13&gt;0,$N13&lt;&gt;""),$N13-('DDD Model Calculations'!M$13+'DDD Model Calculations'!M$12*WorkingData!$P13),"")</f>
        <v/>
      </c>
      <c r="AA13" t="str">
        <f>IF(AND($N13&gt;0,$N13&lt;&gt;""),$N13-('DDD Model Calculations'!N$13+'DDD Model Calculations'!N$12*WorkingData!$P13),"")</f>
        <v/>
      </c>
      <c r="AB13" t="str">
        <f>IF(X13&lt;&gt;"",X13/'DDD Model Calculations'!K$11,"")</f>
        <v/>
      </c>
      <c r="AC13" t="str">
        <f>IF(Y13&lt;&gt;"",Y13/'DDD Model Calculations'!L$11,"")</f>
        <v/>
      </c>
      <c r="AD13" t="str">
        <f>IF(Z13&lt;&gt;"",Z13/'DDD Model Calculations'!M$11,"")</f>
        <v/>
      </c>
      <c r="AE13" t="str">
        <f>IF(AA13&lt;&gt;"",AA13/'DDD Model Calculations'!N$11,"")</f>
        <v/>
      </c>
      <c r="AF13" t="str">
        <f t="shared" si="8"/>
        <v/>
      </c>
      <c r="AG13" t="str">
        <f t="shared" si="9"/>
        <v/>
      </c>
      <c r="AH13" t="str">
        <f t="shared" si="10"/>
        <v/>
      </c>
      <c r="AI13" t="str">
        <f t="shared" si="11"/>
        <v/>
      </c>
    </row>
    <row r="14" spans="1:35" x14ac:dyDescent="0.25">
      <c r="A14" s="2"/>
      <c r="G14" t="str">
        <f t="shared" si="12"/>
        <v/>
      </c>
      <c r="H14" s="2" t="str">
        <f t="shared" si="13"/>
        <v/>
      </c>
      <c r="I14" t="str">
        <f t="shared" si="14"/>
        <v/>
      </c>
      <c r="J14" t="str">
        <f t="shared" si="15"/>
        <v/>
      </c>
      <c r="K14" t="str">
        <f>IF(AND($H15&gt;0,$H15&lt;&gt;""),VLOOKUP($H15,'Weather Data'!$L$2:$P$4170,'DDD Model Calculations'!$D$22,FALSE),"")</f>
        <v/>
      </c>
      <c r="L14" t="str">
        <f>IF(AND($K14&gt;0,$K14&lt;&gt;""),VLOOKUP($H14,'Weather Data'!$L$2:$P$4170,'DDD Model Calculations'!$D$22,FALSE),"")</f>
        <v/>
      </c>
      <c r="M14" t="str">
        <f t="shared" si="16"/>
        <v/>
      </c>
      <c r="N14" t="str">
        <f t="shared" si="0"/>
        <v/>
      </c>
      <c r="O14" t="str">
        <f t="shared" si="1"/>
        <v/>
      </c>
      <c r="P14" t="str">
        <f t="shared" si="17"/>
        <v/>
      </c>
      <c r="Q14" t="str">
        <f t="shared" si="2"/>
        <v/>
      </c>
      <c r="R14" t="str">
        <f t="shared" si="3"/>
        <v/>
      </c>
      <c r="S14" t="e">
        <f>IF('DDD Model Calculations'!$D$23=1,WorkingData!AF14,IF('DDD Model Calculations'!$D$23=2,WorkingData!AG14,IF('DDD Model Calculations'!$D$23=4,WorkingData!AH14,WorkingData!AI14)))</f>
        <v>#N/A</v>
      </c>
      <c r="T14" t="str">
        <f t="shared" si="4"/>
        <v/>
      </c>
      <c r="U14" t="str">
        <f t="shared" si="5"/>
        <v/>
      </c>
      <c r="V14" t="str">
        <f t="shared" si="6"/>
        <v/>
      </c>
      <c r="W14" t="str">
        <f t="shared" si="7"/>
        <v/>
      </c>
      <c r="X14" t="str">
        <f>IF(AND($N14&gt;0,$N14&lt;&gt;"",'DDD Model Calculations'!$K$3&gt;=3),$N14-('DDD Model Calculations'!K$13+'DDD Model Calculations'!K$12*WorkingData!$P14),"")</f>
        <v/>
      </c>
      <c r="Y14" t="str">
        <f>IF(AND($N14&gt;0,$N14&lt;&gt;""),$N14-('DDD Model Calculations'!L$13+'DDD Model Calculations'!L$12*WorkingData!$P14),"")</f>
        <v/>
      </c>
      <c r="Z14" t="str">
        <f>IF(AND($N14&gt;0,$N14&lt;&gt;""),$N14-('DDD Model Calculations'!M$13+'DDD Model Calculations'!M$12*WorkingData!$P14),"")</f>
        <v/>
      </c>
      <c r="AA14" t="str">
        <f>IF(AND($N14&gt;0,$N14&lt;&gt;""),$N14-('DDD Model Calculations'!N$13+'DDD Model Calculations'!N$12*WorkingData!$P14),"")</f>
        <v/>
      </c>
      <c r="AB14" t="str">
        <f>IF(X14&lt;&gt;"",X14/'DDD Model Calculations'!K$11,"")</f>
        <v/>
      </c>
      <c r="AC14" t="str">
        <f>IF(Y14&lt;&gt;"",Y14/'DDD Model Calculations'!L$11,"")</f>
        <v/>
      </c>
      <c r="AD14" t="str">
        <f>IF(Z14&lt;&gt;"",Z14/'DDD Model Calculations'!M$11,"")</f>
        <v/>
      </c>
      <c r="AE14" t="str">
        <f>IF(AA14&lt;&gt;"",AA14/'DDD Model Calculations'!N$11,"")</f>
        <v/>
      </c>
      <c r="AF14" t="str">
        <f t="shared" si="8"/>
        <v/>
      </c>
      <c r="AG14" t="str">
        <f t="shared" si="9"/>
        <v/>
      </c>
      <c r="AH14" t="str">
        <f t="shared" si="10"/>
        <v/>
      </c>
      <c r="AI14" t="str">
        <f t="shared" si="11"/>
        <v/>
      </c>
    </row>
    <row r="15" spans="1:35" x14ac:dyDescent="0.25">
      <c r="A15" s="2"/>
      <c r="G15" t="str">
        <f t="shared" si="12"/>
        <v/>
      </c>
      <c r="H15" s="2" t="str">
        <f t="shared" si="13"/>
        <v/>
      </c>
      <c r="I15" t="str">
        <f t="shared" si="14"/>
        <v/>
      </c>
      <c r="J15" t="str">
        <f t="shared" si="15"/>
        <v/>
      </c>
      <c r="K15" t="str">
        <f>IF(AND($H16&gt;0,$H16&lt;&gt;""),VLOOKUP($H16,'Weather Data'!$L$2:$P$4170,'DDD Model Calculations'!$D$22,FALSE),"")</f>
        <v/>
      </c>
      <c r="L15" t="str">
        <f>IF(AND($K15&gt;0,$K15&lt;&gt;""),VLOOKUP($H15,'Weather Data'!$L$2:$P$4170,'DDD Model Calculations'!$D$22,FALSE),"")</f>
        <v/>
      </c>
      <c r="M15" t="str">
        <f t="shared" si="16"/>
        <v/>
      </c>
      <c r="N15" t="str">
        <f t="shared" si="0"/>
        <v/>
      </c>
      <c r="O15" t="str">
        <f t="shared" si="1"/>
        <v/>
      </c>
      <c r="P15" t="str">
        <f t="shared" si="17"/>
        <v/>
      </c>
      <c r="Q15" t="str">
        <f t="shared" si="2"/>
        <v/>
      </c>
      <c r="R15" t="str">
        <f t="shared" si="3"/>
        <v/>
      </c>
      <c r="S15" t="e">
        <f>IF('DDD Model Calculations'!$D$23=1,WorkingData!AF15,IF('DDD Model Calculations'!$D$23=2,WorkingData!AG15,IF('DDD Model Calculations'!$D$23=4,WorkingData!AH15,WorkingData!AI15)))</f>
        <v>#N/A</v>
      </c>
      <c r="T15" t="str">
        <f t="shared" si="4"/>
        <v/>
      </c>
      <c r="U15" t="str">
        <f t="shared" si="5"/>
        <v/>
      </c>
      <c r="V15" t="str">
        <f t="shared" si="6"/>
        <v/>
      </c>
      <c r="W15" t="str">
        <f t="shared" si="7"/>
        <v/>
      </c>
      <c r="X15" t="str">
        <f>IF(AND($N15&gt;0,$N15&lt;&gt;"",'DDD Model Calculations'!$K$3&gt;=3),$N15-('DDD Model Calculations'!K$13+'DDD Model Calculations'!K$12*WorkingData!$P15),"")</f>
        <v/>
      </c>
      <c r="Y15" t="str">
        <f>IF(AND($N15&gt;0,$N15&lt;&gt;""),$N15-('DDD Model Calculations'!L$13+'DDD Model Calculations'!L$12*WorkingData!$P15),"")</f>
        <v/>
      </c>
      <c r="Z15" t="str">
        <f>IF(AND($N15&gt;0,$N15&lt;&gt;""),$N15-('DDD Model Calculations'!M$13+'DDD Model Calculations'!M$12*WorkingData!$P15),"")</f>
        <v/>
      </c>
      <c r="AA15" t="str">
        <f>IF(AND($N15&gt;0,$N15&lt;&gt;""),$N15-('DDD Model Calculations'!N$13+'DDD Model Calculations'!N$12*WorkingData!$P15),"")</f>
        <v/>
      </c>
      <c r="AB15" t="str">
        <f>IF(X15&lt;&gt;"",X15/'DDD Model Calculations'!K$11,"")</f>
        <v/>
      </c>
      <c r="AC15" t="str">
        <f>IF(Y15&lt;&gt;"",Y15/'DDD Model Calculations'!L$11,"")</f>
        <v/>
      </c>
      <c r="AD15" t="str">
        <f>IF(Z15&lt;&gt;"",Z15/'DDD Model Calculations'!M$11,"")</f>
        <v/>
      </c>
      <c r="AE15" t="str">
        <f>IF(AA15&lt;&gt;"",AA15/'DDD Model Calculations'!N$11,"")</f>
        <v/>
      </c>
      <c r="AF15" t="str">
        <f t="shared" si="8"/>
        <v/>
      </c>
      <c r="AG15" t="str">
        <f t="shared" si="9"/>
        <v/>
      </c>
      <c r="AH15" t="str">
        <f t="shared" si="10"/>
        <v/>
      </c>
      <c r="AI15" t="str">
        <f t="shared" si="11"/>
        <v/>
      </c>
    </row>
    <row r="16" spans="1:35" x14ac:dyDescent="0.25">
      <c r="A16" s="2"/>
      <c r="G16" t="str">
        <f t="shared" si="12"/>
        <v/>
      </c>
      <c r="H16" s="2" t="str">
        <f t="shared" si="13"/>
        <v/>
      </c>
      <c r="I16" t="str">
        <f t="shared" si="14"/>
        <v/>
      </c>
      <c r="J16" t="str">
        <f t="shared" si="15"/>
        <v/>
      </c>
      <c r="K16" t="str">
        <f>IF(AND($H17&gt;0,$H17&lt;&gt;""),VLOOKUP($H17,'Weather Data'!$L$2:$P$4170,'DDD Model Calculations'!$D$22,FALSE),"")</f>
        <v/>
      </c>
      <c r="L16" t="str">
        <f>IF(AND($K16&gt;0,$K16&lt;&gt;""),VLOOKUP($H16,'Weather Data'!$L$2:$P$4170,'DDD Model Calculations'!$D$22,FALSE),"")</f>
        <v/>
      </c>
      <c r="M16" t="str">
        <f t="shared" si="16"/>
        <v/>
      </c>
      <c r="N16" t="str">
        <f t="shared" si="0"/>
        <v/>
      </c>
      <c r="O16" t="str">
        <f t="shared" si="1"/>
        <v/>
      </c>
      <c r="P16" t="str">
        <f t="shared" si="17"/>
        <v/>
      </c>
      <c r="Q16" t="str">
        <f t="shared" si="2"/>
        <v/>
      </c>
      <c r="R16" t="str">
        <f t="shared" si="3"/>
        <v/>
      </c>
      <c r="S16" t="e">
        <f>IF('DDD Model Calculations'!$D$23=1,WorkingData!AF16,IF('DDD Model Calculations'!$D$23=2,WorkingData!AG16,IF('DDD Model Calculations'!$D$23=4,WorkingData!AH16,WorkingData!AI16)))</f>
        <v>#N/A</v>
      </c>
      <c r="T16" t="str">
        <f t="shared" si="4"/>
        <v/>
      </c>
      <c r="U16" t="str">
        <f t="shared" si="5"/>
        <v/>
      </c>
      <c r="V16" t="str">
        <f t="shared" si="6"/>
        <v/>
      </c>
      <c r="W16" t="str">
        <f t="shared" si="7"/>
        <v/>
      </c>
      <c r="X16" t="str">
        <f>IF(AND($N16&gt;0,$N16&lt;&gt;"",'DDD Model Calculations'!$K$3&gt;=3),$N16-('DDD Model Calculations'!K$13+'DDD Model Calculations'!K$12*WorkingData!$P16),"")</f>
        <v/>
      </c>
      <c r="Y16" t="str">
        <f>IF(AND($N16&gt;0,$N16&lt;&gt;""),$N16-('DDD Model Calculations'!L$13+'DDD Model Calculations'!L$12*WorkingData!$P16),"")</f>
        <v/>
      </c>
      <c r="Z16" t="str">
        <f>IF(AND($N16&gt;0,$N16&lt;&gt;""),$N16-('DDD Model Calculations'!M$13+'DDD Model Calculations'!M$12*WorkingData!$P16),"")</f>
        <v/>
      </c>
      <c r="AA16" t="str">
        <f>IF(AND($N16&gt;0,$N16&lt;&gt;""),$N16-('DDD Model Calculations'!N$13+'DDD Model Calculations'!N$12*WorkingData!$P16),"")</f>
        <v/>
      </c>
      <c r="AB16" t="str">
        <f>IF(X16&lt;&gt;"",X16/'DDD Model Calculations'!K$11,"")</f>
        <v/>
      </c>
      <c r="AC16" t="str">
        <f>IF(Y16&lt;&gt;"",Y16/'DDD Model Calculations'!L$11,"")</f>
        <v/>
      </c>
      <c r="AD16" t="str">
        <f>IF(Z16&lt;&gt;"",Z16/'DDD Model Calculations'!M$11,"")</f>
        <v/>
      </c>
      <c r="AE16" t="str">
        <f>IF(AA16&lt;&gt;"",AA16/'DDD Model Calculations'!N$11,"")</f>
        <v/>
      </c>
      <c r="AF16" t="str">
        <f t="shared" si="8"/>
        <v/>
      </c>
      <c r="AG16" t="str">
        <f t="shared" si="9"/>
        <v/>
      </c>
      <c r="AH16" t="str">
        <f t="shared" si="10"/>
        <v/>
      </c>
      <c r="AI16" t="str">
        <f t="shared" si="11"/>
        <v/>
      </c>
    </row>
    <row r="17" spans="1:35" x14ac:dyDescent="0.25">
      <c r="A17" s="2"/>
      <c r="G17" t="str">
        <f t="shared" si="12"/>
        <v/>
      </c>
      <c r="H17" s="2" t="str">
        <f t="shared" si="13"/>
        <v/>
      </c>
      <c r="I17" t="str">
        <f t="shared" si="14"/>
        <v/>
      </c>
      <c r="J17" t="str">
        <f t="shared" si="15"/>
        <v/>
      </c>
      <c r="K17" t="str">
        <f>IF(AND($H18&gt;0,$H18&lt;&gt;""),VLOOKUP($H18,'Weather Data'!$L$2:$P$4170,'DDD Model Calculations'!$D$22,FALSE),"")</f>
        <v/>
      </c>
      <c r="L17" t="str">
        <f>IF(AND($K17&gt;0,$K17&lt;&gt;""),VLOOKUP($H17,'Weather Data'!$L$2:$P$4170,'DDD Model Calculations'!$D$22,FALSE),"")</f>
        <v/>
      </c>
      <c r="M17" t="str">
        <f t="shared" si="16"/>
        <v/>
      </c>
      <c r="N17" t="str">
        <f t="shared" si="0"/>
        <v/>
      </c>
      <c r="O17" t="str">
        <f t="shared" si="1"/>
        <v/>
      </c>
      <c r="P17" t="str">
        <f t="shared" si="17"/>
        <v/>
      </c>
      <c r="Q17" t="str">
        <f t="shared" si="2"/>
        <v/>
      </c>
      <c r="R17" t="str">
        <f t="shared" si="3"/>
        <v/>
      </c>
      <c r="S17" t="e">
        <f>IF('DDD Model Calculations'!$D$23=1,WorkingData!AF17,IF('DDD Model Calculations'!$D$23=2,WorkingData!AG17,IF('DDD Model Calculations'!$D$23=4,WorkingData!AH17,WorkingData!AI17)))</f>
        <v>#N/A</v>
      </c>
      <c r="T17" t="str">
        <f t="shared" si="4"/>
        <v/>
      </c>
      <c r="U17" t="str">
        <f t="shared" si="5"/>
        <v/>
      </c>
      <c r="V17" t="str">
        <f t="shared" si="6"/>
        <v/>
      </c>
      <c r="W17" t="str">
        <f t="shared" si="7"/>
        <v/>
      </c>
      <c r="X17" t="str">
        <f>IF(AND($N17&gt;0,$N17&lt;&gt;"",'DDD Model Calculations'!$K$3&gt;=3),$N17-('DDD Model Calculations'!K$13+'DDD Model Calculations'!K$12*WorkingData!$P17),"")</f>
        <v/>
      </c>
      <c r="Y17" t="str">
        <f>IF(AND($N17&gt;0,$N17&lt;&gt;""),$N17-('DDD Model Calculations'!L$13+'DDD Model Calculations'!L$12*WorkingData!$P17),"")</f>
        <v/>
      </c>
      <c r="Z17" t="str">
        <f>IF(AND($N17&gt;0,$N17&lt;&gt;""),$N17-('DDD Model Calculations'!M$13+'DDD Model Calculations'!M$12*WorkingData!$P17),"")</f>
        <v/>
      </c>
      <c r="AA17" t="str">
        <f>IF(AND($N17&gt;0,$N17&lt;&gt;""),$N17-('DDD Model Calculations'!N$13+'DDD Model Calculations'!N$12*WorkingData!$P17),"")</f>
        <v/>
      </c>
      <c r="AB17" t="str">
        <f>IF(X17&lt;&gt;"",X17/'DDD Model Calculations'!K$11,"")</f>
        <v/>
      </c>
      <c r="AC17" t="str">
        <f>IF(Y17&lt;&gt;"",Y17/'DDD Model Calculations'!L$11,"")</f>
        <v/>
      </c>
      <c r="AD17" t="str">
        <f>IF(Z17&lt;&gt;"",Z17/'DDD Model Calculations'!M$11,"")</f>
        <v/>
      </c>
      <c r="AE17" t="str">
        <f>IF(AA17&lt;&gt;"",AA17/'DDD Model Calculations'!N$11,"")</f>
        <v/>
      </c>
      <c r="AF17" t="str">
        <f t="shared" si="8"/>
        <v/>
      </c>
      <c r="AG17" t="str">
        <f t="shared" si="9"/>
        <v/>
      </c>
      <c r="AH17" t="str">
        <f t="shared" si="10"/>
        <v/>
      </c>
      <c r="AI17" t="str">
        <f t="shared" si="11"/>
        <v/>
      </c>
    </row>
    <row r="18" spans="1:35" x14ac:dyDescent="0.25">
      <c r="A18" s="2"/>
      <c r="G18" t="str">
        <f t="shared" si="12"/>
        <v/>
      </c>
      <c r="H18" s="2" t="str">
        <f t="shared" si="13"/>
        <v/>
      </c>
      <c r="I18" t="str">
        <f t="shared" si="14"/>
        <v/>
      </c>
      <c r="J18" t="str">
        <f t="shared" si="15"/>
        <v/>
      </c>
      <c r="K18" t="str">
        <f>IF(AND($H19&gt;0,$H19&lt;&gt;""),VLOOKUP($H19,'Weather Data'!$L$2:$P$4170,'DDD Model Calculations'!$D$22,FALSE),"")</f>
        <v/>
      </c>
      <c r="L18" t="str">
        <f>IF(AND($K18&gt;0,$K18&lt;&gt;""),VLOOKUP($H18,'Weather Data'!$L$2:$P$4170,'DDD Model Calculations'!$D$22,FALSE),"")</f>
        <v/>
      </c>
      <c r="M18" t="str">
        <f t="shared" si="16"/>
        <v/>
      </c>
      <c r="N18" t="str">
        <f t="shared" si="0"/>
        <v/>
      </c>
      <c r="O18" t="str">
        <f t="shared" si="1"/>
        <v/>
      </c>
      <c r="P18" t="str">
        <f t="shared" si="17"/>
        <v/>
      </c>
      <c r="Q18" t="str">
        <f t="shared" si="2"/>
        <v/>
      </c>
      <c r="R18" t="str">
        <f t="shared" si="3"/>
        <v/>
      </c>
      <c r="S18" t="e">
        <f>IF('DDD Model Calculations'!$D$23=1,WorkingData!AF18,IF('DDD Model Calculations'!$D$23=2,WorkingData!AG18,IF('DDD Model Calculations'!$D$23=4,WorkingData!AH18,WorkingData!AI18)))</f>
        <v>#N/A</v>
      </c>
      <c r="T18" t="str">
        <f t="shared" si="4"/>
        <v/>
      </c>
      <c r="U18" t="str">
        <f t="shared" si="5"/>
        <v/>
      </c>
      <c r="V18" t="str">
        <f t="shared" si="6"/>
        <v/>
      </c>
      <c r="W18" t="str">
        <f t="shared" si="7"/>
        <v/>
      </c>
      <c r="X18" t="str">
        <f>IF(AND($N18&gt;0,$N18&lt;&gt;"",'DDD Model Calculations'!$K$3&gt;=3),$N18-('DDD Model Calculations'!K$13+'DDD Model Calculations'!K$12*WorkingData!$P18),"")</f>
        <v/>
      </c>
      <c r="Y18" t="str">
        <f>IF(AND($N18&gt;0,$N18&lt;&gt;""),$N18-('DDD Model Calculations'!L$13+'DDD Model Calculations'!L$12*WorkingData!$P18),"")</f>
        <v/>
      </c>
      <c r="Z18" t="str">
        <f>IF(AND($N18&gt;0,$N18&lt;&gt;""),$N18-('DDD Model Calculations'!M$13+'DDD Model Calculations'!M$12*WorkingData!$P18),"")</f>
        <v/>
      </c>
      <c r="AA18" t="str">
        <f>IF(AND($N18&gt;0,$N18&lt;&gt;""),$N18-('DDD Model Calculations'!N$13+'DDD Model Calculations'!N$12*WorkingData!$P18),"")</f>
        <v/>
      </c>
      <c r="AB18" t="str">
        <f>IF(X18&lt;&gt;"",X18/'DDD Model Calculations'!K$11,"")</f>
        <v/>
      </c>
      <c r="AC18" t="str">
        <f>IF(Y18&lt;&gt;"",Y18/'DDD Model Calculations'!L$11,"")</f>
        <v/>
      </c>
      <c r="AD18" t="str">
        <f>IF(Z18&lt;&gt;"",Z18/'DDD Model Calculations'!M$11,"")</f>
        <v/>
      </c>
      <c r="AE18" t="str">
        <f>IF(AA18&lt;&gt;"",AA18/'DDD Model Calculations'!N$11,"")</f>
        <v/>
      </c>
      <c r="AF18" t="str">
        <f t="shared" si="8"/>
        <v/>
      </c>
      <c r="AG18" t="str">
        <f t="shared" si="9"/>
        <v/>
      </c>
      <c r="AH18" t="str">
        <f t="shared" si="10"/>
        <v/>
      </c>
      <c r="AI18" t="str">
        <f t="shared" si="11"/>
        <v/>
      </c>
    </row>
    <row r="19" spans="1:35" x14ac:dyDescent="0.25">
      <c r="A19" s="2"/>
      <c r="G19" t="str">
        <f t="shared" si="12"/>
        <v/>
      </c>
      <c r="H19" s="2" t="str">
        <f t="shared" si="13"/>
        <v/>
      </c>
      <c r="I19" t="str">
        <f t="shared" si="14"/>
        <v/>
      </c>
      <c r="J19" t="str">
        <f t="shared" si="15"/>
        <v/>
      </c>
      <c r="K19" t="str">
        <f>IF(AND($H20&gt;0,$H20&lt;&gt;""),VLOOKUP($H20,'Weather Data'!$L$2:$P$4170,'DDD Model Calculations'!$D$22,FALSE),"")</f>
        <v/>
      </c>
      <c r="L19" t="str">
        <f>IF(AND($K19&gt;0,$K19&lt;&gt;""),VLOOKUP($H19,'Weather Data'!$L$2:$P$4170,'DDD Model Calculations'!$D$22,FALSE),"")</f>
        <v/>
      </c>
      <c r="M19" t="str">
        <f t="shared" si="16"/>
        <v/>
      </c>
      <c r="N19" t="str">
        <f t="shared" si="0"/>
        <v/>
      </c>
      <c r="O19" t="str">
        <f t="shared" si="1"/>
        <v/>
      </c>
      <c r="P19" t="str">
        <f t="shared" si="17"/>
        <v/>
      </c>
      <c r="Q19" t="str">
        <f t="shared" si="2"/>
        <v/>
      </c>
      <c r="R19" t="str">
        <f t="shared" si="3"/>
        <v/>
      </c>
      <c r="S19" t="e">
        <f>IF('DDD Model Calculations'!$D$23=1,WorkingData!AF19,IF('DDD Model Calculations'!$D$23=2,WorkingData!AG19,IF('DDD Model Calculations'!$D$23=4,WorkingData!AH19,WorkingData!AI19)))</f>
        <v>#N/A</v>
      </c>
      <c r="T19" t="str">
        <f t="shared" si="4"/>
        <v/>
      </c>
      <c r="U19" t="str">
        <f t="shared" si="5"/>
        <v/>
      </c>
      <c r="V19" t="str">
        <f t="shared" si="6"/>
        <v/>
      </c>
      <c r="W19" t="str">
        <f t="shared" si="7"/>
        <v/>
      </c>
      <c r="X19" t="str">
        <f>IF(AND($N19&gt;0,$N19&lt;&gt;"",'DDD Model Calculations'!$K$3&gt;=3),$N19-('DDD Model Calculations'!K$13+'DDD Model Calculations'!K$12*WorkingData!$P19),"")</f>
        <v/>
      </c>
      <c r="Y19" t="str">
        <f>IF(AND($N19&gt;0,$N19&lt;&gt;""),$N19-('DDD Model Calculations'!L$13+'DDD Model Calculations'!L$12*WorkingData!$P19),"")</f>
        <v/>
      </c>
      <c r="Z19" t="str">
        <f>IF(AND($N19&gt;0,$N19&lt;&gt;""),$N19-('DDD Model Calculations'!M$13+'DDD Model Calculations'!M$12*WorkingData!$P19),"")</f>
        <v/>
      </c>
      <c r="AA19" t="str">
        <f>IF(AND($N19&gt;0,$N19&lt;&gt;""),$N19-('DDD Model Calculations'!N$13+'DDD Model Calculations'!N$12*WorkingData!$P19),"")</f>
        <v/>
      </c>
      <c r="AB19" t="str">
        <f>IF(X19&lt;&gt;"",X19/'DDD Model Calculations'!K$11,"")</f>
        <v/>
      </c>
      <c r="AC19" t="str">
        <f>IF(Y19&lt;&gt;"",Y19/'DDD Model Calculations'!L$11,"")</f>
        <v/>
      </c>
      <c r="AD19" t="str">
        <f>IF(Z19&lt;&gt;"",Z19/'DDD Model Calculations'!M$11,"")</f>
        <v/>
      </c>
      <c r="AE19" t="str">
        <f>IF(AA19&lt;&gt;"",AA19/'DDD Model Calculations'!N$11,"")</f>
        <v/>
      </c>
      <c r="AF19" t="str">
        <f t="shared" si="8"/>
        <v/>
      </c>
      <c r="AG19" t="str">
        <f t="shared" si="9"/>
        <v/>
      </c>
      <c r="AH19" t="str">
        <f t="shared" si="10"/>
        <v/>
      </c>
      <c r="AI19" t="str">
        <f t="shared" si="11"/>
        <v/>
      </c>
    </row>
    <row r="20" spans="1:35" x14ac:dyDescent="0.25">
      <c r="A20" s="2"/>
      <c r="G20" t="str">
        <f t="shared" si="12"/>
        <v/>
      </c>
      <c r="H20" s="2" t="str">
        <f t="shared" si="13"/>
        <v/>
      </c>
      <c r="I20" t="str">
        <f t="shared" si="14"/>
        <v/>
      </c>
      <c r="J20" t="str">
        <f t="shared" si="15"/>
        <v/>
      </c>
      <c r="K20" t="str">
        <f>IF(AND($H21&gt;0,$H21&lt;&gt;""),VLOOKUP($H21,'Weather Data'!$L$2:$P$4170,'DDD Model Calculations'!$D$22,FALSE),"")</f>
        <v/>
      </c>
      <c r="L20" t="str">
        <f>IF(AND($K20&gt;0,$K20&lt;&gt;""),VLOOKUP($H20,'Weather Data'!$L$2:$P$4170,'DDD Model Calculations'!$D$22,FALSE),"")</f>
        <v/>
      </c>
      <c r="M20" t="str">
        <f t="shared" si="16"/>
        <v/>
      </c>
      <c r="N20" t="str">
        <f t="shared" si="0"/>
        <v/>
      </c>
      <c r="O20" t="str">
        <f t="shared" si="1"/>
        <v/>
      </c>
      <c r="P20" t="str">
        <f t="shared" si="17"/>
        <v/>
      </c>
      <c r="Q20" t="str">
        <f t="shared" si="2"/>
        <v/>
      </c>
      <c r="R20" t="str">
        <f t="shared" si="3"/>
        <v/>
      </c>
      <c r="S20" t="e">
        <f>IF('DDD Model Calculations'!$D$23=1,WorkingData!AF20,IF('DDD Model Calculations'!$D$23=2,WorkingData!AG20,IF('DDD Model Calculations'!$D$23=4,WorkingData!AH20,WorkingData!AI20)))</f>
        <v>#N/A</v>
      </c>
      <c r="T20" t="str">
        <f t="shared" si="4"/>
        <v/>
      </c>
      <c r="U20" t="str">
        <f t="shared" si="5"/>
        <v/>
      </c>
      <c r="V20" t="str">
        <f t="shared" si="6"/>
        <v/>
      </c>
      <c r="W20" t="str">
        <f t="shared" si="7"/>
        <v/>
      </c>
      <c r="X20" t="str">
        <f>IF(AND($N20&gt;0,$N20&lt;&gt;"",'DDD Model Calculations'!$K$3&gt;=3),$N20-('DDD Model Calculations'!K$13+'DDD Model Calculations'!K$12*WorkingData!$P20),"")</f>
        <v/>
      </c>
      <c r="Y20" t="str">
        <f>IF(AND($N20&gt;0,$N20&lt;&gt;""),$N20-('DDD Model Calculations'!L$13+'DDD Model Calculations'!L$12*WorkingData!$P20),"")</f>
        <v/>
      </c>
      <c r="Z20" t="str">
        <f>IF(AND($N20&gt;0,$N20&lt;&gt;""),$N20-('DDD Model Calculations'!M$13+'DDD Model Calculations'!M$12*WorkingData!$P20),"")</f>
        <v/>
      </c>
      <c r="AA20" t="str">
        <f>IF(AND($N20&gt;0,$N20&lt;&gt;""),$N20-('DDD Model Calculations'!N$13+'DDD Model Calculations'!N$12*WorkingData!$P20),"")</f>
        <v/>
      </c>
      <c r="AB20" t="str">
        <f>IF(X20&lt;&gt;"",X20/'DDD Model Calculations'!K$11,"")</f>
        <v/>
      </c>
      <c r="AC20" t="str">
        <f>IF(Y20&lt;&gt;"",Y20/'DDD Model Calculations'!L$11,"")</f>
        <v/>
      </c>
      <c r="AD20" t="str">
        <f>IF(Z20&lt;&gt;"",Z20/'DDD Model Calculations'!M$11,"")</f>
        <v/>
      </c>
      <c r="AE20" t="str">
        <f>IF(AA20&lt;&gt;"",AA20/'DDD Model Calculations'!N$11,"")</f>
        <v/>
      </c>
      <c r="AF20" t="str">
        <f t="shared" si="8"/>
        <v/>
      </c>
      <c r="AG20" t="str">
        <f t="shared" si="9"/>
        <v/>
      </c>
      <c r="AH20" t="str">
        <f t="shared" si="10"/>
        <v/>
      </c>
      <c r="AI20" t="str">
        <f t="shared" si="11"/>
        <v/>
      </c>
    </row>
    <row r="21" spans="1:35" x14ac:dyDescent="0.25">
      <c r="A21" s="2"/>
      <c r="G21" t="str">
        <f t="shared" si="12"/>
        <v/>
      </c>
      <c r="H21" s="2" t="str">
        <f t="shared" si="13"/>
        <v/>
      </c>
      <c r="I21" t="str">
        <f t="shared" si="14"/>
        <v/>
      </c>
      <c r="J21" t="str">
        <f t="shared" si="15"/>
        <v/>
      </c>
      <c r="K21" t="str">
        <f>IF(AND($H22&gt;0,$H22&lt;&gt;""),VLOOKUP($H22,'Weather Data'!$L$2:$P$4170,'DDD Model Calculations'!$D$22,FALSE),"")</f>
        <v/>
      </c>
      <c r="L21" t="str">
        <f>IF(AND($K21&gt;0,$K21&lt;&gt;""),VLOOKUP($H21,'Weather Data'!$L$2:$P$4170,'DDD Model Calculations'!$D$22,FALSE),"")</f>
        <v/>
      </c>
      <c r="M21" t="str">
        <f t="shared" si="16"/>
        <v/>
      </c>
      <c r="N21" t="str">
        <f t="shared" si="0"/>
        <v/>
      </c>
      <c r="O21" t="str">
        <f t="shared" si="1"/>
        <v/>
      </c>
      <c r="P21" t="str">
        <f t="shared" si="17"/>
        <v/>
      </c>
      <c r="Q21" t="str">
        <f t="shared" si="2"/>
        <v/>
      </c>
      <c r="R21" t="str">
        <f t="shared" si="3"/>
        <v/>
      </c>
      <c r="S21" t="e">
        <f>IF('DDD Model Calculations'!$D$23=1,WorkingData!AF21,IF('DDD Model Calculations'!$D$23=2,WorkingData!AG21,IF('DDD Model Calculations'!$D$23=4,WorkingData!AH21,WorkingData!AI21)))</f>
        <v>#N/A</v>
      </c>
      <c r="T21" t="str">
        <f t="shared" si="4"/>
        <v/>
      </c>
      <c r="U21" t="str">
        <f t="shared" si="5"/>
        <v/>
      </c>
      <c r="V21" t="str">
        <f t="shared" si="6"/>
        <v/>
      </c>
      <c r="W21" t="str">
        <f t="shared" si="7"/>
        <v/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 x14ac:dyDescent="0.25">
      <c r="A22" s="2"/>
      <c r="G22" t="str">
        <f t="shared" si="12"/>
        <v/>
      </c>
      <c r="H22" s="2" t="str">
        <f t="shared" si="13"/>
        <v/>
      </c>
      <c r="I22" t="str">
        <f t="shared" si="14"/>
        <v/>
      </c>
      <c r="J22" t="str">
        <f t="shared" si="15"/>
        <v/>
      </c>
      <c r="K22" t="str">
        <f>IF(AND($H23&gt;0,$H23&lt;&gt;""),VLOOKUP($H23,'Weather Data'!$L$2:$P$4170,'DDD Model Calculations'!$D$22,FALSE),"")</f>
        <v/>
      </c>
      <c r="L22" t="str">
        <f>IF(AND($K22&gt;0,$K22&lt;&gt;""),VLOOKUP($H22,'Weather Data'!$L$2:$P$4170,'DDD Model Calculations'!$D$22,FALSE),"")</f>
        <v/>
      </c>
      <c r="M22" t="str">
        <f t="shared" si="16"/>
        <v/>
      </c>
      <c r="N22" t="str">
        <f t="shared" si="0"/>
        <v/>
      </c>
      <c r="O22" t="str">
        <f t="shared" si="1"/>
        <v/>
      </c>
      <c r="P22" t="str">
        <f t="shared" si="17"/>
        <v/>
      </c>
      <c r="Q22" t="str">
        <f t="shared" si="2"/>
        <v/>
      </c>
      <c r="R22" t="str">
        <f t="shared" si="3"/>
        <v/>
      </c>
      <c r="S22" t="e">
        <f>IF('DDD Model Calculations'!$D$23=1,WorkingData!AF22,IF('DDD Model Calculations'!$D$23=2,WorkingData!AG22,IF('DDD Model Calculations'!$D$23=4,WorkingData!AH22,WorkingData!AI22)))</f>
        <v>#N/A</v>
      </c>
      <c r="T22" t="str">
        <f t="shared" si="4"/>
        <v/>
      </c>
      <c r="U22" t="str">
        <f t="shared" si="5"/>
        <v/>
      </c>
      <c r="V22" t="str">
        <f t="shared" si="6"/>
        <v/>
      </c>
      <c r="W22" t="str">
        <f t="shared" si="7"/>
        <v/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 x14ac:dyDescent="0.25">
      <c r="A23" s="2"/>
      <c r="G23" t="str">
        <f t="shared" si="12"/>
        <v/>
      </c>
      <c r="H23" s="2" t="str">
        <f t="shared" si="13"/>
        <v/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e">
        <f>IF('DDD Model Calculations'!$D$23=1,WorkingData!AF23,IF('DDD Model Calculations'!$D$23=2,WorkingData!AG23,IF('DDD Model Calculations'!$D$23=4,WorkingData!AH23,WorkingData!AI23)))</f>
        <v>#N/A</v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 x14ac:dyDescent="0.2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e">
        <f>IF('DDD Model Calculations'!$D$23=1,WorkingData!AF24,IF('DDD Model Calculations'!$D$23=2,WorkingData!AG24,IF('DDD Model Calculations'!$D$23=4,WorkingData!AH24,WorkingData!AI24)))</f>
        <v>#N/A</v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 x14ac:dyDescent="0.2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e">
        <f>IF('DDD Model Calculations'!$D$23=1,WorkingData!AF25,IF('DDD Model Calculations'!$D$23=2,WorkingData!AG25,IF('DDD Model Calculations'!$D$23=4,WorkingData!AH25,WorkingData!AI25)))</f>
        <v>#N/A</v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 x14ac:dyDescent="0.2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e">
        <f>IF('DDD Model Calculations'!$D$23=1,WorkingData!AF26,IF('DDD Model Calculations'!$D$23=2,WorkingData!AG26,IF('DDD Model Calculations'!$D$23=4,WorkingData!AH26,WorkingData!AI26)))</f>
        <v>#N/A</v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 x14ac:dyDescent="0.2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e">
        <f>IF('DDD Model Calculations'!$D$23=1,WorkingData!AF27,IF('DDD Model Calculations'!$D$23=2,WorkingData!AG27,IF('DDD Model Calculations'!$D$23=4,WorkingData!AH27,WorkingData!AI27)))</f>
        <v>#N/A</v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 x14ac:dyDescent="0.2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e">
        <f>IF('DDD Model Calculations'!$D$23=1,WorkingData!AF28,IF('DDD Model Calculations'!$D$23=2,WorkingData!AG28,IF('DDD Model Calculations'!$D$23=4,WorkingData!AH28,WorkingData!AI28)))</f>
        <v>#N/A</v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 x14ac:dyDescent="0.2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e">
        <f>IF('DDD Model Calculations'!$D$23=1,WorkingData!AF29,IF('DDD Model Calculations'!$D$23=2,WorkingData!AG29,IF('DDD Model Calculations'!$D$23=4,WorkingData!AH29,WorkingData!AI29)))</f>
        <v>#N/A</v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 x14ac:dyDescent="0.2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e">
        <f>IF('DDD Model Calculations'!$D$23=1,WorkingData!AF30,IF('DDD Model Calculations'!$D$23=2,WorkingData!AG30,IF('DDD Model Calculations'!$D$23=4,WorkingData!AH30,WorkingData!AI30)))</f>
        <v>#N/A</v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 x14ac:dyDescent="0.2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e">
        <f>IF('DDD Model Calculations'!$D$23=1,WorkingData!AF31,IF('DDD Model Calculations'!$D$23=2,WorkingData!AG31,IF('DDD Model Calculations'!$D$23=4,WorkingData!AH31,WorkingData!AI31)))</f>
        <v>#N/A</v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 x14ac:dyDescent="0.2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e">
        <f>IF('DDD Model Calculations'!$D$23=1,WorkingData!AF32,IF('DDD Model Calculations'!$D$23=2,WorkingData!AG32,IF('DDD Model Calculations'!$D$23=4,WorkingData!AH32,WorkingData!AI32)))</f>
        <v>#N/A</v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 x14ac:dyDescent="0.2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e">
        <f>IF('DDD Model Calculations'!$D$23=1,WorkingData!AF33,IF('DDD Model Calculations'!$D$23=2,WorkingData!AG33,IF('DDD Model Calculations'!$D$23=4,WorkingData!AH33,WorkingData!AI33)))</f>
        <v>#N/A</v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 x14ac:dyDescent="0.2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e">
        <f>IF('DDD Model Calculations'!$D$23=1,WorkingData!AF34,IF('DDD Model Calculations'!$D$23=2,WorkingData!AG34,IF('DDD Model Calculations'!$D$23=4,WorkingData!AH34,WorkingData!AI34)))</f>
        <v>#N/A</v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e">
        <f>IF('DDD Model Calculations'!$D$23=1,WorkingData!AF35,IF('DDD Model Calculations'!$D$23=2,WorkingData!AG35,IF('DDD Model Calculations'!$D$23=4,WorkingData!AH35,WorkingData!AI35)))</f>
        <v>#N/A</v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e">
        <f>IF('DDD Model Calculations'!$D$23=1,WorkingData!AF36,IF('DDD Model Calculations'!$D$23=2,WorkingData!AG36,IF('DDD Model Calculations'!$D$23=4,WorkingData!AH36,WorkingData!AI36)))</f>
        <v>#N/A</v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e">
        <f>IF('DDD Model Calculations'!$D$23=1,WorkingData!AF37,IF('DDD Model Calculations'!$D$23=2,WorkingData!AG37,IF('DDD Model Calculations'!$D$23=4,WorkingData!AH37,WorkingData!AI37)))</f>
        <v>#N/A</v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e">
        <f>IF('DDD Model Calculations'!$D$23=1,WorkingData!AF38,IF('DDD Model Calculations'!$D$23=2,WorkingData!AG38,IF('DDD Model Calculations'!$D$23=4,WorkingData!AH38,WorkingData!AI38)))</f>
        <v>#N/A</v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e">
        <f>IF('DDD Model Calculations'!$D$23=1,WorkingData!AF39,IF('DDD Model Calculations'!$D$23=2,WorkingData!AG39,IF('DDD Model Calculations'!$D$23=4,WorkingData!AH39,WorkingData!AI39)))</f>
        <v>#N/A</v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e">
        <f>IF('DDD Model Calculations'!$D$23=1,WorkingData!AF40,IF('DDD Model Calculations'!$D$23=2,WorkingData!AG40,IF('DDD Model Calculations'!$D$23=4,WorkingData!AH40,WorkingData!AI40)))</f>
        <v>#N/A</v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e">
        <f>IF('DDD Model Calculations'!$D$23=1,WorkingData!AF41,IF('DDD Model Calculations'!$D$23=2,WorkingData!AG41,IF('DDD Model Calculations'!$D$23=4,WorkingData!AH41,WorkingData!AI41)))</f>
        <v>#N/A</v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e">
        <f>IF('DDD Model Calculations'!$D$23=1,WorkingData!AF42,IF('DDD Model Calculations'!$D$23=2,WorkingData!AG42,IF('DDD Model Calculations'!$D$23=4,WorkingData!AH42,WorkingData!AI42)))</f>
        <v>#N/A</v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e">
        <f>IF('DDD Model Calculations'!$D$23=1,WorkingData!AF43,IF('DDD Model Calculations'!$D$23=2,WorkingData!AG43,IF('DDD Model Calculations'!$D$23=4,WorkingData!AH43,WorkingData!AI43)))</f>
        <v>#N/A</v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e">
        <f>IF('DDD Model Calculations'!$D$23=1,WorkingData!AF44,IF('DDD Model Calculations'!$D$23=2,WorkingData!AG44,IF('DDD Model Calculations'!$D$23=4,WorkingData!AH44,WorkingData!AI44)))</f>
        <v>#N/A</v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e">
        <f>IF('DDD Model Calculations'!$D$23=1,WorkingData!AF45,IF('DDD Model Calculations'!$D$23=2,WorkingData!AG45,IF('DDD Model Calculations'!$D$23=4,WorkingData!AH45,WorkingData!AI45)))</f>
        <v>#N/A</v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e">
        <f>IF('DDD Model Calculations'!$D$23=1,WorkingData!AF46,IF('DDD Model Calculations'!$D$23=2,WorkingData!AG46,IF('DDD Model Calculations'!$D$23=4,WorkingData!AH46,WorkingData!AI46)))</f>
        <v>#N/A</v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e">
        <f>IF('DDD Model Calculations'!$D$23=1,WorkingData!AF47,IF('DDD Model Calculations'!$D$23=2,WorkingData!AG47,IF('DDD Model Calculations'!$D$23=4,WorkingData!AH47,WorkingData!AI47)))</f>
        <v>#N/A</v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e">
        <f>IF('DDD Model Calculations'!$D$23=1,WorkingData!AF48,IF('DDD Model Calculations'!$D$23=2,WorkingData!AG48,IF('DDD Model Calculations'!$D$23=4,WorkingData!AH48,WorkingData!AI48)))</f>
        <v>#N/A</v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e">
        <f>IF('DDD Model Calculations'!$D$23=1,WorkingData!AF49,IF('DDD Model Calculations'!$D$23=2,WorkingData!AG49,IF('DDD Model Calculations'!$D$23=4,WorkingData!AH49,WorkingData!AI49)))</f>
        <v>#N/A</v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e">
        <f>IF('DDD Model Calculations'!$D$23=1,WorkingData!AF50,IF('DDD Model Calculations'!$D$23=2,WorkingData!AG50,IF('DDD Model Calculations'!$D$23=4,WorkingData!AH50,WorkingData!AI50)))</f>
        <v>#N/A</v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e">
        <f>IF('DDD Model Calculations'!$D$23=1,WorkingData!AF51,IF('DDD Model Calculations'!$D$23=2,WorkingData!AG51,IF('DDD Model Calculations'!$D$23=4,WorkingData!AH51,WorkingData!AI51)))</f>
        <v>#N/A</v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e">
        <f>IF('DDD Model Calculations'!$D$23=1,WorkingData!AF52,IF('DDD Model Calculations'!$D$23=2,WorkingData!AG52,IF('DDD Model Calculations'!$D$23=4,WorkingData!AH52,WorkingData!AI52)))</f>
        <v>#N/A</v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e">
        <f>IF('DDD Model Calculations'!$D$23=1,WorkingData!AF53,IF('DDD Model Calculations'!$D$23=2,WorkingData!AG53,IF('DDD Model Calculations'!$D$23=4,WorkingData!AH53,WorkingData!AI53)))</f>
        <v>#N/A</v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e">
        <f>IF('DDD Model Calculations'!$D$23=1,WorkingData!AF54,IF('DDD Model Calculations'!$D$23=2,WorkingData!AG54,IF('DDD Model Calculations'!$D$23=4,WorkingData!AH54,WorkingData!AI54)))</f>
        <v>#N/A</v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e">
        <f>IF('DDD Model Calculations'!$D$23=1,WorkingData!AF55,IF('DDD Model Calculations'!$D$23=2,WorkingData!AG55,IF('DDD Model Calculations'!$D$23=4,WorkingData!AH55,WorkingData!AI55)))</f>
        <v>#N/A</v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e">
        <f>IF('DDD Model Calculations'!$D$23=1,WorkingData!AF56,IF('DDD Model Calculations'!$D$23=2,WorkingData!AG56,IF('DDD Model Calculations'!$D$23=4,WorkingData!AH56,WorkingData!AI56)))</f>
        <v>#N/A</v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e">
        <f>IF('DDD Model Calculations'!$D$23=1,WorkingData!AF57,IF('DDD Model Calculations'!$D$23=2,WorkingData!AG57,IF('DDD Model Calculations'!$D$23=4,WorkingData!AH57,WorkingData!AI57)))</f>
        <v>#N/A</v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e">
        <f>IF('DDD Model Calculations'!$D$23=1,WorkingData!AF58,IF('DDD Model Calculations'!$D$23=2,WorkingData!AG58,IF('DDD Model Calculations'!$D$23=4,WorkingData!AH58,WorkingData!AI58)))</f>
        <v>#N/A</v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e">
        <f>IF('DDD Model Calculations'!$D$23=1,WorkingData!AF59,IF('DDD Model Calculations'!$D$23=2,WorkingData!AG59,IF('DDD Model Calculations'!$D$23=4,WorkingData!AH59,WorkingData!AI59)))</f>
        <v>#N/A</v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e">
        <f>IF('DDD Model Calculations'!$D$23=1,WorkingData!AF60,IF('DDD Model Calculations'!$D$23=2,WorkingData!AG60,IF('DDD Model Calculations'!$D$23=4,WorkingData!AH60,WorkingData!AI60)))</f>
        <v>#N/A</v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e">
        <f>IF('DDD Model Calculations'!$D$23=1,WorkingData!AF61,IF('DDD Model Calculations'!$D$23=2,WorkingData!AG61,IF('DDD Model Calculations'!$D$23=4,WorkingData!AH61,WorkingData!AI61)))</f>
        <v>#N/A</v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e">
        <f>IF('DDD Model Calculations'!$D$23=1,WorkingData!AF62,IF('DDD Model Calculations'!$D$23=2,WorkingData!AG62,IF('DDD Model Calculations'!$D$23=4,WorkingData!AH62,WorkingData!AI62)))</f>
        <v>#N/A</v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e">
        <f>IF('DDD Model Calculations'!$D$23=1,WorkingData!AF63,IF('DDD Model Calculations'!$D$23=2,WorkingData!AG63,IF('DDD Model Calculations'!$D$23=4,WorkingData!AH63,WorkingData!AI63)))</f>
        <v>#N/A</v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e">
        <f>IF('DDD Model Calculations'!$D$23=1,WorkingData!AF64,IF('DDD Model Calculations'!$D$23=2,WorkingData!AG64,IF('DDD Model Calculations'!$D$23=4,WorkingData!AH64,WorkingData!AI64)))</f>
        <v>#N/A</v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e">
        <f>IF('DDD Model Calculations'!$D$23=1,WorkingData!AF65,IF('DDD Model Calculations'!$D$23=2,WorkingData!AG65,IF('DDD Model Calculations'!$D$23=4,WorkingData!AH65,WorkingData!AI65)))</f>
        <v>#N/A</v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e">
        <f>IF('DDD Model Calculations'!$D$23=1,WorkingData!AF66,IF('DDD Model Calculations'!$D$23=2,WorkingData!AG66,IF('DDD Model Calculations'!$D$23=4,WorkingData!AH66,WorkingData!AI66)))</f>
        <v>#N/A</v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2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e">
        <f>IF('DDD Model Calculations'!$D$23=1,WorkingData!AF67,IF('DDD Model Calculations'!$D$23=2,WorkingData!AG67,IF('DDD Model Calculations'!$D$23=4,WorkingData!AH67,WorkingData!AI67)))</f>
        <v>#N/A</v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2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e">
        <f>IF('DDD Model Calculations'!$D$23=1,WorkingData!AF68,IF('DDD Model Calculations'!$D$23=2,WorkingData!AG68,IF('DDD Model Calculations'!$D$23=4,WorkingData!AH68,WorkingData!AI68)))</f>
        <v>#N/A</v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2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e">
        <f>IF('DDD Model Calculations'!$D$23=1,WorkingData!AF69,IF('DDD Model Calculations'!$D$23=2,WorkingData!AG69,IF('DDD Model Calculations'!$D$23=4,WorkingData!AH69,WorkingData!AI69)))</f>
        <v>#N/A</v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2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e">
        <f>IF('DDD Model Calculations'!$D$23=1,WorkingData!AF70,IF('DDD Model Calculations'!$D$23=2,WorkingData!AG70,IF('DDD Model Calculations'!$D$23=4,WorkingData!AH70,WorkingData!AI70)))</f>
        <v>#N/A</v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2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e">
        <f>IF('DDD Model Calculations'!$D$23=1,WorkingData!AF71,IF('DDD Model Calculations'!$D$23=2,WorkingData!AG71,IF('DDD Model Calculations'!$D$23=4,WorkingData!AH71,WorkingData!AI71)))</f>
        <v>#N/A</v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2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e">
        <f>IF('DDD Model Calculations'!$D$23=1,WorkingData!AF72,IF('DDD Model Calculations'!$D$23=2,WorkingData!AG72,IF('DDD Model Calculations'!$D$23=4,WorkingData!AH72,WorkingData!AI72)))</f>
        <v>#N/A</v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2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e">
        <f>IF('DDD Model Calculations'!$D$23=1,WorkingData!AF73,IF('DDD Model Calculations'!$D$23=2,WorkingData!AG73,IF('DDD Model Calculations'!$D$23=4,WorkingData!AH73,WorkingData!AI73)))</f>
        <v>#N/A</v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2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e">
        <f>IF('DDD Model Calculations'!$D$23=1,WorkingData!AF74,IF('DDD Model Calculations'!$D$23=2,WorkingData!AG74,IF('DDD Model Calculations'!$D$23=4,WorkingData!AH74,WorkingData!AI74)))</f>
        <v>#N/A</v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2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e">
        <f>IF('DDD Model Calculations'!$D$23=1,WorkingData!AF75,IF('DDD Model Calculations'!$D$23=2,WorkingData!AG75,IF('DDD Model Calculations'!$D$23=4,WorkingData!AH75,WorkingData!AI75)))</f>
        <v>#N/A</v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2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e">
        <f>IF('DDD Model Calculations'!$D$23=1,WorkingData!AF76,IF('DDD Model Calculations'!$D$23=2,WorkingData!AG76,IF('DDD Model Calculations'!$D$23=4,WorkingData!AH76,WorkingData!AI76)))</f>
        <v>#N/A</v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2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e">
        <f>IF('DDD Model Calculations'!$D$23=1,WorkingData!AF77,IF('DDD Model Calculations'!$D$23=2,WorkingData!AG77,IF('DDD Model Calculations'!$D$23=4,WorkingData!AH77,WorkingData!AI77)))</f>
        <v>#N/A</v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2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e">
        <f>IF('DDD Model Calculations'!$D$23=1,WorkingData!AF78,IF('DDD Model Calculations'!$D$23=2,WorkingData!AG78,IF('DDD Model Calculations'!$D$23=4,WorkingData!AH78,WorkingData!AI78)))</f>
        <v>#N/A</v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2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e">
        <f>IF('DDD Model Calculations'!$D$23=1,WorkingData!AF79,IF('DDD Model Calculations'!$D$23=2,WorkingData!AG79,IF('DDD Model Calculations'!$D$23=4,WorkingData!AH79,WorkingData!AI79)))</f>
        <v>#N/A</v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2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e">
        <f>IF('DDD Model Calculations'!$D$23=1,WorkingData!AF80,IF('DDD Model Calculations'!$D$23=2,WorkingData!AG80,IF('DDD Model Calculations'!$D$23=4,WorkingData!AH80,WorkingData!AI80)))</f>
        <v>#N/A</v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2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e">
        <f>IF('DDD Model Calculations'!$D$23=1,WorkingData!AF81,IF('DDD Model Calculations'!$D$23=2,WorkingData!AG81,IF('DDD Model Calculations'!$D$23=4,WorkingData!AH81,WorkingData!AI81)))</f>
        <v>#N/A</v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2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e">
        <f>IF('DDD Model Calculations'!$D$23=1,WorkingData!AF82,IF('DDD Model Calculations'!$D$23=2,WorkingData!AG82,IF('DDD Model Calculations'!$D$23=4,WorkingData!AH82,WorkingData!AI82)))</f>
        <v>#N/A</v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2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e">
        <f>IF('DDD Model Calculations'!$D$23=1,WorkingData!AF83,IF('DDD Model Calculations'!$D$23=2,WorkingData!AG83,IF('DDD Model Calculations'!$D$23=4,WorkingData!AH83,WorkingData!AI83)))</f>
        <v>#N/A</v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2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e">
        <f>IF('DDD Model Calculations'!$D$23=1,WorkingData!AF84,IF('DDD Model Calculations'!$D$23=2,WorkingData!AG84,IF('DDD Model Calculations'!$D$23=4,WorkingData!AH84,WorkingData!AI84)))</f>
        <v>#N/A</v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2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e">
        <f>IF('DDD Model Calculations'!$D$23=1,WorkingData!AF85,IF('DDD Model Calculations'!$D$23=2,WorkingData!AG85,IF('DDD Model Calculations'!$D$23=4,WorkingData!AH85,WorkingData!AI85)))</f>
        <v>#N/A</v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2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e">
        <f>IF('DDD Model Calculations'!$D$23=1,WorkingData!AF86,IF('DDD Model Calculations'!$D$23=2,WorkingData!AG86,IF('DDD Model Calculations'!$D$23=4,WorkingData!AH86,WorkingData!AI86)))</f>
        <v>#N/A</v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2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e">
        <f>IF('DDD Model Calculations'!$D$23=1,WorkingData!AF87,IF('DDD Model Calculations'!$D$23=2,WorkingData!AG87,IF('DDD Model Calculations'!$D$23=4,WorkingData!AH87,WorkingData!AI87)))</f>
        <v>#N/A</v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2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e">
        <f>IF('DDD Model Calculations'!$D$23=1,WorkingData!AF88,IF('DDD Model Calculations'!$D$23=2,WorkingData!AG88,IF('DDD Model Calculations'!$D$23=4,WorkingData!AH88,WorkingData!AI88)))</f>
        <v>#N/A</v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2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e">
        <f>IF('DDD Model Calculations'!$D$23=1,WorkingData!AF89,IF('DDD Model Calculations'!$D$23=2,WorkingData!AG89,IF('DDD Model Calculations'!$D$23=4,WorkingData!AH89,WorkingData!AI89)))</f>
        <v>#N/A</v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2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e">
        <f>IF('DDD Model Calculations'!$D$23=1,WorkingData!AF90,IF('DDD Model Calculations'!$D$23=2,WorkingData!AG90,IF('DDD Model Calculations'!$D$23=4,WorkingData!AH90,WorkingData!AI90)))</f>
        <v>#N/A</v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2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e">
        <f>IF('DDD Model Calculations'!$D$23=1,WorkingData!AF91,IF('DDD Model Calculations'!$D$23=2,WorkingData!AG91,IF('DDD Model Calculations'!$D$23=4,WorkingData!AH91,WorkingData!AI91)))</f>
        <v>#N/A</v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2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e">
        <f>IF('DDD Model Calculations'!$D$23=1,WorkingData!AF92,IF('DDD Model Calculations'!$D$23=2,WorkingData!AG92,IF('DDD Model Calculations'!$D$23=4,WorkingData!AH92,WorkingData!AI92)))</f>
        <v>#N/A</v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2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e">
        <f>IF('DDD Model Calculations'!$D$23=1,WorkingData!AF93,IF('DDD Model Calculations'!$D$23=2,WorkingData!AG93,IF('DDD Model Calculations'!$D$23=4,WorkingData!AH93,WorkingData!AI93)))</f>
        <v>#N/A</v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2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e">
        <f>IF('DDD Model Calculations'!$D$23=1,WorkingData!AF94,IF('DDD Model Calculations'!$D$23=2,WorkingData!AG94,IF('DDD Model Calculations'!$D$23=4,WorkingData!AH94,WorkingData!AI94)))</f>
        <v>#N/A</v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2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e">
        <f>IF('DDD Model Calculations'!$D$23=1,WorkingData!AF95,IF('DDD Model Calculations'!$D$23=2,WorkingData!AG95,IF('DDD Model Calculations'!$D$23=4,WorkingData!AH95,WorkingData!AI95)))</f>
        <v>#N/A</v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2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e">
        <f>IF('DDD Model Calculations'!$D$23=1,WorkingData!AF96,IF('DDD Model Calculations'!$D$23=2,WorkingData!AG96,IF('DDD Model Calculations'!$D$23=4,WorkingData!AH96,WorkingData!AI96)))</f>
        <v>#N/A</v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2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e">
        <f>IF('DDD Model Calculations'!$D$23=1,WorkingData!AF97,IF('DDD Model Calculations'!$D$23=2,WorkingData!AG97,IF('DDD Model Calculations'!$D$23=4,WorkingData!AH97,WorkingData!AI97)))</f>
        <v>#N/A</v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2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e">
        <f>IF('DDD Model Calculations'!$D$23=1,WorkingData!AF98,IF('DDD Model Calculations'!$D$23=2,WorkingData!AG98,IF('DDD Model Calculations'!$D$23=4,WorkingData!AH98,WorkingData!AI98)))</f>
        <v>#N/A</v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2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e">
        <f>IF('DDD Model Calculations'!$D$23=1,WorkingData!AF99,IF('DDD Model Calculations'!$D$23=2,WorkingData!AG99,IF('DDD Model Calculations'!$D$23=4,WorkingData!AH99,WorkingData!AI99)))</f>
        <v>#N/A</v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2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e">
        <f>IF('DDD Model Calculations'!$D$23=1,WorkingData!AF100,IF('DDD Model Calculations'!$D$23=2,WorkingData!AG100,IF('DDD Model Calculations'!$D$23=4,WorkingData!AH100,WorkingData!AI100)))</f>
        <v>#N/A</v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2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e">
        <f>IF('DDD Model Calculations'!$D$23=1,WorkingData!AF101,IF('DDD Model Calculations'!$D$23=2,WorkingData!AG101,IF('DDD Model Calculations'!$D$23=4,WorkingData!AH101,WorkingData!AI101)))</f>
        <v>#N/A</v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2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e">
        <f>IF('DDD Model Calculations'!$D$23=1,WorkingData!AF102,IF('DDD Model Calculations'!$D$23=2,WorkingData!AG102,IF('DDD Model Calculations'!$D$23=4,WorkingData!AH102,WorkingData!AI102)))</f>
        <v>#N/A</v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2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e">
        <f>IF('DDD Model Calculations'!$D$23=1,WorkingData!AF103,IF('DDD Model Calculations'!$D$23=2,WorkingData!AG103,IF('DDD Model Calculations'!$D$23=4,WorkingData!AH103,WorkingData!AI103)))</f>
        <v>#N/A</v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2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e">
        <f>IF('DDD Model Calculations'!$D$23=1,WorkingData!AF104,IF('DDD Model Calculations'!$D$23=2,WorkingData!AG104,IF('DDD Model Calculations'!$D$23=4,WorkingData!AH104,WorkingData!AI104)))</f>
        <v>#N/A</v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2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e">
        <f>IF('DDD Model Calculations'!$D$23=1,WorkingData!AF105,IF('DDD Model Calculations'!$D$23=2,WorkingData!AG105,IF('DDD Model Calculations'!$D$23=4,WorkingData!AH105,WorkingData!AI105)))</f>
        <v>#N/A</v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2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e">
        <f>IF('DDD Model Calculations'!$D$23=1,WorkingData!AF106,IF('DDD Model Calculations'!$D$23=2,WorkingData!AG106,IF('DDD Model Calculations'!$D$23=4,WorkingData!AH106,WorkingData!AI106)))</f>
        <v>#N/A</v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2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e">
        <f>IF('DDD Model Calculations'!$D$23=1,WorkingData!AF107,IF('DDD Model Calculations'!$D$23=2,WorkingData!AG107,IF('DDD Model Calculations'!$D$23=4,WorkingData!AH107,WorkingData!AI107)))</f>
        <v>#N/A</v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2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e">
        <f>IF('DDD Model Calculations'!$D$23=1,WorkingData!AF108,IF('DDD Model Calculations'!$D$23=2,WorkingData!AG108,IF('DDD Model Calculations'!$D$23=4,WorkingData!AH108,WorkingData!AI108)))</f>
        <v>#N/A</v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2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e">
        <f>IF('DDD Model Calculations'!$D$23=1,WorkingData!AF109,IF('DDD Model Calculations'!$D$23=2,WorkingData!AG109,IF('DDD Model Calculations'!$D$23=4,WorkingData!AH109,WorkingData!AI109)))</f>
        <v>#N/A</v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2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e">
        <f>IF('DDD Model Calculations'!$D$23=1,WorkingData!AF110,IF('DDD Model Calculations'!$D$23=2,WorkingData!AG110,IF('DDD Model Calculations'!$D$23=4,WorkingData!AH110,WorkingData!AI110)))</f>
        <v>#N/A</v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2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e">
        <f>IF('DDD Model Calculations'!$D$23=1,WorkingData!AF111,IF('DDD Model Calculations'!$D$23=2,WorkingData!AG111,IF('DDD Model Calculations'!$D$23=4,WorkingData!AH111,WorkingData!AI111)))</f>
        <v>#N/A</v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2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e">
        <f>IF('DDD Model Calculations'!$D$23=1,WorkingData!AF112,IF('DDD Model Calculations'!$D$23=2,WorkingData!AG112,IF('DDD Model Calculations'!$D$23=4,WorkingData!AH112,WorkingData!AI112)))</f>
        <v>#N/A</v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2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e">
        <f>IF('DDD Model Calculations'!$D$23=1,WorkingData!AF113,IF('DDD Model Calculations'!$D$23=2,WorkingData!AG113,IF('DDD Model Calculations'!$D$23=4,WorkingData!AH113,WorkingData!AI113)))</f>
        <v>#N/A</v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2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e">
        <f>IF('DDD Model Calculations'!$D$23=1,WorkingData!AF114,IF('DDD Model Calculations'!$D$23=2,WorkingData!AG114,IF('DDD Model Calculations'!$D$23=4,WorkingData!AH114,WorkingData!AI114)))</f>
        <v>#N/A</v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2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e">
        <f>IF('DDD Model Calculations'!$D$23=1,WorkingData!AF115,IF('DDD Model Calculations'!$D$23=2,WorkingData!AG115,IF('DDD Model Calculations'!$D$23=4,WorkingData!AH115,WorkingData!AI115)))</f>
        <v>#N/A</v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2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e">
        <f>IF('DDD Model Calculations'!$D$23=1,WorkingData!AF116,IF('DDD Model Calculations'!$D$23=2,WorkingData!AG116,IF('DDD Model Calculations'!$D$23=4,WorkingData!AH116,WorkingData!AI116)))</f>
        <v>#N/A</v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2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e">
        <f>IF('DDD Model Calculations'!$D$23=1,WorkingData!AF117,IF('DDD Model Calculations'!$D$23=2,WorkingData!AG117,IF('DDD Model Calculations'!$D$23=4,WorkingData!AH117,WorkingData!AI117)))</f>
        <v>#N/A</v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2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e">
        <f>IF('DDD Model Calculations'!$D$23=1,WorkingData!AF118,IF('DDD Model Calculations'!$D$23=2,WorkingData!AG118,IF('DDD Model Calculations'!$D$23=4,WorkingData!AH118,WorkingData!AI118)))</f>
        <v>#N/A</v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2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e">
        <f>IF('DDD Model Calculations'!$D$23=1,WorkingData!AF119,IF('DDD Model Calculations'!$D$23=2,WorkingData!AG119,IF('DDD Model Calculations'!$D$23=4,WorkingData!AH119,WorkingData!AI119)))</f>
        <v>#N/A</v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2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e">
        <f>IF('DDD Model Calculations'!$D$23=1,WorkingData!AF120,IF('DDD Model Calculations'!$D$23=2,WorkingData!AG120,IF('DDD Model Calculations'!$D$23=4,WorkingData!AH120,WorkingData!AI120)))</f>
        <v>#N/A</v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2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e">
        <f>IF('DDD Model Calculations'!$D$23=1,WorkingData!AF121,IF('DDD Model Calculations'!$D$23=2,WorkingData!AG121,IF('DDD Model Calculations'!$D$23=4,WorkingData!AH121,WorkingData!AI121)))</f>
        <v>#N/A</v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2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e">
        <f>IF('DDD Model Calculations'!$D$23=1,WorkingData!AF122,IF('DDD Model Calculations'!$D$23=2,WorkingData!AG122,IF('DDD Model Calculations'!$D$23=4,WorkingData!AH122,WorkingData!AI122)))</f>
        <v>#N/A</v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2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e">
        <f>IF('DDD Model Calculations'!$D$23=1,WorkingData!AF123,IF('DDD Model Calculations'!$D$23=2,WorkingData!AG123,IF('DDD Model Calculations'!$D$23=4,WorkingData!AH123,WorkingData!AI123)))</f>
        <v>#N/A</v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2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e">
        <f>IF('DDD Model Calculations'!$D$23=1,WorkingData!AF124,IF('DDD Model Calculations'!$D$23=2,WorkingData!AG124,IF('DDD Model Calculations'!$D$23=4,WorkingData!AH124,WorkingData!AI124)))</f>
        <v>#N/A</v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2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e">
        <f>IF('DDD Model Calculations'!$D$23=1,WorkingData!AF125,IF('DDD Model Calculations'!$D$23=2,WorkingData!AG125,IF('DDD Model Calculations'!$D$23=4,WorkingData!AH125,WorkingData!AI125)))</f>
        <v>#N/A</v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2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e">
        <f>IF('DDD Model Calculations'!$D$23=1,WorkingData!AF126,IF('DDD Model Calculations'!$D$23=2,WorkingData!AG126,IF('DDD Model Calculations'!$D$23=4,WorkingData!AH126,WorkingData!AI126)))</f>
        <v>#N/A</v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2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e">
        <f>IF('DDD Model Calculations'!$D$23=1,WorkingData!AF127,IF('DDD Model Calculations'!$D$23=2,WorkingData!AG127,IF('DDD Model Calculations'!$D$23=4,WorkingData!AH127,WorkingData!AI127)))</f>
        <v>#N/A</v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2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e">
        <f>IF('DDD Model Calculations'!$D$23=1,WorkingData!AF128,IF('DDD Model Calculations'!$D$23=2,WorkingData!AG128,IF('DDD Model Calculations'!$D$23=4,WorkingData!AH128,WorkingData!AI128)))</f>
        <v>#N/A</v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2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e">
        <f>IF('DDD Model Calculations'!$D$23=1,WorkingData!AF129,IF('DDD Model Calculations'!$D$23=2,WorkingData!AG129,IF('DDD Model Calculations'!$D$23=4,WorkingData!AH129,WorkingData!AI129)))</f>
        <v>#N/A</v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2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e">
        <f>IF('DDD Model Calculations'!$D$23=1,WorkingData!AF130,IF('DDD Model Calculations'!$D$23=2,WorkingData!AG130,IF('DDD Model Calculations'!$D$23=4,WorkingData!AH130,WorkingData!AI130)))</f>
        <v>#N/A</v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2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e">
        <f>IF('DDD Model Calculations'!$D$23=1,WorkingData!AF131,IF('DDD Model Calculations'!$D$23=2,WorkingData!AG131,IF('DDD Model Calculations'!$D$23=4,WorkingData!AH131,WorkingData!AI131)))</f>
        <v>#N/A</v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2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e">
        <f>IF('DDD Model Calculations'!$D$23=1,WorkingData!AF132,IF('DDD Model Calculations'!$D$23=2,WorkingData!AG132,IF('DDD Model Calculations'!$D$23=4,WorkingData!AH132,WorkingData!AI132)))</f>
        <v>#N/A</v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2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e">
        <f>IF('DDD Model Calculations'!$D$23=1,WorkingData!AF133,IF('DDD Model Calculations'!$D$23=2,WorkingData!AG133,IF('DDD Model Calculations'!$D$23=4,WorkingData!AH133,WorkingData!AI133)))</f>
        <v>#N/A</v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workbookViewId="0">
      <selection activeCell="A32" sqref="A32"/>
    </sheetView>
  </sheetViews>
  <sheetFormatPr defaultColWidth="11" defaultRowHeight="15.75" x14ac:dyDescent="0.25"/>
  <cols>
    <col min="1" max="1" width="10.875" style="20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79</v>
      </c>
      <c r="F1" s="22" t="s">
        <v>80</v>
      </c>
    </row>
    <row r="2" spans="1:6" x14ac:dyDescent="0.25">
      <c r="A2" s="20" cm="1">
        <f t="array" ref="A2:E133">_xlfn._xlws.SORT('Consumption Data Input'!C3:G134,1,1)</f>
        <v>0</v>
      </c>
      <c r="B2">
        <v>0</v>
      </c>
      <c r="C2">
        <v>0</v>
      </c>
      <c r="D2">
        <v>0</v>
      </c>
      <c r="E2">
        <v>0</v>
      </c>
      <c r="F2">
        <f>E2</f>
        <v>0</v>
      </c>
    </row>
    <row r="3" spans="1:6" x14ac:dyDescent="0.25">
      <c r="A3" s="20">
        <v>0</v>
      </c>
      <c r="B3">
        <v>0</v>
      </c>
      <c r="C3">
        <v>0</v>
      </c>
      <c r="D3">
        <v>0</v>
      </c>
      <c r="E3">
        <v>0</v>
      </c>
      <c r="F3">
        <f>E3+F2</f>
        <v>0</v>
      </c>
    </row>
    <row r="4" spans="1:6" x14ac:dyDescent="0.25">
      <c r="A4" s="20">
        <v>0</v>
      </c>
      <c r="B4">
        <v>0</v>
      </c>
      <c r="C4">
        <v>0</v>
      </c>
      <c r="D4">
        <v>0</v>
      </c>
      <c r="E4">
        <v>0</v>
      </c>
      <c r="F4">
        <f t="shared" ref="F4:F67" si="0">E4+F3</f>
        <v>0</v>
      </c>
    </row>
    <row r="5" spans="1:6" x14ac:dyDescent="0.25">
      <c r="A5" s="20">
        <v>0</v>
      </c>
      <c r="B5">
        <v>0</v>
      </c>
      <c r="C5">
        <v>0</v>
      </c>
      <c r="D5">
        <v>0</v>
      </c>
      <c r="E5">
        <v>0</v>
      </c>
      <c r="F5">
        <f t="shared" si="0"/>
        <v>0</v>
      </c>
    </row>
    <row r="6" spans="1:6" x14ac:dyDescent="0.25">
      <c r="A6" s="20">
        <v>0</v>
      </c>
      <c r="B6">
        <v>0</v>
      </c>
      <c r="C6">
        <v>0</v>
      </c>
      <c r="D6">
        <v>0</v>
      </c>
      <c r="E6">
        <v>0</v>
      </c>
      <c r="F6">
        <f t="shared" si="0"/>
        <v>0</v>
      </c>
    </row>
    <row r="7" spans="1:6" x14ac:dyDescent="0.25">
      <c r="A7" s="20">
        <v>0</v>
      </c>
      <c r="B7">
        <v>0</v>
      </c>
      <c r="C7">
        <v>0</v>
      </c>
      <c r="D7">
        <v>0</v>
      </c>
      <c r="E7">
        <v>0</v>
      </c>
      <c r="F7">
        <f t="shared" si="0"/>
        <v>0</v>
      </c>
    </row>
    <row r="8" spans="1:6" x14ac:dyDescent="0.25">
      <c r="A8" s="20">
        <v>0</v>
      </c>
      <c r="B8">
        <v>0</v>
      </c>
      <c r="C8">
        <v>0</v>
      </c>
      <c r="D8">
        <v>0</v>
      </c>
      <c r="E8">
        <v>0</v>
      </c>
      <c r="F8">
        <f t="shared" si="0"/>
        <v>0</v>
      </c>
    </row>
    <row r="9" spans="1:6" x14ac:dyDescent="0.25">
      <c r="A9" s="20">
        <v>0</v>
      </c>
      <c r="B9">
        <v>0</v>
      </c>
      <c r="C9">
        <v>0</v>
      </c>
      <c r="D9">
        <v>0</v>
      </c>
      <c r="E9">
        <v>0</v>
      </c>
      <c r="F9">
        <f t="shared" si="0"/>
        <v>0</v>
      </c>
    </row>
    <row r="10" spans="1:6" x14ac:dyDescent="0.25">
      <c r="A10" s="20">
        <v>0</v>
      </c>
      <c r="B10">
        <v>0</v>
      </c>
      <c r="C10">
        <v>0</v>
      </c>
      <c r="D10">
        <v>0</v>
      </c>
      <c r="E10">
        <v>0</v>
      </c>
      <c r="F10">
        <f t="shared" si="0"/>
        <v>0</v>
      </c>
    </row>
    <row r="11" spans="1:6" x14ac:dyDescent="0.25">
      <c r="A11" s="20">
        <v>0</v>
      </c>
      <c r="B11">
        <v>0</v>
      </c>
      <c r="C11">
        <v>0</v>
      </c>
      <c r="D11">
        <v>0</v>
      </c>
      <c r="E11">
        <v>0</v>
      </c>
      <c r="F11">
        <f t="shared" si="0"/>
        <v>0</v>
      </c>
    </row>
    <row r="12" spans="1:6" x14ac:dyDescent="0.25">
      <c r="A12" s="20">
        <v>0</v>
      </c>
      <c r="B12">
        <v>0</v>
      </c>
      <c r="C12">
        <v>0</v>
      </c>
      <c r="D12">
        <v>0</v>
      </c>
      <c r="E12">
        <v>0</v>
      </c>
      <c r="F12">
        <f t="shared" si="0"/>
        <v>0</v>
      </c>
    </row>
    <row r="13" spans="1:6" x14ac:dyDescent="0.25">
      <c r="A13" s="20">
        <v>0</v>
      </c>
      <c r="B13">
        <v>0</v>
      </c>
      <c r="C13">
        <v>0</v>
      </c>
      <c r="D13">
        <v>0</v>
      </c>
      <c r="E13">
        <v>0</v>
      </c>
      <c r="F13">
        <f t="shared" si="0"/>
        <v>0</v>
      </c>
    </row>
    <row r="14" spans="1:6" x14ac:dyDescent="0.25">
      <c r="A14" s="20">
        <v>0</v>
      </c>
      <c r="B14">
        <v>0</v>
      </c>
      <c r="C14">
        <v>0</v>
      </c>
      <c r="D14">
        <v>0</v>
      </c>
      <c r="E14">
        <v>0</v>
      </c>
      <c r="F14">
        <f t="shared" si="0"/>
        <v>0</v>
      </c>
    </row>
    <row r="15" spans="1:6" x14ac:dyDescent="0.25">
      <c r="A15" s="20">
        <v>0</v>
      </c>
      <c r="B15">
        <v>0</v>
      </c>
      <c r="C15">
        <v>0</v>
      </c>
      <c r="D15">
        <v>0</v>
      </c>
      <c r="E15">
        <v>0</v>
      </c>
      <c r="F15">
        <f t="shared" si="0"/>
        <v>0</v>
      </c>
    </row>
    <row r="16" spans="1:6" x14ac:dyDescent="0.25">
      <c r="A16" s="20">
        <v>0</v>
      </c>
      <c r="B16">
        <v>0</v>
      </c>
      <c r="C16">
        <v>0</v>
      </c>
      <c r="D16">
        <v>0</v>
      </c>
      <c r="E16">
        <v>0</v>
      </c>
      <c r="F16">
        <f t="shared" si="0"/>
        <v>0</v>
      </c>
    </row>
    <row r="17" spans="1:6" x14ac:dyDescent="0.25">
      <c r="A17" s="20">
        <v>0</v>
      </c>
      <c r="B17">
        <v>0</v>
      </c>
      <c r="C17">
        <v>0</v>
      </c>
      <c r="D17">
        <v>0</v>
      </c>
      <c r="E17">
        <v>0</v>
      </c>
      <c r="F17">
        <f t="shared" si="0"/>
        <v>0</v>
      </c>
    </row>
    <row r="18" spans="1:6" x14ac:dyDescent="0.25">
      <c r="A18" s="20">
        <v>0</v>
      </c>
      <c r="B18">
        <v>0</v>
      </c>
      <c r="C18">
        <v>0</v>
      </c>
      <c r="D18">
        <v>0</v>
      </c>
      <c r="E18">
        <v>0</v>
      </c>
      <c r="F18">
        <f t="shared" si="0"/>
        <v>0</v>
      </c>
    </row>
    <row r="19" spans="1:6" x14ac:dyDescent="0.25">
      <c r="A19" s="20">
        <v>0</v>
      </c>
      <c r="B19">
        <v>0</v>
      </c>
      <c r="C19">
        <v>0</v>
      </c>
      <c r="D19">
        <v>0</v>
      </c>
      <c r="E19">
        <v>0</v>
      </c>
      <c r="F19">
        <f t="shared" si="0"/>
        <v>0</v>
      </c>
    </row>
    <row r="20" spans="1:6" x14ac:dyDescent="0.25">
      <c r="A20" s="20">
        <v>0</v>
      </c>
      <c r="B20">
        <v>0</v>
      </c>
      <c r="C20">
        <v>0</v>
      </c>
      <c r="D20">
        <v>0</v>
      </c>
      <c r="E20">
        <v>0</v>
      </c>
      <c r="F20">
        <f t="shared" si="0"/>
        <v>0</v>
      </c>
    </row>
    <row r="21" spans="1:6" x14ac:dyDescent="0.25">
      <c r="A21" s="20">
        <v>0</v>
      </c>
      <c r="B21">
        <v>0</v>
      </c>
      <c r="C21">
        <v>0</v>
      </c>
      <c r="D21">
        <v>0</v>
      </c>
      <c r="E21">
        <v>0</v>
      </c>
      <c r="F21">
        <f t="shared" si="0"/>
        <v>0</v>
      </c>
    </row>
    <row r="22" spans="1:6" x14ac:dyDescent="0.25">
      <c r="A22" s="20">
        <v>0</v>
      </c>
      <c r="B22">
        <v>0</v>
      </c>
      <c r="C22">
        <v>0</v>
      </c>
      <c r="D22">
        <v>0</v>
      </c>
      <c r="E22">
        <v>0</v>
      </c>
      <c r="F22">
        <f t="shared" si="0"/>
        <v>0</v>
      </c>
    </row>
    <row r="23" spans="1:6" x14ac:dyDescent="0.25">
      <c r="A23" s="20">
        <v>0</v>
      </c>
      <c r="B23">
        <v>0</v>
      </c>
      <c r="C23">
        <v>0</v>
      </c>
      <c r="D23">
        <v>0</v>
      </c>
      <c r="E23">
        <v>0</v>
      </c>
      <c r="F23">
        <f t="shared" si="0"/>
        <v>0</v>
      </c>
    </row>
    <row r="24" spans="1:6" x14ac:dyDescent="0.25">
      <c r="A24" s="20">
        <v>0</v>
      </c>
      <c r="B24">
        <v>0</v>
      </c>
      <c r="C24">
        <v>0</v>
      </c>
      <c r="D24">
        <v>0</v>
      </c>
      <c r="E24">
        <v>0</v>
      </c>
      <c r="F24">
        <f t="shared" si="0"/>
        <v>0</v>
      </c>
    </row>
    <row r="25" spans="1:6" x14ac:dyDescent="0.25">
      <c r="A25" s="20">
        <v>0</v>
      </c>
      <c r="B25">
        <v>0</v>
      </c>
      <c r="C25">
        <v>0</v>
      </c>
      <c r="D25">
        <v>0</v>
      </c>
      <c r="E25">
        <v>0</v>
      </c>
      <c r="F25">
        <f t="shared" si="0"/>
        <v>0</v>
      </c>
    </row>
    <row r="26" spans="1:6" x14ac:dyDescent="0.25">
      <c r="A26" s="20">
        <v>0</v>
      </c>
      <c r="B26">
        <v>0</v>
      </c>
      <c r="C26">
        <v>0</v>
      </c>
      <c r="D26">
        <v>0</v>
      </c>
      <c r="E26">
        <v>0</v>
      </c>
      <c r="F26">
        <f t="shared" si="0"/>
        <v>0</v>
      </c>
    </row>
    <row r="27" spans="1:6" x14ac:dyDescent="0.25">
      <c r="A27" s="20">
        <v>0</v>
      </c>
      <c r="B27">
        <v>0</v>
      </c>
      <c r="C27">
        <v>0</v>
      </c>
      <c r="D27">
        <v>0</v>
      </c>
      <c r="E27">
        <v>0</v>
      </c>
      <c r="F27">
        <f t="shared" si="0"/>
        <v>0</v>
      </c>
    </row>
    <row r="28" spans="1:6" x14ac:dyDescent="0.25">
      <c r="A28" s="20">
        <v>0</v>
      </c>
      <c r="B28">
        <v>0</v>
      </c>
      <c r="C28">
        <v>0</v>
      </c>
      <c r="D28">
        <v>0</v>
      </c>
      <c r="E28">
        <v>0</v>
      </c>
      <c r="F28">
        <f t="shared" si="0"/>
        <v>0</v>
      </c>
    </row>
    <row r="29" spans="1:6" x14ac:dyDescent="0.25">
      <c r="A29" s="20">
        <v>0</v>
      </c>
      <c r="B29">
        <v>0</v>
      </c>
      <c r="C29">
        <v>0</v>
      </c>
      <c r="D29">
        <v>0</v>
      </c>
      <c r="E29">
        <v>0</v>
      </c>
      <c r="F29">
        <f t="shared" si="0"/>
        <v>0</v>
      </c>
    </row>
    <row r="30" spans="1:6" x14ac:dyDescent="0.25">
      <c r="A30" s="20">
        <v>0</v>
      </c>
      <c r="B30">
        <v>0</v>
      </c>
      <c r="C30">
        <v>0</v>
      </c>
      <c r="D30">
        <v>0</v>
      </c>
      <c r="E30">
        <v>0</v>
      </c>
      <c r="F30">
        <f t="shared" si="0"/>
        <v>0</v>
      </c>
    </row>
    <row r="31" spans="1:6" x14ac:dyDescent="0.25">
      <c r="A31" s="20">
        <v>0</v>
      </c>
      <c r="B31">
        <v>0</v>
      </c>
      <c r="C31">
        <v>0</v>
      </c>
      <c r="D31">
        <v>0</v>
      </c>
      <c r="E31">
        <v>0</v>
      </c>
      <c r="F31">
        <f t="shared" si="0"/>
        <v>0</v>
      </c>
    </row>
    <row r="32" spans="1:6" x14ac:dyDescent="0.25">
      <c r="A32" s="20">
        <v>0</v>
      </c>
      <c r="B32">
        <v>0</v>
      </c>
      <c r="C32">
        <v>0</v>
      </c>
      <c r="D32">
        <v>0</v>
      </c>
      <c r="E32">
        <v>0</v>
      </c>
      <c r="F32">
        <f t="shared" si="0"/>
        <v>0</v>
      </c>
    </row>
    <row r="33" spans="1:6" x14ac:dyDescent="0.25">
      <c r="A33" s="20">
        <v>0</v>
      </c>
      <c r="B33">
        <v>0</v>
      </c>
      <c r="C33">
        <v>0</v>
      </c>
      <c r="D33">
        <v>0</v>
      </c>
      <c r="E33">
        <v>0</v>
      </c>
      <c r="F33">
        <f t="shared" si="0"/>
        <v>0</v>
      </c>
    </row>
    <row r="34" spans="1:6" x14ac:dyDescent="0.25">
      <c r="A34" s="20">
        <v>0</v>
      </c>
      <c r="B34">
        <v>0</v>
      </c>
      <c r="C34">
        <v>0</v>
      </c>
      <c r="D34">
        <v>0</v>
      </c>
      <c r="E34">
        <v>0</v>
      </c>
      <c r="F34">
        <f t="shared" si="0"/>
        <v>0</v>
      </c>
    </row>
    <row r="35" spans="1:6" x14ac:dyDescent="0.25">
      <c r="A35" s="20">
        <v>0</v>
      </c>
      <c r="B35">
        <v>0</v>
      </c>
      <c r="C35">
        <v>0</v>
      </c>
      <c r="D35">
        <v>0</v>
      </c>
      <c r="E35">
        <v>0</v>
      </c>
      <c r="F35">
        <f t="shared" si="0"/>
        <v>0</v>
      </c>
    </row>
    <row r="36" spans="1:6" x14ac:dyDescent="0.25">
      <c r="A36" s="20">
        <v>0</v>
      </c>
      <c r="B36">
        <v>0</v>
      </c>
      <c r="C36">
        <v>0</v>
      </c>
      <c r="D36">
        <v>0</v>
      </c>
      <c r="E36">
        <v>0</v>
      </c>
      <c r="F36">
        <f t="shared" si="0"/>
        <v>0</v>
      </c>
    </row>
    <row r="37" spans="1:6" x14ac:dyDescent="0.25">
      <c r="A37" s="20">
        <v>0</v>
      </c>
      <c r="B37">
        <v>0</v>
      </c>
      <c r="C37">
        <v>0</v>
      </c>
      <c r="D37">
        <v>0</v>
      </c>
      <c r="E37">
        <v>0</v>
      </c>
      <c r="F37">
        <f t="shared" si="0"/>
        <v>0</v>
      </c>
    </row>
    <row r="38" spans="1:6" x14ac:dyDescent="0.25">
      <c r="A38" s="20">
        <v>0</v>
      </c>
      <c r="B38">
        <v>0</v>
      </c>
      <c r="C38">
        <v>0</v>
      </c>
      <c r="D38">
        <v>0</v>
      </c>
      <c r="E38">
        <v>0</v>
      </c>
      <c r="F38">
        <f t="shared" si="0"/>
        <v>0</v>
      </c>
    </row>
    <row r="39" spans="1:6" x14ac:dyDescent="0.25">
      <c r="A39" s="20">
        <v>0</v>
      </c>
      <c r="B39">
        <v>0</v>
      </c>
      <c r="C39">
        <v>0</v>
      </c>
      <c r="D39">
        <v>0</v>
      </c>
      <c r="E39">
        <v>0</v>
      </c>
      <c r="F39">
        <f t="shared" si="0"/>
        <v>0</v>
      </c>
    </row>
    <row r="40" spans="1:6" x14ac:dyDescent="0.25">
      <c r="A40" s="20">
        <v>0</v>
      </c>
      <c r="B40">
        <v>0</v>
      </c>
      <c r="C40">
        <v>0</v>
      </c>
      <c r="D40">
        <v>0</v>
      </c>
      <c r="E40">
        <v>0</v>
      </c>
      <c r="F40">
        <f t="shared" si="0"/>
        <v>0</v>
      </c>
    </row>
    <row r="41" spans="1:6" x14ac:dyDescent="0.25">
      <c r="A41" s="20">
        <v>0</v>
      </c>
      <c r="B41">
        <v>0</v>
      </c>
      <c r="C41">
        <v>0</v>
      </c>
      <c r="D41">
        <v>0</v>
      </c>
      <c r="E41">
        <v>0</v>
      </c>
      <c r="F41">
        <f t="shared" si="0"/>
        <v>0</v>
      </c>
    </row>
    <row r="42" spans="1:6" x14ac:dyDescent="0.25">
      <c r="A42" s="20">
        <v>0</v>
      </c>
      <c r="B42">
        <v>0</v>
      </c>
      <c r="C42">
        <v>0</v>
      </c>
      <c r="D42">
        <v>0</v>
      </c>
      <c r="E42">
        <v>0</v>
      </c>
      <c r="F42">
        <f t="shared" si="0"/>
        <v>0</v>
      </c>
    </row>
    <row r="43" spans="1:6" x14ac:dyDescent="0.25">
      <c r="A43" s="20">
        <v>0</v>
      </c>
      <c r="B43">
        <v>0</v>
      </c>
      <c r="C43">
        <v>0</v>
      </c>
      <c r="D43">
        <v>0</v>
      </c>
      <c r="E43">
        <v>0</v>
      </c>
      <c r="F43">
        <f t="shared" si="0"/>
        <v>0</v>
      </c>
    </row>
    <row r="44" spans="1:6" x14ac:dyDescent="0.25">
      <c r="A44" s="20">
        <v>0</v>
      </c>
      <c r="B44">
        <v>0</v>
      </c>
      <c r="C44">
        <v>0</v>
      </c>
      <c r="D44">
        <v>0</v>
      </c>
      <c r="E44">
        <v>0</v>
      </c>
      <c r="F44">
        <f t="shared" si="0"/>
        <v>0</v>
      </c>
    </row>
    <row r="45" spans="1:6" x14ac:dyDescent="0.25">
      <c r="A45" s="20">
        <v>0</v>
      </c>
      <c r="B45">
        <v>0</v>
      </c>
      <c r="C45">
        <v>0</v>
      </c>
      <c r="D45">
        <v>0</v>
      </c>
      <c r="E45">
        <v>0</v>
      </c>
      <c r="F45">
        <f t="shared" si="0"/>
        <v>0</v>
      </c>
    </row>
    <row r="46" spans="1:6" x14ac:dyDescent="0.25">
      <c r="A46" s="20">
        <v>0</v>
      </c>
      <c r="B46">
        <v>0</v>
      </c>
      <c r="C46">
        <v>0</v>
      </c>
      <c r="D46">
        <v>0</v>
      </c>
      <c r="E46">
        <v>0</v>
      </c>
      <c r="F46">
        <f t="shared" si="0"/>
        <v>0</v>
      </c>
    </row>
    <row r="47" spans="1:6" x14ac:dyDescent="0.25">
      <c r="A47" s="20">
        <v>0</v>
      </c>
      <c r="B47">
        <v>0</v>
      </c>
      <c r="C47">
        <v>0</v>
      </c>
      <c r="D47">
        <v>0</v>
      </c>
      <c r="E47">
        <v>0</v>
      </c>
      <c r="F47">
        <f t="shared" si="0"/>
        <v>0</v>
      </c>
    </row>
    <row r="48" spans="1:6" x14ac:dyDescent="0.25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0</v>
      </c>
    </row>
    <row r="49" spans="1:6" x14ac:dyDescent="0.25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0</v>
      </c>
    </row>
    <row r="50" spans="1:6" x14ac:dyDescent="0.25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0</v>
      </c>
    </row>
    <row r="51" spans="1:6" x14ac:dyDescent="0.25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0</v>
      </c>
    </row>
    <row r="52" spans="1:6" x14ac:dyDescent="0.25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0</v>
      </c>
    </row>
    <row r="53" spans="1:6" x14ac:dyDescent="0.25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0</v>
      </c>
    </row>
    <row r="54" spans="1:6" x14ac:dyDescent="0.25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0</v>
      </c>
    </row>
    <row r="55" spans="1:6" x14ac:dyDescent="0.25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0</v>
      </c>
    </row>
    <row r="56" spans="1:6" x14ac:dyDescent="0.25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0</v>
      </c>
    </row>
    <row r="57" spans="1:6" x14ac:dyDescent="0.25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0</v>
      </c>
    </row>
    <row r="58" spans="1:6" x14ac:dyDescent="0.25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0</v>
      </c>
    </row>
    <row r="59" spans="1:6" x14ac:dyDescent="0.25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0</v>
      </c>
    </row>
    <row r="60" spans="1:6" x14ac:dyDescent="0.25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0</v>
      </c>
    </row>
    <row r="61" spans="1:6" x14ac:dyDescent="0.25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0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0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0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0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0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0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0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0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0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0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0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0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0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0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0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0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0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0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0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0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0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0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0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0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0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0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0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0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0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0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0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0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0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0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0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0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0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0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0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0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0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0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0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0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0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0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0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0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0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0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0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0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0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0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0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0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0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0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0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0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0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0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0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0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0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0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0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0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0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0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0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0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0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2" activePane="bottomRight" state="frozen"/>
      <selection pane="topRight" activeCell="A32" sqref="A32"/>
      <selection pane="bottomLeft" activeCell="A32" sqref="A32"/>
      <selection pane="bottomRight" activeCell="A3" sqref="A3"/>
    </sheetView>
  </sheetViews>
  <sheetFormatPr defaultColWidth="8.875" defaultRowHeight="15.75" x14ac:dyDescent="0.25"/>
  <cols>
    <col min="1" max="1" width="6.625" bestFit="1" customWidth="1"/>
    <col min="2" max="2" width="8.625" bestFit="1" customWidth="1"/>
    <col min="3" max="3" width="6.125" bestFit="1" customWidth="1"/>
    <col min="4" max="4" width="24.875" bestFit="1" customWidth="1"/>
    <col min="5" max="5" width="21.625" bestFit="1" customWidth="1"/>
    <col min="6" max="7" width="24.375" bestFit="1" customWidth="1"/>
  </cols>
  <sheetData>
    <row r="1" spans="1:16" x14ac:dyDescent="0.25">
      <c r="A1" t="s">
        <v>109</v>
      </c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  <c r="N1" t="s">
        <v>122</v>
      </c>
      <c r="O1" t="s">
        <v>123</v>
      </c>
      <c r="P1" t="s">
        <v>124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-8.8000001907348633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26.800000190734863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38820.150002673268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-6.3000001907348633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24.300000190734863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38844.450002864003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-6.5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24.5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38868.950002864003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-6.6999998092651367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24.699999809265137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38893.650002673268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-3.5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21.5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38915.150002673268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-3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21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38936.150002673268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-5.5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23.5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38959.650002673268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-9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27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38986.650002673268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-7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39011.650002673268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-8.8000001907348633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26.800000190734863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39038.450002864003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-2.7999999523162842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20.799999952316284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39059.250002816319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-4.6999998092651367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22.699999809265137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39081.950002625585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-7.4000000953674316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25.400000095367432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39107.350002720952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-0.10000000149011611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18.100000001490116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39125.450002722442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-0.10000000149011611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18.100000001490116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39143.550002723932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-5.5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23.5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39167.050002723932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-10.69999980926514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28.69999980926514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39195.750002533197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-11.19999980926514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29.19999980926514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39224.950002342463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-18.29999923706055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36.299999237060547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39261.250001579523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-11.10000038146973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29.10000038146973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39290.350001960993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-8.3000001907348633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26.300000190734863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39316.650002151728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-16.79999923706055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34.799999237060547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39351.450001388788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39378.750001579523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-10.60000038146973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28.60000038146973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39407.350001960993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-17.79999923706055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35.799999237060547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39443.150001198053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-19.79999923706055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37.799999237060547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39480.950000435114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-22.10000038146973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40.100000381469727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39521.050000816584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-18.5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36.5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39557.550000816584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-18.79999923706055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36.799999237060547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39594.350000053644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-9.3000001907348633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27.300000190734863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39621.650000244379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-4.1999998092651367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22.199999809265137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39643.850000053644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22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39665.850000053644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-8.3999996185302734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26.399999618530273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39692.249999672174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-8.1999998092651367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26.199999809265137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39718.44999948144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-3.9000000953674321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21.900000095367432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39740.349999576807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-13.80000019073486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31.80000019073486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39772.149999767542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-20.5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38.5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39810.649999767542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-23.20000076293945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41.200000762939453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39851.850000530481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-26.5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44.5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39896.350000530481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45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39941.350000530481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-26.79999923706055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44.799999237060547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39986.149999767542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-26.20000076293945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44.200000762939453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40030.350000530481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-23.5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41.5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40071.850000530481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-24.29999923706055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42.299999237060547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40114.149999767542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-26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44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40158.149999767542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-25.20000076293945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43.200000762939453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40201.350000530481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-21.5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39.5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40240.850000530481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-18.5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36.5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40277.350000530481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-13.80000019073486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31.80000019073486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40309.150000721216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-12.80000019073486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30.80000019073486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40339.950000911951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-13.69999980926514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31.69999980926514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40371.650000721216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-9.6999998092651367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27.699999809265137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40399.350000530481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0.40000000596046448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17.599999994039536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40416.950000524521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1.5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16.5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40433.450000524521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-6.4000000953674316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24.400000095367432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40457.850000619888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-8.6999998092651367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26.699999809265137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40484.550000429153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40507.750000238419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-5.5999999046325684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23.599999904632568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40531.350000143051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-7.1999998092651367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25.199999809265137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40556.549999952316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-14.30000019073486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32.300000190734863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40588.850000143051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-3.9000000953674321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21.900000095367432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40610.750000238419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-6.9000000953674316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24.900000095367432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40635.650000333786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-9.6999998092651367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27.699999809265137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40663.350000143051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-5.6999998092651367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23.699999809265137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40687.049999952316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-8.1999998092651367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26.199999809265137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40713.249999761581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-8.8999996185302734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26.899999618530273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40740.149999380112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2.2000000476837158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15.799999952316284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40755.949999332428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1.6000000238418579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16.399999976158142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40772.349999308586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2.5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15.5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40787.849999308586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-1.799999952316284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19.799999952316284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40807.649999260902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-7.8000001907348633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25.800000190734863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40833.449999451637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-0.89999997615814209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18.899999976158142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40852.349999427795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-4.3000001907348633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22.300000190734863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40874.64999961853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-5.1999998092651367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23.199999809265137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40897.849999427795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-1.1000000238418579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19.100000023841858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40916.949999451637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3.5999999046325679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14.400000095367432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40931.349999547005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-0.80000001192092896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18.800000011920929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40950.149999558926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2.4000000953674321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15.599999904632568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40965.749999463558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2.9000000953674321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15.099999904632568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40980.849999368191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7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11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40991.849999368191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3.2999999523162842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14.700000047683716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41006.549999415874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2.2000000476837158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15.799999952316284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41022.349999368191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-0.30000001192092901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18.300000011920929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41040.649999380112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-4.9000000953674316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22.900000095367432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41063.549999475479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-2.5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20.5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41084.049999475479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-3.5999999046325679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21.599999904632568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41105.649999380112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-4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22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41127.649999380112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41147.649999380112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1.799999952316284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16.200000047683716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41163.849999427795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-6.4000000953674316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24.400000095367432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41188.249999523163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41211.249999523163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-0.30000001192092901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18.300000011920929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41229.549999535084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6.8000001907348633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11.199999809265137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41240.749999344349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4.4000000953674316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13.599999904632568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41254.349999248981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6.9000000953674316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11.099999904632568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41265.449999153614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8.3999996185302734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9.6000003814697266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41275.049999535084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4.1999998092651367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13.800000190734863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41288.849999725819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6.9000000953674316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11.099999904632568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41299.949999630451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6.9000000953674316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11.099999904632568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41311.049999535084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9.3000001907348633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8.6999998092651367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41319.749999344349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8.1000003814697266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9.8999996185302734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41329.649998962879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5.5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12.5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41342.149998962879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5.0999999046325684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12.900000095367432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41355.049999058247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3.5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14.5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41369.549999058247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4.5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13.5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41383.049999058247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3.5999999046325679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14.400000095367432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41397.449999153614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4.0999999046325684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13.900000095367432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41411.349999248981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4.9000000953674316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13.099999904632568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41424.449999153614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-4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22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41446.449999153614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-7.0999999046325684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25.099999904632568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41471.549999058247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-1.1000000238418579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19.100000023841858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41490.649999082088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2.7999999523162842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15.200000047683716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41505.849999129772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6.5999999046325684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11.400000095367432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41517.24999922514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-1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19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41536.24999922514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-0.20000000298023221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18.200000002980232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41554.44999922812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1.200000047683716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16.799999952316284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41571.249999180436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2.5999999046325679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15.400000095367432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41586.649999275804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6.1999998092651367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11.800000190734863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41598.449999466538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6.5999999046325684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11.400000095367432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41609.849999561906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6.9000000953674316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11.099999904632568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41620.949999466538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10.89999961853027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7.1000003814697301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41628.049999848008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6.5999999046325684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11.400000095367432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41639.449999943376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5.6999998092651367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12.300000190734863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41651.75000013411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4.1999998092651367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13.800000190734863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41665.550000324845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5.5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12.5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41678.050000324845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4.1999998092651367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13.800000190734863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41691.85000051558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2.7000000476837158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15.299999952316284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41707.150000467896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3.2000000476837158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14.799999952316284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41721.950000420213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2.9000000953674321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15.099999904632568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41737.050000324845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4.0999999046325684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13.900000095367432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41750.950000420213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6.6999998092651367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11.300000190734863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41762.250000610948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7.9000000953674316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10.099999904632568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41772.35000051558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10.69999980926514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7.3000001907348597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41779.650000706315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13.5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4.5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41784.150000706315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11.69999980926514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6.3000001907348597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41790.45000089705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7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41797.45000089705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15.30000019073486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2.6999998092651403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41800.150000706315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15.19999980926514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2.8000001907348597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41802.95000089705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2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41804.95000089705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12.89999961853027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5.1000003814697301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41810.05000127852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19.79999923706055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41810.05000127852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17.79999923706055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0.20000076293944957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41810.250002041459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7.9000000953674316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10.099999904632568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41820.350001946092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10.89999961853027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7.1000003814697301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41827.450002327561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18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41827.450002327561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9.3999996185302734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8.6000003814697266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41836.050002709031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3.5999999046325679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14.400000095367432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41850.450002804399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5.8000001907348633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12.199999809265137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41862.650002613664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8.1000003814697266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9.8999996185302734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41872.550002232194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9.6999998092651367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8.3000001907348633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41880.850002422929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13.10000038146973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4.8999996185302699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41885.750002041459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14.69999980926514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3.3000001907348597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41889.050002232194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14.69999980926514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3.3000001907348597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41892.350002422929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41892.350002422929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19.60000038146973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41892.350002422929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19.10000038146973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41892.350002422929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22.20000076293945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41892.350002422929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21.5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41892.350002422929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18.29999923706055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41892.350002422929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17.39999961853027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0.60000038146973012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41892.950002804399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14.89999961853027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3.1000003814697301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41896.050003185868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13.5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4.5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41900.550003185868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20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41900.550003185868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18.70000076293945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41900.550003185868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18.29999923706055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41900.550003185868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16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41902.550003185868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16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2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41904.550003185868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21.10000038146973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0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41904.550003185868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17.10000038146973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0.89999961853026988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41905.450002804399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13.39999961853027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4.6000003814697301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41910.050003185868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13.30000019073486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4.6999998092651403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41914.750002995133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10.80000019073486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7.1999998092651403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41921.950002804399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11.39999961853027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6.6000003814697301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41928.550003185868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16.20000076293945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1.7999992370605504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41930.350002422929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19.89999961853027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41930.350002422929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18.39999961853027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41930.350002422929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17.70000076293945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0.29999923706055043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41930.650001659989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19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41930.650001659989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18.70000076293945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41930.650001659989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18.10000038146973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41930.650001659989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18.70000076293945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41930.650001659989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41933.150001659989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20.10000038146973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41933.150001659989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26.89999961853027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41933.150001659989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23.79999923706055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41933.150001659989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25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41933.150001659989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14.10000038146973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3.8999996185302699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41937.05000127852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11.5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6.5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41943.55000127852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12.69999980926514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5.3000001907348597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41948.850001469254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16.79999923706055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1.2000007629394496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41950.050002232194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17.89999961853027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0.10000038146973012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41950.150002613664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16.89999961853027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1.1000003814697301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41951.250002995133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17.10000038146973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0.89999961853026988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41952.150002613664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18.10000038146973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41952.150002613664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18.29999923706055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41952.150002613664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19.5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41952.150002613664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19.29999923706055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41952.150002613664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21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41952.150002613664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23.20000076293945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41952.150002613664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22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41952.150002613664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15.19999980926514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2.8000001907348597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41954.950002804399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14.80000019073486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3.1999998092651403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41958.150002613664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18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0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41958.150002613664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19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41958.150002613664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23.5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41958.150002613664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22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41958.150002613664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21.39999961853027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41958.150002613664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19.5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41958.150002613664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18.20000076293945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41958.150002613664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16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2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41960.150002613664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13.80000019073486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4.1999998092651403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41964.350002422929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18.79999923706055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0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41964.350002422929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16.10000038146973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1.8999996185302699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41966.250002041459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19.20000076293945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41966.250002041459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20.10000038146973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41966.250002041459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21.60000038146973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41966.250002041459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21.39999961853027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41966.250002041459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18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41966.250002041459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16.60000038146973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1.3999996185302699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41967.650001659989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17.5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0.5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41968.150001659989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22.70000076293945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41968.150001659989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18.39999961853027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41968.150001659989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20.20000076293945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41968.150001659989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17.79999923706055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0.20000076293944957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41968.350002422929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14.60000038146973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3.3999996185302699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41971.750002041459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2.1999998092651403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41973.950001850724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21.89999961853027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0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41973.950001850724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21.60000038146973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41973.950001850724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20.10000038146973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41973.950001850724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24.5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41973.950001850724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23.39999961853027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41973.950001850724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23.10000038146973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41973.950001850724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20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41973.950001850724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15.10000038146973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2.8999996185302699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41976.850001469254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22.89999961853027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41976.850001469254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16.20000076293945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1.7999992370605504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41978.650000706315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19.20000076293945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41978.650000706315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14.5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3.5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41982.150000706315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16.10000038146973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1.8999996185302699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41984.050000324845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18.5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41984.050000324845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19.79999923706055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41984.050000324845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17.70000076293945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0.29999923706055043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41984.349999561906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15.10000038146973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2.8999996185302699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41987.249999180436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14.5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3.5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41990.749999180436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13.60000038146973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4.3999996185302699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41995.149998798966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18.70000076293945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0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41995.149998798966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17.89999961853027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0.10000038146973012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41995.249999180436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14.60000038146973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3.3999996185302699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41998.649998798966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13.89999961853027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4.1000003814697301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42002.749999180436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16.79999923706055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1.2000007629394496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42003.949999943376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15.89999961853027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2.1000003814697301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42006.050000324845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14.5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42009.550000324845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14.80000019073486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3.1999998092651403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42012.75000013411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16.39999961853027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1.6000003814697301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42014.35000051558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12.69999980926514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5.3000001907348597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42019.650000706315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11.10000038146973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6.8999996185302699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42026.550000324845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14.10000038146973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3.8999996185302699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42030.449999943376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13.30000019073486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4.6999998092651403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42035.149999752641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17.79999923706055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0.20000076293944957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42035.35000051558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12.5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5.5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42040.85000051558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11.30000019073486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6.6999998092651403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42047.550000324845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20.79999923706055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0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42047.550000324845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19.29999923706055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0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42047.550000324845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11.30000019073486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6.6999998092651403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42054.25000013411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10.39999961853027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7.6000003814697301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42061.85000051558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10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8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42069.85000051558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42078.35000051558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9.1000003814697266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8.8999996185302734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42087.25000013411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11.69999980926514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6.3000001907348597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42093.550000324845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9.6000003814697266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8.3999996185302734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42101.949999943376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12.10000038146973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5.8999996185302699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42107.849999561906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13.10000038146973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4.8999996185302699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42112.749999180436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13.30000019073486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4.6999998092651403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42117.449998989701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16.20000076293945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1.7999992370605504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42119.249998226762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14.60000038146973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3.3999996185302699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42122.649997845292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12.60000038146973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5.3999996185302699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42128.049997463822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13.89999961853027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4.1000003814697301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42132.149997845292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12.69999980926514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5.3000001907348597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42137.449998036027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16.10000038146973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1.8999996185302699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42139.349997654557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13.5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4.5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42143.849997654557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14.39999961853027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3.6000003814697301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42147.449998036027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16.60000038146973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1.3999996185302699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42148.849997654557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14.60000038146973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3.3999996185302699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42152.249997273088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15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3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42155.249997273088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15.69999980926514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2.3000001907348597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42157.549997463822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14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42161.549997463822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13.30000019073486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4.6999998092651403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42166.249997273088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9.3999996185302734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8.6000003814697266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42174.849997654557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9.3999996185302734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8.6000003814697266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42183.449998036027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10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42193.449998036027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8.5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9.5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42202.949998036027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12.89999961853027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5.1000003814697301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42208.049998417497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2.5999999046325679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15.400000095367432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42223.449998512864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18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42241.449998512864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3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42256.449998512864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3.0999999046325679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14.900000095367432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42271.349998608232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2.2999999523162842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15.700000047683716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42287.049998655915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2.7000000476837158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15.299999952316284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42302.349998608232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2.5999999046325679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15.400000095367432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42317.749998703599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8.5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9.5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42327.249998703599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9.8999996185302734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8.1000003814697266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42335.349999085069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4.9000000953674316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13.099999904632568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42348.449998989701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4.6999998092651367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13.300000190734863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42361.749999180436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3.2999999523162842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14.700000047683716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42376.44999922812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1.299999952316284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16.700000047683716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42393.149999275804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-0.30000001192092901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18.300000011920929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42411.449999287724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-1.1000000238418579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19.100000023841858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42430.549999311566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1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42447.549999311566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2.2999999523162842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15.700000047683716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42463.24999935925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6.8000001907348633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11.199999809265137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42474.449999168515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4.8000001907348633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13.199999809265137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42487.64999897778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5.1999998092651367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12.800000190734863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42500.449999168515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3.5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14.5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42514.949999168515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0.10000000149011611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17.899999998509884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42532.849999167025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4.6999998092651367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13.300000190734863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42546.14999935776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1.799999952316284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16.200000047683716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42562.349999405444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-0.20000000298023221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18.200000002980232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42580.549999408424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-0.80000001192092896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18.800000011920929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42599.349999420345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-1.299999952316284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19.299999952316284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42618.649999372661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0.20000000298023221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17.799999997019768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42636.449999369681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2.2000000476837158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15.799999952316284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42652.249999321997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-2.0999999046325679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20.099999904632568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42672.34999922663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-1.200000047683716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19.200000047683716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42691.549999274313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-2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20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42711.549999274313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-3.9000000953674321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21.900000095367432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42733.449999369681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-8.1000003814697266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26.100000381469727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42759.549999751151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-5.5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23.5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42783.049999751151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-1.1000000238418579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19.100000023841858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42802.149999774992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-11.10000038146973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29.10000038146973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42831.250000156462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-9.6999998092651367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27.699999809265137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42858.949999965727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-0.89999997615814209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18.899999976158142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42877.849999941885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-2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20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42897.849999941885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-2.2000000476837158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20.200000047683716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42918.049999989569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-1.200000047683716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19.200000047683716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42937.250000037253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-2.2000000476837158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20.200000047683716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42957.450000084937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-3.2999999523162842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21.299999952316284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42978.750000037253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-8.1000003814697266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26.100000381469727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43004.850000418723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-8.3000001907348633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26.300000190734863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43031.150000609457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-8.1999998092651367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26.199999809265137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43057.350000418723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-13.80000019073486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31.80000019073486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43089.150000609457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-20.89999961853027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38.899999618530273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43128.050000227988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-18.39999961853027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36.399999618530273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43164.449999846518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-6.9000000953674316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24.900000095367432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43189.349999941885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-7.6999998092651367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25.699999809265137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43215.049999751151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-4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22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43237.049999751151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-4.8000001907348633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22.800000190734863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43259.849999941885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-5.0999999046325684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23.099999904632568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43282.949999846518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-5.3000001907348633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23.300000190734863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43306.250000037253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3.4000000953674321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14.599999904632568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43320.849999941885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-1.1000000238418579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19.100000023841858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43339.949999965727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-11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29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43368.949999965727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-10.19999980926514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28.19999980926514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43397.149999774992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-7.4000000953674316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25.400000095367432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43422.54999987036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-9.1000003814697266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27.100000381469727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43449.65000025183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-13.60000038146973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31.60000038146973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43481.250000633299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-19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37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43518.250000633299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-8.5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26.5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43544.750000633299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0.20000000298023221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17.799999997019768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43562.550000630319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-8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26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43588.550000630319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-12.39999961853027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30.39999961853027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43618.950000248849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-6.5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24.5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43643.450000248849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-10.60000038146973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28.60000038146973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43672.050000630319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-11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29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43701.050000630319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-18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36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43737.050000630319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-16.29999923706055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34.299999237060547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43771.34999986738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-22.70000076293945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40.700000762939453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43812.050000630319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-24.29999923706055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42.299999237060547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43854.34999986738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-18.39999961853027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36.399999618530273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43890.74999948591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-16.89999961853027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34.899999618530273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43925.64999910444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-17.89999961853027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35.899999618530273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43961.54999872297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-20.60000038146973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38.600000381469727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44000.14999910444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-22.20000076293945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40.200000762939453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44040.34999986738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-9.5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27.5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44067.84999986738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-18.10000038146973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36.100000381469727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44103.950000248849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-25.60000038146973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43.600000381469727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44147.550000630319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-18.60000038146973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36.600000381469727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44184.150001011789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-12.30000019073486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30.30000019073486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44214.450001202524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-15.89999961853027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33.899999618530273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44248.350000821054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-24.89999961853027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42.899999618530273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44291.250000439584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-19.20000076293945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37.200000762939453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44328.450001202524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-7.1999998092651367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25.199999809265137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44353.650001011789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-13.80000019073486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31.80000019073486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44385.450001202524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-14.39999961853027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32.399999618530273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44417.850000821054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-19.20000076293945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37.200000762939453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44455.050001583993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-23.20000076293945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41.200000762939453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44496.250002346933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44532.750002346933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-15.19999980926514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33.199999809265137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44565.950002156198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-21.20000076293945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39.200000762939453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44605.150002919137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-21.60000038146973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39.600000381469727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44644.750003300607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-25.89999961853027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43.899999618530273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44688.650002919137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-21.29999923706055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39.299999237060547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44727.950002156198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-13.89999961853027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31.89999961853027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44759.850001774728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-19.20000076293945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37.200000762939453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44797.050002537668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-19.39999961853027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37.399999618530273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44834.450002156198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-17.20000076293945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35.200000762939453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44869.650002919137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-7.0999999046325684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25.099999904632568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44894.75000282377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-7.5999999046325684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25.599999904632568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44920.350002728403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-19.70000076293945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37.700000762939453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44958.050003491342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-22.39999961853027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40.399999618530273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44998.450003109872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-19.10000038146973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37.100000381469727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45035.550003491342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-18.5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36.5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45072.050003491342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-13.30000019073486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31.30000019073486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45103.350003682077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-18.60000038146973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36.600000381469727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45139.950004063547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-9.3000001907348633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27.300000190734863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45167.250004254282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-6.9000000953674316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24.900000095367432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45192.150004349649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-11.89999961853027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29.89999961853027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45222.050003968179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-13.5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31.5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45253.550003968179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-25.5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43.5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45297.050003968179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-26.89999961853027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44.899999618530273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45341.950003586709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-18.79999923706055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36.799999237060547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45378.75000282377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45414.75000282377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-9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27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45441.75000282377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-23.10000038146973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41.100000381469727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45482.85000320524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-22.60000038146973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40.600000381469727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45523.450003586709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-15.39999961853027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33.399999618530273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45556.85000320524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-9.8000001907348633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27.800000190734863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45584.650003395975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-19.79999923706055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37.799999237060547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45622.450002633035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-17.70000076293945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35.700000762939453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45658.150003395975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-21.20000076293945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39.200000762939453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45697.350004158914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-23.79999923706055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41.799999237060547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45739.150003395975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-21.60000038146973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39.600000381469727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45778.750003777444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-13.5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31.5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45810.250003777444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-15.80000019073486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33.800000190734863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45844.050003968179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-15.69999980926514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33.699999809265137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45877.750003777444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-9.8000001907348633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27.800000190734863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45905.550003968179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-13.10000038146973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31.10000038146973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45936.650004349649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-15.60000038146973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33.600000381469727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45970.250004731119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-11.69999980926514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29.69999980926514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45999.950004540384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-4.5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22.5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46022.450004540384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-3.7000000476837158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21.700000047683716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46044.150004588068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-7.9000000953674316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25.900000095367432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46070.050004683435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-9.8000001907348633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27.800000190734863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46097.85000487417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-10.60000038146973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28.60000038146973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46126.45000525564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-16.39999961853027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34.399999618530273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46160.85000487417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-13.5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31.5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46192.35000487417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-16.29999923706055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34.299999237060547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46226.65000411123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-9.8999996185302734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27.899999618530273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46254.550003729761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46281.550003729761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-0.5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18.5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46300.050003729761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1.299999952316284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16.700000047683716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46316.750003777444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2.2000000476837158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15.799999952316284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46332.550003729761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-2.9000000953674321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20.900000095367432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46353.450003825128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-0.30000001192092901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18.300000011920929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46371.750003837049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2.2000000476837158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15.799999952316284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46387.550003789365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-2.4000000953674321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20.400000095367432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46407.950003884733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-0.80000001192092896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18.800000011920929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46426.750003896654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0.30000001192092901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17.699999988079071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46444.450003884733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17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46461.450003884733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-2.0999999046325679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20.099999904632568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46481.550003789365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-9.3000001907348633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27.300000190734863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46508.8500039801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-12.89999961853027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30.89999961853027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46539.75000359863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-13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31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46570.75000359863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-6.8000001907348633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24.800000190734863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46595.550003789365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-0.10000000149011611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18.100000001490116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46613.650003790855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-2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20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46633.650003790855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-4.3000001907348633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22.300000190734863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46655.95000398159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1.6000000238418579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16.399999976158142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46672.350003957748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3.2000000476837158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14.799999952316284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46687.150003910065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-0.10000000149011611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18.100000001490116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46705.250003911555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0.80000001192092896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17.199999988079071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46722.450003899634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1.3999999761581421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16.600000023841858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46739.050003923476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0.40000000596046448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17.599999994039536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46756.650003917515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-0.10000000149011611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18.100000001490116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46774.750003919005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2.0999999046325679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15.900000095367432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46790.650004014373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1.1000000238418579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16.899999976158142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46807.550003990531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14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46821.550003990531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2.7000000476837158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15.299999952316284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46836.850003942847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2.2999999523162842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15.700000047683716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46852.550003990531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-0.89999997615814209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18.899999976158142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46871.450003966689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-3.2999999523162842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21.299999952316284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46892.750003919005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-4.0999999046325684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22.099999904632568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46914.850003823638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-3.4000000953674321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21.400000095367432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46936.250003919005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46953.650003895164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-0.10000000149011611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18.100000001490116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46971.750003896654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-2.5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20.5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46992.250003896654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1.3999999761581421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16.600000023841858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47008.850003920496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-1.200000047683716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19.200000047683716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47028.050003968179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1.8999999761581421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16.100000023841858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47044.150003992021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5.5999999046325684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12.400000095367432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47056.550004087389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0.20000000298023221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17.799999997019768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47074.350004084408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-3.4000000953674321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21.400000095367432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47095.750004179776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-1.299999952316284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19.299999952316284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47115.050004132092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-2.4000000953674321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20.400000095367432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47135.450004227459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15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47150.450004227459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4.9000000953674316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13.099999904632568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47163.550004132092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3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15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47178.550004132092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5.4000000953674316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12.599999904632568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47191.150004036725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4.1999998092651367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13.800000190734863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47204.950004227459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3.9000000953674321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14.099999904632568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47219.050004132092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4.1999998092651367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13.800000190734863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47232.850004322827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5.4000000953674316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12.599999904632568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47245.450004227459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6.8000001907348633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11.199999809265137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47256.650004036725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7.5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10.5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47267.150004036725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8.1999998092651367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47276.950004227459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13.69999980926514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4.3000001907348597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47281.250004418194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11.60000038146973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6.3999996185302699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47287.650004036725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13.80000019073486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4.1999998092651403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47291.85000384599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12.60000038146973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5.3999996185302699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47297.25000346452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14.69999980926514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3.3000001907348597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47300.550003655255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12.10000038146973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5.8999996185302699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47306.450003273785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8.5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9.5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47315.950003273785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7.3000001907348633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10.699999809265137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47326.65000308305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6.3000001907348633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11.699999809265137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47338.350002892315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8.6999998092651367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9.3000001907348633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47347.65000308305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12.30000019073486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5.6999998092651403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47353.350002892315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6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12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47365.350002892315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7.0999999046325684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10.900000095367432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47376.250002987683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8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10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47386.250002987683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11.39999961853027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6.6000003814697301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47392.850003369153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8.6999998092651367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9.3000001907348633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47402.150003559887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12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47408.150003559887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14.5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3.5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47411.650003559887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8.8999996185302734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9.1000003814697266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47420.750003941357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10.60000038146973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7.3999996185302699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47428.150003559887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13.10000038146973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4.8999996185302699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47433.050003178418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17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1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47434.050003178418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13.89999961853027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4.1000003814697301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47438.150003559887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13.60000038146973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4.3999996185302699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47442.550003178418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10.30000019073486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7.6999998092651403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47450.250002987683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10.89999961853027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7.1000003814697301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47457.350003369153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9.8000001907348633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8.1999998092651367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47465.550003178418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13.60000038146973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4.3999996185302699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47469.950002796948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13.30000019073486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4.6999998092651403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47474.650002606213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14.60000038146973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3.3999996185302699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47478.050002224743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16.39999961853027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1.6000003814697301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47479.650002606213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16.29999923706055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1.7000007629394496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47481.350003369153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12.69999980926514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5.3000001907348597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47486.650003559887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12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6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47492.650003559887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10.30000019073486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7.6999998092651403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47500.350003369153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12.89999961853027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5.1000003814697301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47505.450003750622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16.60000038146973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1.3999996185302699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47506.850003369153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15.10000038146973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2.8999996185302699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47509.750002987683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15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47512.750002987683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11.69999980926514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6.3000001907348597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47519.050003178418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12.89999961853027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5.1000003814697301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47524.150003559887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21.70000076293945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0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47524.150003559887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24.39999961853027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47524.150003559887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18.39999961853027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47524.150003559887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20.29999923706055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47524.150003559887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17.29999923706055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0.70000076293944957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47524.850004322827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15.19999980926514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2.8000001907348597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47527.650004513562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13.60000038146973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4.3999996185302699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47532.050004132092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16.70000076293945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1.2999992370605504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47533.350003369153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14.19999980926514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3.8000001907348597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47537.150003559887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12.69999980926514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5.3000001907348597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47542.450003750622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20.70000076293945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47542.450003750622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16.10000038146973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1.8999996185302699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47544.350003369153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15.10000038146973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2.8999996185302699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47547.250002987683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15.19999980926514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2.8000001907348597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47550.050003178418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12.30000019073486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5.6999998092651403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47555.750002987683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16.20000076293945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1.7999992370605504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47557.550002224743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14.30000019073486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3.6999998092651403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47561.250002034009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1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47562.250002034009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16.70000076293945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1.2999992370605504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47563.550001271069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17.10000038146973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0.89999961853026988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47564.450000889599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19.10000038146973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47564.450000889599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21.5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47564.450000889599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13.5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4.5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47568.950000889599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15.30000019073486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2.6999998092651403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47571.650000698864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2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47573.650000698864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19.39999961853027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47573.650000698864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19.5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47573.650000698864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17.60000038146973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0.39999961853026988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47574.050000317395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22.70000076293945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47574.050000317395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18.39999961853027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47574.050000317395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18.60000038146973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47574.050000317395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21.39999961853027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47574.050000317395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20.5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47574.050000317395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18.89999961853027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47574.050000317395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17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1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47575.050000317395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18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47575.050000317395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17.29999923706055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0.70000076293944957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47575.750001080334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19.79999923706055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47575.750001080334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17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47576.750001080334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17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1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47577.750001080334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19.70000076293945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47577.750001080334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19.79999923706055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47577.750001080334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17.5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0.5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47578.250001080334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17.79999923706055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0.20000076293944957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47578.450001843274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21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47578.450001843274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17.79999923706055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0.20000076293944957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47578.650002606213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19.5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47578.650002606213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21.70000076293945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47578.650002606213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16.20000076293945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1.7999992370605504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47580.450001843274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18.10000038146973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47580.450001843274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20.79999923706055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0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47580.450001843274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18.60000038146973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47580.450001843274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16.60000038146973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1.3999996185302699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47581.850001461804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15.30000019073486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2.6999998092651403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47584.550001271069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16.70000076293945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1.2999992370605504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47585.85000050813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16.29999923706055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1.7000007629394496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47587.550001271069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16.70000076293945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1.2999992370605504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47588.85000050813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16.70000076293945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1.2999992370605504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47590.14999974519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20.60000038146973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47590.14999974519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21.29999923706055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47590.14999974519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21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47590.14999974519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17.5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0.5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47590.64999974519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16.79999923706055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1.2000007629394496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47591.85000050813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20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47591.85000050813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20.10000038146973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47591.85000050813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15.39999961853027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2.6000003814697301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47594.450000889599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18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47594.450000889599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19.70000076293945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47594.450000889599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18.10000038146973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0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47594.450000889599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19.60000038146973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47594.450000889599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20.89999961853027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47594.450000889599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20.70000076293945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47594.450000889599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17.89999961853027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0.10000038146973012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47594.550001271069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17.5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0.5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47595.050001271069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20.20000076293945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47595.050001271069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12.19999980926514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5.8000001907348597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47600.850001461804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10.60000038146973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7.3999996185302699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47608.250001080334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11.10000038146973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6.8999996185302699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47615.150000698864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15.10000038146973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2.8999996185302699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47618.050000317395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17.60000038146973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0.39999961853026988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47618.449999935925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15.39999961853027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2.6000003814697301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47621.050000317395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16.89999961853027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1.1000003814697301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47622.150000698864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14.39999961853027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3.6000003814697301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47625.750001080334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13.5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4.5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47630.250001080334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14.39999961853027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3.6000003814697301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47633.850001461804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12.19999980926514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5.8000001907348597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47639.650001652539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9.1999998092651367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8.8000001907348633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47648.450001843274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12.39999961853027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5.6000003814697301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47654.050002224743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12.69999980926514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5.3000001907348597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47659.350002415478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15.80000019073486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2.1999998092651403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47661.550002224743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16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2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47663.550002224743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16.10000038146973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1.8999996185302699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47665.450001843274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/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3.6499996185302699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47669.100001461804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12.60000038146973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5.3999996185302699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47674.500001080334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/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7.4499998092651349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47681.950000889599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47691.450000889599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11.30000019073486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6.6999998092651403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47698.150000698864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10.69999980926514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7.3000001907348597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47705.450000889599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8.5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9.5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47714.950000889599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4.1999998092651367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13.800000190734863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47728.750001080334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5.1999998092651367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12.800000190734863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47741.550001271069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7.8000001907348633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10.199999809265137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47751.750001080334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11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47758.750001080334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7.4000000953674316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10.599999904632568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47769.350000984967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8.1000003814697266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9.8999996185302734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47779.250000603497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12.39999961853027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5.6000003814697301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47784.850000984967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14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4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47788.850000984967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15.39999961853027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2.6000003814697301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47791.450001366436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5.5999999046325684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12.400000095367432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47803.850001461804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4.1999998092651367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13.800000190734863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47817.650001652539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7.0999999046325684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10.900000095367432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47828.550001747906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2.9000000953674321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15.099999904632568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47843.650001652539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5.5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12.5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47856.150001652539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9.5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8.5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47864.650001652539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10.19999980926514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7.8000001907348597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47872.450001843274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3.2000000476837158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14.799999952316284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47887.25000179559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1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17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47904.25000179559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3.2000000476837158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14.799999952316284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47919.050001747906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3.0999999046325679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14.900000095367432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47933.950001843274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0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47951.950001843274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1.799999952316284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16.200000047683716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47968.150001890957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3.4000000953674321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14.599999904632568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47982.75000179559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4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14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47996.75000179559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9.8000001907348633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8.1999998092651367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48004.950001604855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9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48013.950001604855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11.5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6.5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48020.450001604855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14.80000019073486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3.1999998092651403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48023.65000141412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6.0999999046325684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11.900000095367432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48035.550001509488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4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14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48049.550001509488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2.0999999046325679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15.900000095367432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48065.450001604855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11.80000019073486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6.1999998092651403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48071.65000141412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9.1000003814697266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8.8999996185302734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48080.55000103265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7.4000000953674316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10.599999904632568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48091.150000937283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4.0999999046325684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13.900000095367432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48105.05000103265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6.9000000953674316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11.099999904632568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48116.150000937283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10.5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7.5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48123.650000937283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14.30000019073486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3.6999998092651403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48127.350000746548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6.5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11.5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48138.850000746548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-1.5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19.5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48158.350000746548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3.5999999046325679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14.400000095367432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48172.750000841916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0.80000001192092896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17.199999988079071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48189.950000829995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1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17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48206.950000829995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5.9000000953674316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12.099999904632568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48219.050000734627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1.299999952316284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16.700000047683716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48235.750000782311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-2.2000000476837158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20.200000047683716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48255.950000829995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-4.1999998092651367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22.199999809265137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48278.15000063926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-4.0999999046325684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22.099999904632568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48300.250000543892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-3.5999999046325679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21.599999904632568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48321.850000448525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-2.9000000953674321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20.900000095367432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48342.750000543892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-5.5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23.5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48366.250000543892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-5.5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23.5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48389.750000543892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-8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26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48415.750000543892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-12.60000038146973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30.60000038146973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48446.350000925362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-11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29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48475.350000925362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-7.8000001907348633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25.800000190734863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48501.150001116097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-7.1999998092651367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25.199999809265137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48526.350000925362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-4.5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22.5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48548.850000925362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-2.9000000953674321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20.900000095367432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48569.75000102073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-1.5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19.5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48589.25000102073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0.69999998807907104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17.300000011920929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48606.55000103265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-2.2999999523162842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20.299999952316284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48626.850000984967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-0.10000000149011611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18.100000001490116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48644.950000986457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-0.60000002384185791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18.600000023841858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48663.550001010299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-6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24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48687.550001010299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-6.4000000953674316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24.400000095367432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48711.950001105666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-1.5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19.5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48731.450001105666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-11.69999980926514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29.69999980926514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48761.150000914931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-12.39999961853027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30.39999961853027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48791.550000533462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-11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29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48820.550000533462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-17.70000076293945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35.700000762939453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48856.250001296401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-20.10000038146973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38.100000381469727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48894.350001677871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-15.69999980926514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33.699999809265137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48928.050001487136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-5.6999998092651367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23.699999809265137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48951.750001296401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-1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19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48970.750001296401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-8.6000003814697266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26.600000381469727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48997.350001677871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-9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27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49024.350001677871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-0.20000000298023221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18.200000002980232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49042.550001680851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1.299999952316284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16.700000047683716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49059.250001728535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1.200000047683716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16.799999952316284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49076.050001680851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-0.20000000298023221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18.200000002980232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49094.250001683831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-4.0999999046325684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22.099999904632568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49116.350001588464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-10.60000038146973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28.60000038146973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49144.950001969934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-13.5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31.5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49176.450001969934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-16.20000076293945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34.200000762939453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49210.650002732873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-23.20000076293945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41.200000762939453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49251.850003495812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-16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34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49285.850003495812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-15.5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33.5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49319.350003495812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-14.60000038146973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32.600000381469727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49351.950003877282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-15.30000019073486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33.300000190734863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49385.250004068017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-15.30000019073486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33.300000190734863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49418.550004258752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-8.6000003814697266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26.600000381469727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49445.150004640222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49467.150004640222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-1.200000047683716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19.200000047683716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49486.350004687905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-4.8000001907348633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22.800000190734863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49509.15000487864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-6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24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49533.15000487864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-1.8999999761581421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19.899999976158142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49553.050004854798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-3.5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21.5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49574.550004854798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-8.3999996185302734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26.399999618530273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49600.950004473329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-9.6000003814697266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27.600000381469727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49628.550004854798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-14.5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32.5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49661.050004854798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-15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33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49694.050004854798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-11.19999980926514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29.19999980926514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49723.250004664063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-10.10000038146973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28.10000038146973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49751.350005045533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-5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23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49774.350005045533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-2.7999999523162842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20.799999952316284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49795.150004997849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-0.30000001192092901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18.300000011920929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49813.45000500977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-4.5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22.5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49835.95000500977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-13.30000019073486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31.30000019073486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49867.250005200505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-4.5999999046325684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22.599999904632568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49889.850005105138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-2.4000000953674321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20.400000095367432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49910.250005200505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-3.0999999046325679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21.099999904632568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49931.350005105138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-2.4000000953674321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20.400000095367432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49951.750005200505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-5.8000001907348633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23.800000190734863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49975.55000539124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-9.3000001907348633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27.300000190734863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50002.850005581975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-13.10000038146973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31.10000038146973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50033.950005963445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-6.5999999046325684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24.599999904632568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50058.550005868077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-7.5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25.5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50084.050005868077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-9.6000003814697266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27.600000381469727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50111.650006249547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-8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26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50137.650006249547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-11.10000038146973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29.10000038146973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50166.750006631017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-16.39999961853027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34.399999618530273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50201.150006249547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-11.10000038146973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29.10000038146973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50230.250006631017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-19.60000038146973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37.600000381469727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50267.850007012486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-23.89999961853027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41.899999618530273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50309.750006631017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-23.70000076293945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41.700000762939453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50351.450007393956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-22.29999923706055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40.299999237060547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50391.750006631017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-21.89999961853027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39.899999618530273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50431.650006249547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-19.39999961853027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37.399999618530273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50469.050005868077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-23.5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41.5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50510.550005868077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-13.10000038146973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31.10000038146973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50541.650006249547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-15.30000019073486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33.300000190734863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50574.950006440282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-11.19999980926514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29.19999980926514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50604.150006249547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-7.0999999046325684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25.099999904632568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50629.25000615418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-6.9000000953674316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24.900000095367432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50654.150006249547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-1.799999952316284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19.799999952316284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50673.950006201863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-9.6999998092651367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27.699999809265137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50701.650006011128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-3.9000000953674321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21.900000095367432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50723.550006106496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-1.3999999761581421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19.399999976158142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50742.950006082654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-1.3999999761581421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19.399999976158142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50762.350006058812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-2.7000000476837158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20.700000047683716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50783.050006106496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-6.8000001907348633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24.800000190734863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50807.850006297231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-15.69999980926514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33.699999809265137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50841.550006106496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-13.89999961853027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31.89999961853027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50873.450005725026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-3.7999999523162842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21.799999952316284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50895.250005677342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-8.6999998092651367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26.699999809265137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50921.950005486608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-16.60000038146973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34.600000381469727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50956.550005868077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-17.79999923706055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35.799999237060547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50992.350005105138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-21.29999923706055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39.299999237060547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51031.650004342198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-17.79999923706055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35.799999237060547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51067.450003579259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-18.20000076293945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36.200000762939453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51103.650004342198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-13.19999980926514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31.19999980926514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51134.850004151464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-13.19999980926514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31.19999980926514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51166.050003960729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-10.19999980926514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28.19999980926514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51194.250003769994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-5.3000001907348633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23.300000190734863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51217.550003960729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-11.19999980926514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29.19999980926514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51246.750003769994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-13.39999961853027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31.39999961853027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51278.150003388524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-6.6999998092651367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24.699999809265137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51302.850003197789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-5.5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23.5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51326.350003197789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-3.5999999046325679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21.599999904632568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51347.950003102422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-1.8999999761581421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19.899999976158142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51367.85000307858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-4.0999999046325684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22.099999904632568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51389.950002983212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-6.0999999046325684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24.099999904632568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51414.050002887845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-5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23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51437.050002887845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-8.6000003814697266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26.600000381469727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51463.650003269315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-10.60000038146973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28.60000038146973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51492.250003650784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-6.4000000953674316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24.400000095367432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51516.650003746152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-8.8999996185302734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26.899999618530273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51543.550003364682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-9.3000001907348633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27.300000190734863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51570.850003555417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-0.89999997615814209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18.899999976158142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51589.750003531575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-3.5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21.5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51611.250003531575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-10.19999980926514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28.19999980926514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51639.45000334084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-8.6000003814697266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26.600000381469727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51666.05000372231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-3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21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51687.05000372231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-10.39999961853027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28.39999961853027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51715.45000334084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-11.5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29.5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51744.95000334084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-1.200000047683716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19.200000047683716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51764.150003388524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-4.3000001907348633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22.300000190734863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51786.450003579259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-5.1999998092651367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23.199999809265137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51809.650003388524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-3.5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21.5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51831.150003388524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-1.799999952316284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19.799999952316284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51850.95000334084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-4.6999998092651367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22.699999809265137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51873.650003150105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24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51897.650003150105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-8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26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51923.650003150105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-5.9000000953674316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23.900000095367432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51947.550003245473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-0.60000002384185791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18.600000023841858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51966.150003269315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-3.5999999046325679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21.599999904632568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51987.750003173947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-2.4000000953674321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20.400000095367432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52008.150003269315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-2.7999999523162842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20.799999952316284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52028.950003221631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-6.3000001907348633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24.300000190734863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52053.250003412366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-1.5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19.5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52072.750003412366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-5.9000000953674316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23.900000095367432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52096.650003507733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-6.4000000953674316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24.400000095367432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52121.050003603101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-5.1999998092651367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23.199999809265137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52144.250003412366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2.5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15.5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52159.750003412366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7.8000001907348633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10.199999809265137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52169.950003221631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9.3999996185302734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8.6000003814697266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52178.550003603101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7.1999998092651367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10.800000190734863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52189.350003793836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5.4000000953674316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12.599999904632568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52201.950003698468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7.0999999046325684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10.900000095367432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52212.850003793836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7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11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52223.850003793836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-1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19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52242.850003793836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-3.2000000476837158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21.200000047683716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52264.050003841519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0.60000002384185791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17.399999976158142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52281.450003817677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52299.950003817677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-0.30000001192092901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18.300000011920929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52318.250003829598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2.2000000476837158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15.799999952316284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52334.050003781915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-1.700000047683716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19.700000047683716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52353.750003829598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-3.5999999046325679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21.599999904632568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52375.350003734231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0.69999998807907104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17.300000011920929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52392.650003746152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0.69999998807907104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17.300000011920929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52409.950003758073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1.200000047683716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16.799999952316284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52426.750003710389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5.3000001907348633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12.699999809265137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52439.450003519654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4.5999999046325684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13.400000095367432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52452.850003615022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2.2000000476837158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15.799999952316284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52468.650003567338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3.7000000476837158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14.299999952316284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52482.950003519654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3.7999999523162842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14.200000047683716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52497.150003567338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3.2999999523162842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14.700000047683716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52511.850003615022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3.0999999046325679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14.900000095367432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52526.750003710389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5.0999999046325684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12.900000095367432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52539.650003805757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8.1000003814697266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9.8999996185302734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52549.550003424287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6.1999998092651367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11.800000190734863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52561.350003615022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6.4000000953674316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11.599999904632568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52572.950003519654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7.3000001907348633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10.699999809265137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52583.650003328919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9.6000003814697266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8.3999996185302734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52592.05000294745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9.6999998092651367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8.3000001907348633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52600.350003138185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15.30000019073486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2.6999998092651403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52603.05000294745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15.19999980926514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2.8000001907348597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52605.850003138185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11.80000019073486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6.1999998092651403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52612.05000294745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7.6000003814697301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52619.650003328919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13.19999980926514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4.8000001907348597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52624.450003519654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9.6999998092651367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8.3000001907348633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52632.750003710389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4.0999999046325684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13.900000095367432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52646.650003805757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7.4000000953674316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10.599999904632568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52657.250003710389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10.60000038146973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7.3999996185302699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52664.650003328919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13.39999961853027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4.6000003814697301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52669.250003710389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7.5999999046325684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10.400000095367432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52679.650003805757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7.5999999046325684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10.400000095367432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52690.050003901124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12.5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5.5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52695.550003901124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5.1999998092651367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12.800000190734863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52708.350004091859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7.0999999046325684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10.900000095367432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52719.250004187226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13.89999961853027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4.1000003814697301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52723.350004568696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16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2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52725.350004568696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14.39999961853027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3.6000003814697301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52728.950004950166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14.5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3.5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52732.450004950166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15.5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2.5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52734.950004950166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16.20000076293945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1.7999992370605504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52736.750004187226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17.60000038146973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0.39999961853026988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52737.150003805757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18.20000076293945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52737.150003805757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19.20000076293945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52737.150003805757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20.79999923706055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52737.150003805757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1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52738.150003805757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12.5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5.5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52743.650003805757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12.39999961853027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5.6000003814697301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52749.250004187226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13.39999961853027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4.6000003814697301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52753.850004568696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17.5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0.5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52754.350004568696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10.39999961853027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7.6000003814697301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52761.950004950166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10.69999980926514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7.3000001907348597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52769.250005140901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13.89999961853027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4.1000003814697301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52773.35000552237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18.39999961853027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0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52773.35000552237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12.5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5.5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52778.85000552237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13.89999961853027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4.1000003814697301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52782.95000590384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14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4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52786.95000590384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0.79999923706055043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52787.750005140901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15.10000038146973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2.8999996185302699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52790.650004759431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16.79999923706055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1.2000007629394496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52791.85000552237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17.79999923706055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0.20000076293944957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52792.05000628531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17.39999961853027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0.60000038146973012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52792.65000666678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17.5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0.5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52793.15000666678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20.10000038146973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52793.15000666678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18.20000076293945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52793.15000666678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15.69999980926514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2.3000001907348597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52795.450006857514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18.10000038146973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52795.450006857514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16.5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1.5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52796.950006857514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16.10000038146973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1.8999996185302699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52798.850006476045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15.69999980926514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2.3000001907348597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52801.15000666678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52801.15000666678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19.10000038146973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52801.15000666678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19.89999961853027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52801.15000666678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19.60000038146973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52801.15000666678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19.5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52801.15000666678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18.60000038146973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52801.15000666678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14.89999961853027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3.1000003814697301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52804.250007048249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16.5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1.5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52805.750007048249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16.29999923706055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1.7000007629394496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52807.450007811189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15.89999961853027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2.1000003814697301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52809.550008192658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16.29999923706055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1.7000007629394496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52811.250008955598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14.5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3.5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52814.750008955598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14.80000019073486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3.1999998092651403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52817.950008764863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15.39999961853027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2.6000003814697301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52820.550009146333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18.79999923706055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52820.550009146333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16.60000038146973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1.3999996185302699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52821.950008764863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14.60000038146973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3.3999996185302699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52825.350008383393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15.39999961853027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2.6000003814697301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52827.950008764863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2.5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52830.450008764863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12.39999961853027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5.6000003814697301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52836.050009146333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19.70000076293945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52836.050009146333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18.60000038146973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52836.050009146333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18.5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52836.050009146333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18.60000038146973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52836.050009146333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18.79999923706055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52836.050009146333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18.20000076293945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52836.050009146333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20.79999923706055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52836.050009146333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23.39999961853027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52836.050009146333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17.70000076293945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0.29999923706055043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52836.350008383393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17.5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0.5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52836.850008383393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17.70000076293945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0.29999923706055043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52837.150007620454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16.79999923706055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1.2000007629394496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52838.350008383393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15.80000019073486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2.1999998092651403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52840.550008192658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22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52840.550008192658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21.20000076293945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52840.550008192658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17.89999961853027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0.10000038146973012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52840.650008574128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0.29999923706055043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52840.950007811189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17.10000038146973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0.89999961853026988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52841.850007429719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19.60000038146973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52841.850007429719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19.39999961853027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52841.850007429719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17.89999961853027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0.10000038146973012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52841.950007811189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16.29999923706055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1.7000007629394496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52843.650008574128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13.80000019073486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4.1999998092651403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52847.850008383393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14.60000038146973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3.3999996185302699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52851.250008001924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14.89999961853027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3.1000003814697301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52854.350008383393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15.39999961853027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2.6000003814697301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52856.950008764863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18.20000076293945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52856.950008764863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18.79999923706055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52856.950008764863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15.19999980926514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2.8000001907348597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52859.750008955598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15.80000019073486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2.1999998092651403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52861.950008764863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19.89999961853027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0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52861.950008764863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18.10000038146973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52861.950008764863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17.10000038146973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0.89999961853026988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52862.850008383393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16.20000076293945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1.7999992370605504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52864.650007620454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3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52867.650007620454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19.89999961853027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0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52867.650007620454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52867.650007620454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13.60000038146973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4.3999996185302699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52872.050007238984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12.5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5.5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52877.550007238984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15.39999961853027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2.6000003814697301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52880.150007620454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11.69999980926514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6.3000001907348597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52886.450007811189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13.5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4.5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52890.950007811189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16.39999961853027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1.6000003814697301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52892.550008192658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18.60000038146973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0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52892.550008192658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24.79999923706055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0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52892.550008192658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25.20000076293945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52892.550008192658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19.60000038146973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52892.550008192658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23.60000038146973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52892.550008192658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14.5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3.5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52896.050008192658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10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8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52904.050008192658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11.10000038146973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6.8999996185302699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52910.950007811189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11.89999961853027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6.1000003814697301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52917.050008192658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14.30000019073486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3.6999998092651403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52920.750008001924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10.89999961853027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7.1000003814697301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52927.850008383393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9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9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52936.850008383393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10.10000038146973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7.8999996185302699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52944.750008001924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9.8999996185302734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8.1000003814697266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52952.850008383393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15.89999961853027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2.1000003814697301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52954.950008764863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13.19999980926514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4.8000001907348597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52959.750008955598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9.8000001907348633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8.1999998092651367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52967.950008764863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9.6999998092651367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8.3000001907348633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52976.250008955598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7.5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52983.750008955598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16.39999961853027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1.6000003814697301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52985.350009337068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19.60000038146973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52985.350009337068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15.89999961853027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2.1000003814697301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52987.450009718537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17.10000038146973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0.89999961853026988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52988.350009337068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17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52989.350009337068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14.80000019073486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3.1999998092651403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52992.550009146333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13.39999961853027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4.6000003814697301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52997.150009527802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13.69999980926514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4.3000001907348597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53001.450009718537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12.5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5.5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53006.950009718537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16.70000076293945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1.2999992370605504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53008.250008955598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17.29999923706055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0.70000076293944957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53008.950009718537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1.5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53010.450009718537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21.60000038146973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53010.450009718537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21.39999961853027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53010.450009718537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17.79999923706055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0.20000076293944957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53010.650010481477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11.69999980926514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6.3000001907348597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53016.950010672212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7.0999999046325684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10.900000095367432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53027.850010767579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5.5999999046325684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12.400000095367432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53040.250010862947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4.5999999046325684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13.400000095367432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53053.650010958314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3.7999999523162842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14.200000047683716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53067.850011005998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7.6999998092651367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10.300000190734863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53078.150011196733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7.3000001907348633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10.699999809265137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53088.850011005998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6.3000001907348633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11.699999809265137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53100.550010815263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4.8000001907348633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13.199999809265137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53113.750010624528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6.1999998092651367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11.800000190734863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53125.550010815263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5.3000001907348633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12.699999809265137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53138.250010624528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4.9000000953674316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13.099999904632568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53151.35001052916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4.8000001907348633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13.199999809265137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53164.550010338426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5.4000000953674316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12.599999904632568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53177.150010243058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6.0999999046325684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11.900000095367432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53189.050010338426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4.3000001907348633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13.699999809265137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53202.750010147691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2.0999999046325679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15.900000095367432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53218.650010243058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3.5999999046325679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14.400000095367432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53233.050010338426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7.0999999046325684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10.900000095367432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53243.950010433793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7.3000001907348633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10.699999809265137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53254.650010243058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5.0999999046325684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12.900000095367432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53267.550010338426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3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15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53282.550010338426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2.0999999046325679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15.900000095367432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53298.450010433793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-0.20000000298023221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18.200000002980232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53316.650010436773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-3.2999999523162842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21.299999952316284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53337.95001038909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-3.5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21.5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53359.45001038909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-4.1999998092651367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22.199999809265137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53381.650010198355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-3.0999999046325679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21.099999904632568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53402.750010102987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-0.5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18.5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53421.250010102987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-1.200000047683716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19.200000047683716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53440.450010150671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-4.4000000953674316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22.400000095367432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53462.850010246038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-2.4000000953674321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20.400000095367432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53483.250010341406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1.799999952316284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16.200000047683716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53499.45001038909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-2.9000000953674321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20.900000095367432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53520.350010484457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1.3999999761581421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16.600000023841858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53536.950010508299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2.2000000476837158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15.799999952316284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53552.750010460615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0.20000000298023221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17.799999997019768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53570.550010457635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17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53587.550010457635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4.4000000953674316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13.599999904632568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53601.150010362267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1.5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16.5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53617.650010362267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4.5999999046325684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13.400000095367432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53631.050010457635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14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53645.050010457635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7.6999998092651367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10.300000190734863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53655.35001064837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1.1000000238418579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16.899999976158142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53672.250010624528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3.5999999046325679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14.400000095367432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53686.650010719895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-1.299999952316284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19.299999952316284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53705.950010672212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-0.89999997615814209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18.899999976158142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53724.85001064837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1.6000000238418579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16.399999976158142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53741.250010624528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-2.4000000953674321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20.400000095367432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53761.650010719895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-7.9000000953674316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25.900000095367432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53787.550010815263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-6.1999998092651367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24.199999809265137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53811.750010624528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-4.3000001907348633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22.300000190734863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53834.050010815263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-5.8000001907348633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23.800000190734863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53857.850011005998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-11.69999980926514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29.69999980926514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53887.550010815263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-10.89999961853027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28.89999961853027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53916.450010433793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-1.5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19.5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53935.950010433793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-3.7999999523162842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21.799999952316284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53957.750010386109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-7.5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25.5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53983.250010386109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-4.5999999046325684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22.599999904632568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54005.850010290742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-2.4000000953674321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20.400000095367432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54026.250010386109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-2.2000000476837158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20.200000047683716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54046.450010433793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-2.5999999046325679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20.599999904632568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54067.050010338426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-2.4000000953674321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20.400000095367432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54087.450010433793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-1.8999999761581421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19.899999976158142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54107.350010409951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3.9000000953674321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14.099999904632568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54121.450010314584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0.30000001192092901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17.699999988079071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54139.150010302663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-4.0999999046325684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22.099999904632568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54161.250010207295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-3.9000000953674321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21.900000095367432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54183.150010302663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-6.8000001907348633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24.800000190734863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54207.950010493398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-9.6999998092651367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27.699999809265137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54235.650010302663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2.2999999523162842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15.700000047683716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54251.350010350347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3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15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54266.350010350347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2.0999999046325679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15.900000095367432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54282.250010445714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-0.10000000149011611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18.100000001490116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54300.350010447204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-8.6999998092651367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26.699999809265137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54327.050010256469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-7.8000001907348633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25.800000190734863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54352.850010447204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-8.5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26.5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54379.350010447204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-0.60000002384185791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18.600000023841858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54397.950010471046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1.799999952316284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16.200000047683716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54414.15001051873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2.5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15.5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54429.65001051873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5.6999998092651367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12.300000190734863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54441.950010709465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4.0999999046325684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13.900000095367432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54455.850010804832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1.299999952316284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16.700000047683716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54472.550010852516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2.0999999046325679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15.900000095367432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54488.450010947883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0.69999998807907104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17.300000011920929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54505.750010959804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-1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19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54524.750010959804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-3.5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21.5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54546.250010959804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-8.8000001907348633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26.800000190734863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54573.050011150539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-7.5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25.5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54598.550011150539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-6.5999999046325684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24.599999904632568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54623.150011055171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-8.8999996185302734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26.899999618530273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54650.050010673702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-14.89999961853027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32.899999618530273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54682.950010292232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-7.6999998092651367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25.699999809265137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54708.650010101497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-3.4000000953674321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21.400000095367432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54730.050010196865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-11.30000019073486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29.30000019073486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54759.350010387599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-14.30000019073486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32.300000190734863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54791.650010578334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-4.9000000953674316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22.900000095367432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54814.550010673702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-9.8000001907348633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27.800000190734863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54842.350010864437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-15.89999961853027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33.899999618530273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54876.250010482967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-12.19999980926514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30.19999980926514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54906.450010292232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-16.5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34.5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54940.950010292232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54975.950010292232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-21.20000076293945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39.200000762939453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55015.150011055171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-20.5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38.5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55053.650011055171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-20.89999961853027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38.899999618530273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55092.550010673702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-22.5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40.5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55133.050010673702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-20.89999961853027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38.899999618530273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55171.950010292232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55205.950010292232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-12.19999980926514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30.19999980926514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55236.150010101497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-6.1999998092651367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24.199999809265137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55260.350009910762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-8.3000001907348633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26.300000190734863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55286.650010101497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-2.9000000953674321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20.900000095367432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55307.550010196865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-0.20000000298023221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18.200000002980232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55325.750010199845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0.10000000149011611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17.899999998509884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55343.650010198355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0.20000000298023221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17.799999997019768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55361.450010195374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-3.5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21.5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55382.950010195374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-5.1999998092651367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23.199999809265137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55406.15001000464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0.69999998807907104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17.300000011920929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55423.450010016561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-1.3999999761581421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19.399999976158142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55442.850009992719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-4.5999999046325684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22.599999904632568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55465.450009897351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-8.6000003814697266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26.600000381469727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55492.050010278821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-7.5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25.5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55517.550010278821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-3.5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21.5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55539.050010278821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1.6000000238418579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16.399999976158142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55555.450010254979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0.80000001192092896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17.199999988079071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55572.650010243058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-2.4000000953674321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20.400000095367432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55593.050010338426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2.4000000953674321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15.599999904632568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55608.650010243058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0.30000001192092901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17.699999988079071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55626.350010231137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-5.5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23.5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55649.850010231137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-4.6999998092651367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22.699999809265137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55672.550010040402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-7.6999998092651367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25.699999809265137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55698.250009849668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-10.60000038146973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28.60000038146973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55726.850010231137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-7.5999999046325684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25.599999904632568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55752.45001013577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-6.1999998092651367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24.199999809265137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55776.650009945035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-13.89999961853027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31.89999961853027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55808.550009563565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-12.89999961853027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30.89999961853027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55839.450009182096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-10.80000019073486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28.80000019073486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55868.25000937283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-13.89999961853027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31.89999961853027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55900.150008991361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21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55921.150008991361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-2.0999999046325679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20.099999904632568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55941.250008895993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-0.20000000298023221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18.200000002980232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55959.450008898973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-12.5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30.5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55989.950008898973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-9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27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56016.950008898973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-0.80000001192092896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18.800000011920929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56035.750008910894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-4.5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22.5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56058.250008910894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-8.6000003814697266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26.600000381469727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56084.850009292364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-16.10000038146973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34.100000381469727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56118.950009673834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-14.89999961853027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32.899999618530273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56151.850009292364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-2.2999999523162842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20.299999952316284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56172.15000924468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1.799999952316284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16.200000047683716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56188.350009292364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3.0999999046325679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14.900000095367432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56203.250009387732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15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56218.250009387732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-0.89999997615814209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18.899999976158142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56237.15000936389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-2.9000000953674321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20.900000095367432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56258.050009459257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3.4000000953674321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14.599999904632568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56272.65000936389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-1.200000047683716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19.200000047683716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56291.850009411573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-2.9000000953674321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20.900000095367432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56312.750009506941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-1.6000000238418579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19.600000023841858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56332.350009530783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4.6999998092651367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13.300000190734863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56345.650009721518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3.5999999046325679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14.400000095367432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56360.050009816885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5.3000001907348633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12.699999809265137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56372.75000962615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1.1000000238418579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16.899999976158142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56389.650009602308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1.3999999761581421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16.600000023841858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56406.25000962615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-0.40000000596046448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18.400000005960464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56424.650009632111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-7.3000001907348633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25.300000190734863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56449.950009822845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-5.8000001907348633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23.800000190734863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56473.75001001358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-4.8000001907348633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22.800000190734863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56496.550010204315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-11.30000019073486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29.30000019073486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56525.85001039505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-10.89999961853027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28.89999961853027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56554.75001001358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-6.4000000953674316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24.400000095367432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56579.150010108948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-10.19999980926514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28.19999980926514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56607.350009918213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-8.3999996185302734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26.399999618530273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56633.750009536743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-1.299999952316284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19.299999952316284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56653.050009489059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-5.6999998092651367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23.699999809265137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56676.750009298325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-8.8000001907348633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26.800000190734863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56703.550009489059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-5.1999998092651367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23.199999809265137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56726.750009298325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-4.4000000953674316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22.400000095367432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56749.150009393692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0.69999998807907104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17.300000011920929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56766.450009405613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-0.89999997615814209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18.899999976158142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56785.350009381771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-4.6999998092651367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22.699999809265137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56808.050009191036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-2.2999999523162842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20.299999952316284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56828.350009143353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1.299999952316284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16.700000047683716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56845.050009191036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4.1999998092651367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13.800000190734863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56858.850009381771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1.799999952316284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16.200000047683716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56875.050009429455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1.700000047683716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16.299999952316284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56891.350009381771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1.200000047683716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16.799999952316284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56908.150009334087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4.6999998092651367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13.300000190734863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56921.450009524822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5.4000000953674316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12.599999904632568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56934.050009429455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6.5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11.5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56945.550009429455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7.5999999046325684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10.400000095367432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56955.950009524822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5.5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12.5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56968.450009524822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3.5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14.5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56982.950009524822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6.0999999046325684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11.900000095367432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56994.85000962019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6.8000001907348633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11.199999809265137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57006.050009429455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2.7999999523162842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15.200000047683716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57021.250009477139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3.2000000476837158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14.799999952316284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57036.050009429455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7.3000001907348633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10.699999809265137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57046.75000923872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3.4000000953674321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14.599999904632568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57061.350009143353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3.5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14.5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57075.850009143353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5.4000000953674316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12.599999904632568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57088.450009047985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7.9000000953674316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10.099999904632568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57098.550008952618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2.4000000953674321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15.599999904632568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57114.15000885725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-1.3999999761581421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19.399999976158142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57133.550008833408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1.6000000238418579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16.399999976158142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57149.950008809566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57162.950008809566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5.5999999046325684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12.400000095367432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57175.350008904934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57190.850008904934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1.6000000238418579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16.399999976158142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57207.250008881092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6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12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57219.250008881092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6.1999998092651367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11.800000190734863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57231.050009071827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5.3000001907348633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12.699999809265137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57243.750008881092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12.69999980926514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5.3000001907348597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57249.050009071827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8.3000001907348633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9.6999998092651367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57258.750008881092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9.6999998092651367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8.3000001907348633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57267.050009071827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8.1000003814697266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9.8999996185302734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57276.950008690357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10.60000038146973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7.3999996185302699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57284.350008308887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10.5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7.5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57291.850008308887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6.6999998092651367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11.300000190734863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57303.150008499622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4.9000000953674316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13.099999904632568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57316.250008404255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11.80000019073486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6.1999998092651403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57322.45000821352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15.5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2.5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57324.95000821352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8.8000001907348633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9.1999998092651367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57334.150008022785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7.4000000953674316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10.599999904632568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57344.750007927418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8.8999996185302734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57353.850008308887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8.6999998092651367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9.3000001907348633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57363.150008499622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11.30000019073486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6.6999998092651403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57369.850008308887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12.10000038146973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5.8999996185302699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57375.750007927418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16.60000038146973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1.3999996185302699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57377.150007545948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12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6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57383.150007545948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11.10000038146973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6.8999996185302699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57390.050007164478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10.89999961853027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7.1000003814697301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57397.150007545948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10.19999980926514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7.8000001907348597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57404.950007736683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6.4000000953674316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11.599999904632568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57416.550007641315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13.19999980926514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4.8000001907348597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57421.35000783205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10.30000019073486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7.6999998092651403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57429.050007641315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14.60000038146973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3.3999996185302699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57432.450007259846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11.60000038146973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6.3999996185302699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57438.850006878376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10.89999961853027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7.1000003814697301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57445.950007259846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11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57452.950007259846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15.10000038146973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2.8999996185302699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57455.850006878376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13.60000038146973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4.3999996185302699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57460.250006496906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14.5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3.5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57463.750006496906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13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5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57468.750006496906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14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4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57472.750006496906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15.19999980926514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2.8000001907348597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57475.550006687641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13.5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4.5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57480.050006687641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14.89999961853027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3.1000003814697301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57483.150007069111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13.69999980926514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4.3000001907348597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57487.450007259846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57491.950007259846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12.19999980926514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5.8000001907348597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57497.750007450581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9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57506.750007450581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13.60000038146973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4.3999996185302699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57511.150007069111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16.10000038146973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1.8999996185302699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57513.050006687641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13.10000038146973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4.8999996185302699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57517.950006306171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15.30000019073486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2.6999998092651403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57520.650006115437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14.89999961853027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3.1000003814697301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57523.750006496906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16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2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57525.750006496906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15.60000038146973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2.3999996185302699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57528.150006115437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15.39999961853027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2.6000003814697301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57530.750006496906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13.80000019073486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4.1999998092651403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57534.950006306171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15.80000019073486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2.1999998092651403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57537.150006115437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16.10000038146973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1.8999996185302699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57539.050005733967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16.79999923706055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1.2000007629394496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57540.250006496906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16.89999961853027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1.1000003814697301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57541.350006878376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21.10000038146973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57541.350006878376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12.39999961853027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5.6000003814697301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57546.950007259846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14.69999980926514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3.3000001907348597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57550.250007450581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11.80000019073486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6.1999998092651403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57556.450007259846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10.39999961853027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7.6000003814697301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57564.050007641315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13.69999980926514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4.3000001907348597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57568.35000783205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14.60000038146973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3.3999996185302699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57571.750007450581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15.30000019073486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2.6999998092651403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57574.450007259846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19.10000038146973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57574.450007259846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18.39999961853027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57574.450007259846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18.10000038146973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57574.450007259846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19.79999923706055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57574.450007259846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18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57574.450007259846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19.39999961853027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57574.450007259846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20.60000038146973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57574.450007259846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17.5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0.5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57574.950007259846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17.39999961853027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0.60000038146973012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57575.550007641315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22.20000076293945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57575.550007641315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22.60000038146973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57575.550007641315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22.60000038146973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57575.550007641315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16.29999923706055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1.7000007629394496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57577.250008404255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17.60000038146973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0.39999961853026988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57577.650008022785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15.10000038146973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2.8999996185302699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57580.550007641315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16.70000076293945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1.2999992370605504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57581.850006878376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19.29999923706055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0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57581.850006878376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17.79999923706055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0.20000076293944957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57582.050007641315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16.39999961853027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1.6000003814697301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57583.650008022785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15.19999980926514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2.8000001907348597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57586.45000821352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16.79999923706055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1.2000007629394496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57587.65000897646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15.69999980926514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2.3000001907348597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57589.950009167194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17.5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0.5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57590.450009167194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17.89999961853027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0.10000038146973012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57590.550009548664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22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57590.550009548664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24.5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57590.550009548664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21.39999961853027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57590.550009548664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22.89999961853027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57590.550009548664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23.10000038146973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57590.550009548664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23.89999961853027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57590.550009548664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57590.550009548664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18.60000038146973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57590.550009548664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18.10000038146973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57590.550009548664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16.79999923706055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1.2000007629394496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57591.750010311604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17.20000076293945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0.79999923706055043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57592.550009548664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17.5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0.5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57593.050009548664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17.79999923706055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0.20000076293944957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57593.250010311604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14.5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3.5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57596.750010311604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14.30000019073486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3.6999998092651403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57600.450010120869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18.10000038146973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57600.450010120869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19.39999961853027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57600.450010120869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21.29999923706055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57600.450010120869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20.89999961853027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57600.450010120869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21.10000038146973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57600.450010120869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18.89999961853027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57600.450010120869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20.20000076293945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57600.450010120869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17.60000038146973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0.39999961853026988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57600.850009739399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14.5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3.5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57604.350009739399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13.10000038146973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4.8999996185302699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57609.250009357929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15.89999961853027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2.1000003814697301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57611.350009739399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18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0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57611.350009739399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19.70000076293945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0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57611.350009739399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19.5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57611.350009739399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57611.350009739399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24.20000076293945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57611.350009739399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18.39999961853027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57611.350009739399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12.69999980926514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5.3000001907348597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57616.650009930134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12.69999980926514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5.3000001907348597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57621.950010120869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19.70000076293945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57621.950010120869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18.89999961853027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57621.950010120869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14.39999961853027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3.6000003814697301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57625.550010502338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14.80000019073486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3.1999998092651403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57628.750010311604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15.19999980926514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2.8000001907348597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57631.550010502338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17.79999923706055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0.20000076293944957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57631.750011265278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11.89999961853027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6.1000003814697301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57637.850011646748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7.1999998092651367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10.800000190734863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57648.650011837482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8.5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9.5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57658.150011837482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14.89999961853027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3.1000003814697301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57661.250012218952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15.19999980926514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2.8000001907348597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57664.050012409687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15.69999980926514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2.3000001907348597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57666.350012600422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18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0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57666.350012600422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17.29999923706055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0.70000076293944957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57667.050013363361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17.70000076293945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0.29999923706055043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57667.350012600422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57667.350012600422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22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57667.350012600422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22.29999923706055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57667.350012600422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21.39999961853027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57667.350012600422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21.79999923706055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57667.350012600422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18.60000038146973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57667.350012600422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18.20000076293945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57667.350012600422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16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2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57669.350012600422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10.69999980926514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7.3000001907348597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57676.650012791157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10.69999980926514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7.3000001907348597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57683.950012981892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12.80000019073486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5.1999998092651403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57689.150012791157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16.29999923706055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1.7000007629394496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57690.850013554096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16.10000038146973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1.8999996185302699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57692.750013172626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17.60000038146973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0.39999961853026988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57693.150012791157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17.5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0.5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57693.650012791157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11.80000019073486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6.1999998092651403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57699.850012600422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12.39999961853027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5.6000003814697301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57705.450012981892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10.89999961853027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7.1000003814697301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57712.550013363361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12.60000038146973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5.3999996185302699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57717.950012981892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8.8999996185302734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9.1000003814697266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57727.050013363361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6.3000001907348633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11.699999809265137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57738.750013172626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9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9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57747.750013172626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8.3000001907348633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9.6999998092651367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57757.450012981892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9.3999996185302734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8.6000003814697266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57766.050013363361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6.6999998092651367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11.300000190734863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57777.350013554096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4.9000000953674316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13.099999904632568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57790.450013458729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8.5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9.5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57799.950013458729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9.8999996185302734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8.1000003814697266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57808.050013840199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6.1999998092651367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11.800000190734863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57819.850014030933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6.0999999046325684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11.900000095367432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57831.750014126301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2.7000000476837158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15.299999952316284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57847.050014078617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2.9000000953674321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15.099999904632568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57862.15001398325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5.8000001907348633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12.199999809265137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57874.350013792515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5.8000001907348633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12.199999809265137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57886.55001360178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12.10000038146973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5.8999996185302699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57892.45001322031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7.9000000953674316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10.099999904632568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57902.550013124943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11.39999961853027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6.6000003814697301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57909.150013506413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10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8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57917.150013506413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14.39999961853027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3.6000003814697301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57920.750013887882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3.2000000476837158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14.799999952316284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57935.550013840199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7.1999998092651367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10.800000190734863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57946.350014030933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5.4000000953674316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12.599999904632568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57958.950013935566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4.3000001907348633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13.699999809265137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57972.650013744831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4.0999999046325684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13.900000095367432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57986.550013840199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10.89999961853027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7.1000003814697301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57993.650014221668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10.80000019073486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7.1999998092651403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58000.850014030933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4.9000000953674316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13.099999904632568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58013.950013935566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0.89999997615814209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17.100000023841858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58031.050013959408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-1.3999999761581421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19.399999976158142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58050.450013935566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1.5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16.5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58066.950013935566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3.0999999046325679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14.900000095367432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58081.850014030933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8.8999996185302734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9.1000003814697266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58090.950014412403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5.3000001907348633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12.699999809265137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58103.650014221668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4.4000000953674316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13.599999904632568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58117.250014126301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4.5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58130.750014126301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2.2999999523162842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15.700000047683716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58146.450014173985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2.2999999523162842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15.700000047683716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58162.150014221668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5.9000000953674316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12.099999904632568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58174.250014126301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1.200000047683716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16.799999952316284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58191.050014078617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-0.89999997615814209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18.899999976158142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58209.950014054775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4.9000000953674316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13.099999904632568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58223.050013959408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4.5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13.5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58236.550013959408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3.4000000953674321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14.599999904632568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58251.15001386404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2.5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15.5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58266.65001386404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5.3000001907348633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12.699999809265137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58279.350013673306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1.799999952316284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16.200000047683716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58295.550013720989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7.8000001907348633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10.199999809265137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58305.750013530254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4.1999998092651367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13.800000190734863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58319.550013720989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4.8000001907348633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13.199999809265137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58332.750013530254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15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58347.750013530254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-1.200000047683716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19.200000047683716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58366.950013577938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-4.4000000953674316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22.400000095367432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58389.350013673306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-2.2999999523162842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20.299999952316284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58409.650013625622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-3.9000000953674321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21.900000095367432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58431.550013720989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-5.8000001907348633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23.800000190734863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58455.350013911724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-6.5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24.5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58479.850013911724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-6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24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58503.850013911724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-7.4000000953674316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25.400000095367432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58529.250014007092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-5.5999999046325684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23.599999904632568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58552.850013911724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-6.3000001907348633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24.300000190734863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58577.150014102459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-6.1999998092651367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24.199999809265137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58601.350013911724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-7.4000000953674316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25.400000095367432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58626.750014007092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-8.8999996185302734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26.899999618530273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58653.650013625622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58679.750014007092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-3.5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21.5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58701.250014007092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-2.9000000953674321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20.900000095367432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58722.150014102459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-5.8000001907348633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23.800000190734863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58745.950014293194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-11.69999980926514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29.69999980926514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58775.650014102459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-15.10000038146973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33.100000381469727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58808.750014483929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-21.10000038146973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39.100000381469727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58847.850014865398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-15.80000019073486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33.800000190734863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58881.650015056133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-8.1000003814697266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26.100000381469727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58907.750015437603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0.89999997615814209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17.100000023841858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58924.850015461445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1.799999952316284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16.200000047683716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58941.050015509129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-2.5999999046325679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20.599999904632568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58961.650015413761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-13.5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31.5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58993.150015413761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-16.79999923706055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34.799999237060547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59027.950014650822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-17.5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35.5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59063.450014650822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-19.70000076293945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37.700000762939453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59101.150015413761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-8.8999996185302734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26.899999618530273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59128.050015032291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-6.9000000953674316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24.900000095367432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59152.950015127659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-5.9000000953674316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23.900000095367432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59176.850015223026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-4.5999999046325684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22.599999904632568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59199.450015127659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-1.3999999761581421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19.399999976158142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59218.850015103817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2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16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59234.850015103817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2.0999999046325679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59250.750015199184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0.10000000149011611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17.899999998509884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59268.650015197694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-0.89999997615814209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18.899999976158142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59287.550015173852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-2.7999999523162842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20.799999952316284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59308.350015126169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-7.5999999046325684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25.599999904632568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59333.950015030801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-10.80000019073486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28.80000019073486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59362.750015221536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-15.89999961853027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33.899999618530273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59396.650014840066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-18.5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36.5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59433.150014840066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-13.30000019073486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31.30000019073486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59464.450015030801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32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59496.450015030801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-13.19999980926514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31.19999980926514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59527.650014840066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-13.30000019073486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31.30000019073486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59558.950015030801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25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59583.950015030801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-6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24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59607.950015030801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-8.5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26.5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59634.450015030801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-9.5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27.5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59661.950015030801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-14.39999961853027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32.399999618530273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59694.350014649332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-18.10000038146973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36.100000381469727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59730.450015030801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-15.39999961853027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33.399999618530273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59763.850014649332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-3.5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21.5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59785.350014649332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59807.350014649332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-18.29999923706055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36.299999237060547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59843.650013886392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-26.70000076293945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44.700000762939453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59888.350014649332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-28.29999923706055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46.299999237060547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59934.650013886392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-22.29999923706055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40.299999237060547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59974.950013123453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-15.39999961853027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33.399999618530273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60008.350012741983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-20.20000076293945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38.200000762939453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60046.550013504922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-19.29999923706055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37.299999237060547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60083.850012741983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-7.8000001907348633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25.800000190734863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60109.650012932718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-8.1999998092651367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26.199999809265137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60135.850012741983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-10.30000019073486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28.30000019073486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60164.150012932718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-13.39999961853027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31.39999961853027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60195.550012551248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-12.10000038146973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30.10000038146973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60225.650012932718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-5.4000000953674316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23.400000095367432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60249.050013028085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-15.5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33.5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60282.550013028085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-16.89999961853027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34.899999618530273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60317.450012646616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-5.5999999046325684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23.599999904632568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60341.050012551248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-13.39999961853027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31.39999961853027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60372.450012169778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-16.89999961853027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34.899999618530273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60407.350011788309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-17.20000076293945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35.200000762939453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60442.550012551248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-10.69999980926514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28.69999980926514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60471.250012360513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-12.69999980926514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30.69999980926514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60501.950012169778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-14.5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32.5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60534.450012169778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-16.10000038146973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34.100000381469727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60568.550012551248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-19.79999923706055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37.799999237060547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60606.350011788309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-23.29999923706055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41.299999237060547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60647.650011025369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-22.39999961853027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40.399999618530273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60688.050010643899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-19.10000038146973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37.100000381469727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60725.150011025369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-19.20000076293945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37.200000762939453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60762.350011788309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-13.80000019073486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31.80000019073486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60794.150011979043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-19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37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60831.150011979043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-20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38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60869.150011979043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-18.20000076293945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36.200000762939453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60905.350012741983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-13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31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60936.350012741983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-10.80000019073486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28.80000019073486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60965.150012932718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-12.19999980926514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30.19999980926514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60995.350012741983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-5.1999998092651367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23.199999809265137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61018.550012551248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-6.0999999046325684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24.099999904632568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61042.650012455881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3.5999999046325679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14.400000095367432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61057.050012551248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-2.9000000953674321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20.900000095367432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61077.950012646616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0.5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17.5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61095.450012646616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-2.2000000476837158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20.200000047683716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61115.650012694299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-8.6000003814697266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26.600000381469727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61142.250013075769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-14.60000038146973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32.600000381469727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61174.850013457239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-10.39999961853027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28.39999961853027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61203.250013075769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-3.2999999523162842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21.299999952316284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61224.550013028085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-2.0999999046325679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20.099999904632568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61244.650012932718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-6.6999998092651367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24.699999809265137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61269.350012741983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-7.5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25.5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61294.850012741983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-12.60000038146973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30.60000038146973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61325.450013123453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-9.1000003814697266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27.100000381469727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61352.550013504922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17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61369.550013504922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-0.30000001192092901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18.300000011920929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61387.850013516843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-8.3000001907348633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26.300000190734863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61414.150013707578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-4.6999998092651367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22.699999809265137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61436.850013516843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-1.200000047683716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19.200000047683716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61456.050013564527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3.2000000476837158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14.799999952316284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61470.850013516843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1.8999999761581421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16.100000023841858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61486.950013540685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-4.8000001907348633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22.800000190734863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61509.75001373142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-2.7000000476837158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20.700000047683716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61530.450013779104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-0.80000001192092896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18.800000011920929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61549.250013791025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-2.2000000476837158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20.200000047683716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61569.450013838708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-1.700000047683716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19.700000047683716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61589.150013886392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-4.1999998092651367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22.199999809265137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61611.350013695657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-11.19999980926514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29.19999980926514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61640.550013504922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-6.9000000953674316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24.900000095367432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61665.45001360029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-3.9000000953674321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21.900000095367432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61687.350013695657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-6.1999998092651367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24.199999809265137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61711.550013504922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-1.200000047683716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19.200000047683716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61730.750013552606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1.299999952316284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16.700000047683716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61747.45001360029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-2.2999999523162842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20.299999952316284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61767.750013552606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-2.9000000953674321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20.900000095367432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61788.650013647974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-2.5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20.5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61809.150013647974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-2.9000000953674321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20.900000095367432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61830.050013743341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-5.6999998092651367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23.699999809265137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61853.750013552606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18.600000023841858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61872.350013576448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-0.40000000596046448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18.400000005960464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61890.750013582408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-1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19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61909.750013582408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-1.6000000238418579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19.600000023841858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61929.35001360625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-3.5999999046325679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21.599999904632568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61950.950013510883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-5.3000001907348633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23.300000190734863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61974.250013701618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-6.6999998092651367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24.699999809265137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61998.950013510883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-0.89999997615814209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18.899999976158142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62017.850013487041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0.5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17.5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62035.350013487041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4.5999999046325684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13.400000095367432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62048.750013582408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2.5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15.5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62064.250013582408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3.7000000476837158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14.299999952316284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62078.550013534725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1.799999952316284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16.200000047683716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62094.750013582408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-0.5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18.5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62113.250013582408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62131.250013582408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2.4000000953674321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15.599999904632568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62146.850013487041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3.5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14.5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62161.350013487041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2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16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62177.350013487041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2.9000000953674321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15.099999904632568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62192.450013391674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1.8999999761581421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16.100000023841858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62208.550013415515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3.0999999046325679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14.900000095367432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62223.450013510883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4.5999999046325684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13.400000095367432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62236.85001360625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5.9000000953674316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12.099999904632568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62248.950013510883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5.3000001907348633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12.699999809265137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62261.650013320148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6.4000000953674316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11.599999904632568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62273.250013224781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5.8000001907348633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12.199999809265137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62285.450013034046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5.9000000953674316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12.099999904632568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62297.550012938678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0.5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17.5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62315.050012938678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-0.5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18.5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62333.550012938678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4.8000001907348633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13.199999809265137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62346.750012747943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3.5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14.5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62361.250012747943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8.5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9.5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62370.750012747943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5.5999999046325684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12.400000095367432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62383.150012843311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7.0999999046325684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10.900000095367432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62394.050012938678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10.800000190734863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7.1999998092651367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62401.250012747943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6.0999999046325684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11.900000095367432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62413.150012843311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2.7999999523162842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15.200000047683716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62428.350012890995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10.800000190734863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7.1999998092651367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62435.55001270026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8.5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9.5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62445.05001270026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13.399999618530273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4.6000003814697266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62449.650013081729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11.800000190734863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6.1999998092651367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62455.850012890995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15.5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2.5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62458.350012890995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14.199999809265137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3.8000001907348633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62462.150013081729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12.300000190734863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5.6999998092651367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62467.850012890995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12.5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5.5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62473.350012890995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7.1999998092651367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10.800000190734863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62484.150013081729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0.69999998807907104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17.300000011920929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62501.45001309365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3.0999999046325684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14.900000095367432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62516.350013189018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8.3000001907348633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9.6999998092651367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62526.050012998283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9.8000001907348633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8.1999998092651367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62534.250012807548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6.1999998092651367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11.800000190734863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62546.050012998283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9.1999998092651367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8.8000001907348633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62554.850013189018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9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62563.850013189018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10.899999618530273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7.1000003814697266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62570.950013570487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11.399999618530273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6.6000003814697266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62577.550013951957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12.199999809265137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5.8000001907348633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62583.350014142692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14.600000381469727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3.3999996185302734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62586.750013761222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16.700000762939453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1.2999992370605469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62588.050012998283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13.699999809265137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4.3000001907348633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62592.350013189018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10.100000381469727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7.8999996185302734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62600.250012807548</v>
      </c>
    </row>
  </sheetData>
  <sheetProtection algorithmName="SHA-512" hashValue="3FIN+oqsxwDL5OyMECN+AUXU6edNvZilI80d0VM3+1G4EJ2yXGzyIb7bRsAZeyFJVMqIlS7DK6tVgs+k1rQZug==" saltValue="cMgg3b6sORKFAryG0J8F5A==" spinCount="100000" sheet="1" objects="1" scenarios="1"/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A20D935-555A-4DCF-A397-32C5CB7B06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7CCD83-C89A-4D85-BE1B-596D3462B7E8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9a8041a0-405a-47ab-8c90-9d86ad117bdf"/>
    <ds:schemaRef ds:uri="bc9be6ef-036f-4d38-ab45-2a4da0c93cb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608CB9A-3A79-4CC2-A54B-07B1670547D5}"/>
</file>

<file path=customXml/itemProps4.xml><?xml version="1.0" encoding="utf-8"?>
<ds:datastoreItem xmlns:ds="http://schemas.openxmlformats.org/officeDocument/2006/customXml" ds:itemID="{2778BA24-CF08-4BC5-B5BE-B6D1F42E877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Mia Manyu Liang</cp:lastModifiedBy>
  <cp:revision/>
  <dcterms:created xsi:type="dcterms:W3CDTF">2025-04-16T14:14:55Z</dcterms:created>
  <dcterms:modified xsi:type="dcterms:W3CDTF">2025-07-04T15:08:52Z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Name">
    <vt:lpwstr>b1a6f161-e42b-4c47-8f69-f6a81e023e2d</vt:lpwstr>
  </property>
  <property fmtid="{D5CDD505-2E9C-101B-9397-08002B2CF9AE}" pid="3" name="MSIP_Label_b1a6f161-e42b-4c47-8f69-f6a81e023e2d_Tag">
    <vt:lpwstr>10, 3, 0, 2</vt:lpwstr>
  </property>
  <property fmtid="{D5CDD505-2E9C-101B-9397-08002B2CF9AE}" pid="4" name="ContentTypeId">
    <vt:lpwstr>0x010100B03FF908193E414D9892E49E70D7829E</vt:lpwstr>
  </property>
  <property fmtid="{D5CDD505-2E9C-101B-9397-08002B2CF9AE}" pid="5" name="MSIP_Label_b1a6f161-e42b-4c47-8f69-f6a81e023e2d_Enabled">
    <vt:lpwstr>true</vt:lpwstr>
  </property>
  <property fmtid="{D5CDD505-2E9C-101B-9397-08002B2CF9AE}" pid="6" name="_dlc_DocIdItemGuid">
    <vt:lpwstr>9e6f86dc-4554-41fb-bd40-4c5de40b6c94</vt:lpwstr>
  </property>
  <property fmtid="{D5CDD505-2E9C-101B-9397-08002B2CF9AE}" pid="7" name="MSIP_Label_b1a6f161-e42b-4c47-8f69-f6a81e023e2d_ContentBits">
    <vt:lpwstr>0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etDate">
    <vt:lpwstr>2025-06-18T21:20:27Z</vt:lpwstr>
  </property>
  <property fmtid="{D5CDD505-2E9C-101B-9397-08002B2CF9AE}" pid="11" name="MSIP_Label_b1a6f161-e42b-4c47-8f69-f6a81e023e2d_ActionId">
    <vt:lpwstr>439c13ad-41ec-497d-ae5f-c37975604e6b</vt:lpwstr>
  </property>
</Properties>
</file>