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hale\Downloads\sec17\"/>
    </mc:Choice>
  </mc:AlternateContent>
  <xr:revisionPtr revIDLastSave="0" documentId="8_{82B54FB2-D79F-49DD-8C15-6FA1BE8354A2}" xr6:coauthVersionLast="47" xr6:coauthVersionMax="47" xr10:uidLastSave="{00000000-0000-0000-0000-000000000000}"/>
  <bookViews>
    <workbookView xWindow="28680" yWindow="-669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externalReferences>
    <externalReference r:id="rId8"/>
  </externalReference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K4170" i="5"/>
  <c r="J4170" i="5"/>
  <c r="I4170" i="5"/>
  <c r="H4170" i="5"/>
  <c r="L4169" i="5"/>
  <c r="K4169" i="5"/>
  <c r="J4169" i="5"/>
  <c r="I4169" i="5"/>
  <c r="H4169" i="5"/>
  <c r="L4168" i="5"/>
  <c r="K4168" i="5"/>
  <c r="J4168" i="5"/>
  <c r="I4168" i="5"/>
  <c r="H4168" i="5"/>
  <c r="L4167" i="5"/>
  <c r="K4167" i="5"/>
  <c r="J4167" i="5"/>
  <c r="I4167" i="5"/>
  <c r="H4167" i="5"/>
  <c r="L4166" i="5"/>
  <c r="K4166" i="5"/>
  <c r="J4166" i="5"/>
  <c r="I4166" i="5"/>
  <c r="H4166" i="5"/>
  <c r="L4165" i="5"/>
  <c r="K4165" i="5"/>
  <c r="J4165" i="5"/>
  <c r="I4165" i="5"/>
  <c r="H4165" i="5"/>
  <c r="L4164" i="5"/>
  <c r="K4164" i="5"/>
  <c r="J4164" i="5"/>
  <c r="I4164" i="5"/>
  <c r="H4164" i="5"/>
  <c r="L4163" i="5"/>
  <c r="K4163" i="5"/>
  <c r="J4163" i="5"/>
  <c r="I4163" i="5"/>
  <c r="H4163" i="5"/>
  <c r="L4162" i="5"/>
  <c r="K4162" i="5"/>
  <c r="J4162" i="5"/>
  <c r="I4162" i="5"/>
  <c r="H4162" i="5"/>
  <c r="L4161" i="5"/>
  <c r="K4161" i="5"/>
  <c r="J4161" i="5"/>
  <c r="I4161" i="5"/>
  <c r="H4161" i="5"/>
  <c r="L4160" i="5"/>
  <c r="K4160" i="5"/>
  <c r="J4160" i="5"/>
  <c r="I4160" i="5"/>
  <c r="H4160" i="5"/>
  <c r="L4159" i="5"/>
  <c r="K4159" i="5"/>
  <c r="J4159" i="5"/>
  <c r="I4159" i="5"/>
  <c r="H4159" i="5"/>
  <c r="L4158" i="5"/>
  <c r="K4158" i="5"/>
  <c r="J4158" i="5"/>
  <c r="I4158" i="5"/>
  <c r="H4158" i="5"/>
  <c r="L4157" i="5"/>
  <c r="K4157" i="5"/>
  <c r="J4157" i="5"/>
  <c r="I4157" i="5"/>
  <c r="H4157" i="5"/>
  <c r="L4156" i="5"/>
  <c r="K4156" i="5"/>
  <c r="J4156" i="5"/>
  <c r="I4156" i="5"/>
  <c r="H4156" i="5"/>
  <c r="L4155" i="5"/>
  <c r="K4155" i="5"/>
  <c r="J4155" i="5"/>
  <c r="I4155" i="5"/>
  <c r="H4155" i="5"/>
  <c r="L4154" i="5"/>
  <c r="K4154" i="5"/>
  <c r="J4154" i="5"/>
  <c r="I4154" i="5"/>
  <c r="H4154" i="5"/>
  <c r="L4153" i="5"/>
  <c r="K4153" i="5"/>
  <c r="J4153" i="5"/>
  <c r="I4153" i="5"/>
  <c r="H4153" i="5"/>
  <c r="L4152" i="5"/>
  <c r="K4152" i="5"/>
  <c r="J4152" i="5"/>
  <c r="I4152" i="5"/>
  <c r="H4152" i="5"/>
  <c r="L4151" i="5"/>
  <c r="K4151" i="5"/>
  <c r="J4151" i="5"/>
  <c r="I4151" i="5"/>
  <c r="H4151" i="5"/>
  <c r="L4150" i="5"/>
  <c r="K4150" i="5"/>
  <c r="J4150" i="5"/>
  <c r="I4150" i="5"/>
  <c r="H4150" i="5"/>
  <c r="L4149" i="5"/>
  <c r="K4149" i="5"/>
  <c r="J4149" i="5"/>
  <c r="I4149" i="5"/>
  <c r="H4149" i="5"/>
  <c r="L4148" i="5"/>
  <c r="K4148" i="5"/>
  <c r="J4148" i="5"/>
  <c r="I4148" i="5"/>
  <c r="H4148" i="5"/>
  <c r="L4147" i="5"/>
  <c r="K4147" i="5"/>
  <c r="J4147" i="5"/>
  <c r="I4147" i="5"/>
  <c r="H4147" i="5"/>
  <c r="L4146" i="5"/>
  <c r="K4146" i="5"/>
  <c r="J4146" i="5"/>
  <c r="I4146" i="5"/>
  <c r="H4146" i="5"/>
  <c r="L4145" i="5"/>
  <c r="K4145" i="5"/>
  <c r="J4145" i="5"/>
  <c r="I4145" i="5"/>
  <c r="H4145" i="5"/>
  <c r="L4144" i="5"/>
  <c r="K4144" i="5"/>
  <c r="J4144" i="5"/>
  <c r="I4144" i="5"/>
  <c r="H4144" i="5"/>
  <c r="L4143" i="5"/>
  <c r="K4143" i="5"/>
  <c r="J4143" i="5"/>
  <c r="I4143" i="5"/>
  <c r="H4143" i="5"/>
  <c r="L4142" i="5"/>
  <c r="K4142" i="5"/>
  <c r="J4142" i="5"/>
  <c r="I4142" i="5"/>
  <c r="H4142" i="5"/>
  <c r="L4141" i="5"/>
  <c r="K4141" i="5"/>
  <c r="J4141" i="5"/>
  <c r="I4141" i="5"/>
  <c r="H4141" i="5"/>
  <c r="L4140" i="5"/>
  <c r="K4140" i="5"/>
  <c r="J4140" i="5"/>
  <c r="I4140" i="5"/>
  <c r="H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C17" i="6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V92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07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T123" i="4" l="1"/>
  <c r="W123" i="4"/>
  <c r="T107" i="4"/>
  <c r="V107" i="4"/>
  <c r="U92" i="4"/>
  <c r="W92" i="4"/>
  <c r="G49" i="4"/>
  <c r="G35" i="4"/>
  <c r="I54" i="4"/>
  <c r="N54" i="4" s="1"/>
  <c r="I40" i="4"/>
  <c r="N40" i="4" s="1"/>
  <c r="H59" i="4"/>
  <c r="K58" i="4" s="1"/>
  <c r="H45" i="4"/>
  <c r="K44" i="4" s="1"/>
  <c r="G48" i="4"/>
  <c r="G34" i="4"/>
  <c r="I53" i="4"/>
  <c r="N53" i="4" s="1"/>
  <c r="I39" i="4"/>
  <c r="H58" i="4"/>
  <c r="K57" i="4" s="1"/>
  <c r="H44" i="4"/>
  <c r="K43" i="4" s="1"/>
  <c r="G47" i="4"/>
  <c r="G33" i="4"/>
  <c r="I52" i="4"/>
  <c r="N52" i="4" s="1"/>
  <c r="I38" i="4"/>
  <c r="N38" i="4" s="1"/>
  <c r="H57" i="4"/>
  <c r="K56" i="4" s="1"/>
  <c r="H43" i="4"/>
  <c r="K42" i="4" s="1"/>
  <c r="G38" i="4"/>
  <c r="G60" i="4"/>
  <c r="G46" i="4"/>
  <c r="G32" i="4"/>
  <c r="I51" i="4"/>
  <c r="I37" i="4"/>
  <c r="H56" i="4"/>
  <c r="K55" i="4" s="1"/>
  <c r="H42" i="4"/>
  <c r="K41" i="4" s="1"/>
  <c r="G59" i="4"/>
  <c r="G45" i="4"/>
  <c r="G31" i="4"/>
  <c r="I50" i="4"/>
  <c r="I36" i="4"/>
  <c r="N36" i="4" s="1"/>
  <c r="H55" i="4"/>
  <c r="K54" i="4" s="1"/>
  <c r="L54" i="4" s="1"/>
  <c r="M54" i="4" s="1"/>
  <c r="H41" i="4"/>
  <c r="K40" i="4" s="1"/>
  <c r="L40" i="4" s="1"/>
  <c r="M40" i="4" s="1"/>
  <c r="O40" i="4" s="1"/>
  <c r="G52" i="4"/>
  <c r="G58" i="4"/>
  <c r="G44" i="4"/>
  <c r="I49" i="4"/>
  <c r="N49" i="4" s="1"/>
  <c r="I35" i="4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L38" i="4" s="1"/>
  <c r="G51" i="4"/>
  <c r="G56" i="4"/>
  <c r="G42" i="4"/>
  <c r="I47" i="4"/>
  <c r="N47" i="4" s="1"/>
  <c r="I33" i="4"/>
  <c r="H52" i="4"/>
  <c r="K51" i="4" s="1"/>
  <c r="H38" i="4"/>
  <c r="K37" i="4" s="1"/>
  <c r="G55" i="4"/>
  <c r="G41" i="4"/>
  <c r="I60" i="4"/>
  <c r="N60" i="4" s="1"/>
  <c r="I46" i="4"/>
  <c r="I32" i="4"/>
  <c r="H51" i="4"/>
  <c r="K50" i="4" s="1"/>
  <c r="H37" i="4"/>
  <c r="K36" i="4" s="1"/>
  <c r="L36" i="4" s="1"/>
  <c r="G53" i="4"/>
  <c r="G39" i="4"/>
  <c r="I58" i="4"/>
  <c r="I44" i="4"/>
  <c r="H49" i="4"/>
  <c r="K48" i="4" s="1"/>
  <c r="H35" i="4"/>
  <c r="K34" i="4" s="1"/>
  <c r="I57" i="4"/>
  <c r="I43" i="4"/>
  <c r="N43" i="4" s="1"/>
  <c r="H48" i="4"/>
  <c r="K47" i="4" s="1"/>
  <c r="L47" i="4" s="1"/>
  <c r="M47" i="4" s="1"/>
  <c r="H34" i="4"/>
  <c r="K33" i="4" s="1"/>
  <c r="L33" i="4" s="1"/>
  <c r="M33" i="4" s="1"/>
  <c r="G37" i="4"/>
  <c r="I56" i="4"/>
  <c r="I42" i="4"/>
  <c r="H61" i="4"/>
  <c r="K60" i="4" s="1"/>
  <c r="H47" i="4"/>
  <c r="K46" i="4" s="1"/>
  <c r="H33" i="4"/>
  <c r="K32" i="4" s="1"/>
  <c r="G54" i="4"/>
  <c r="G40" i="4"/>
  <c r="I59" i="4"/>
  <c r="I45" i="4"/>
  <c r="N45" i="4" s="1"/>
  <c r="I31" i="4"/>
  <c r="H50" i="4"/>
  <c r="K49" i="4" s="1"/>
  <c r="H36" i="4"/>
  <c r="K35" i="4" s="1"/>
  <c r="G50" i="4"/>
  <c r="G36" i="4"/>
  <c r="I55" i="4"/>
  <c r="I41" i="4"/>
  <c r="H60" i="4"/>
  <c r="K59" i="4" s="1"/>
  <c r="H46" i="4"/>
  <c r="K45" i="4" s="1"/>
  <c r="H32" i="4"/>
  <c r="K31" i="4" s="1"/>
  <c r="U120" i="4"/>
  <c r="T120" i="4"/>
  <c r="P40" i="4"/>
  <c r="Q40" i="4" s="1"/>
  <c r="O52" i="4"/>
  <c r="O49" i="4"/>
  <c r="P43" i="4"/>
  <c r="Q43" i="4" s="1"/>
  <c r="O43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N29" i="4" s="1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N23" i="4" s="1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L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W116" i="4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4" i="4" l="1"/>
  <c r="M4" i="4" s="1"/>
  <c r="L5" i="4"/>
  <c r="M5" i="4" s="1"/>
  <c r="L16" i="4"/>
  <c r="M16" i="4" s="1"/>
  <c r="L9" i="4"/>
  <c r="M9" i="4" s="1"/>
  <c r="N25" i="4"/>
  <c r="L19" i="4"/>
  <c r="M19" i="4" s="1"/>
  <c r="N32" i="4"/>
  <c r="N24" i="4"/>
  <c r="L13" i="4"/>
  <c r="M13" i="4" s="1"/>
  <c r="L6" i="4"/>
  <c r="M6" i="4" s="1"/>
  <c r="M36" i="4"/>
  <c r="P36" i="4" s="1"/>
  <c r="Q36" i="4" s="1"/>
  <c r="O54" i="4"/>
  <c r="L17" i="4"/>
  <c r="M17" i="4" s="1"/>
  <c r="P54" i="4"/>
  <c r="Q54" i="4" s="1"/>
  <c r="O47" i="4"/>
  <c r="N35" i="4"/>
  <c r="P47" i="4"/>
  <c r="Q47" i="4" s="1"/>
  <c r="N33" i="4"/>
  <c r="N27" i="4"/>
  <c r="M38" i="4"/>
  <c r="L35" i="4"/>
  <c r="M35" i="4" s="1"/>
  <c r="L49" i="4"/>
  <c r="M49" i="4" s="1"/>
  <c r="P49" i="4" s="1"/>
  <c r="Q49" i="4" s="1"/>
  <c r="L39" i="4"/>
  <c r="M39" i="4" s="1"/>
  <c r="L41" i="4"/>
  <c r="M41" i="4" s="1"/>
  <c r="O41" i="4" s="1"/>
  <c r="L43" i="4"/>
  <c r="M43" i="4" s="1"/>
  <c r="N31" i="4"/>
  <c r="N57" i="4"/>
  <c r="P57" i="4"/>
  <c r="Q57" i="4" s="1"/>
  <c r="O57" i="4"/>
  <c r="L37" i="4"/>
  <c r="M37" i="4"/>
  <c r="P37" i="4" s="1"/>
  <c r="Q37" i="4" s="1"/>
  <c r="L53" i="4"/>
  <c r="M53" i="4"/>
  <c r="O53" i="4" s="1"/>
  <c r="L55" i="4"/>
  <c r="M55" i="4" s="1"/>
  <c r="O55" i="4" s="1"/>
  <c r="L57" i="4"/>
  <c r="M57" i="4" s="1"/>
  <c r="L34" i="4"/>
  <c r="M34" i="4"/>
  <c r="P34" i="4" s="1"/>
  <c r="Q34" i="4" s="1"/>
  <c r="L51" i="4"/>
  <c r="M51" i="4"/>
  <c r="O51" i="4" s="1"/>
  <c r="N37" i="4"/>
  <c r="O37" i="4"/>
  <c r="N39" i="4"/>
  <c r="P60" i="4"/>
  <c r="Q60" i="4" s="1"/>
  <c r="N59" i="4"/>
  <c r="L48" i="4"/>
  <c r="M48" i="4" s="1"/>
  <c r="P51" i="4"/>
  <c r="Q51" i="4" s="1"/>
  <c r="N51" i="4"/>
  <c r="N44" i="4"/>
  <c r="P44" i="4"/>
  <c r="Q44" i="4" s="1"/>
  <c r="N58" i="4"/>
  <c r="P58" i="4"/>
  <c r="Q58" i="4" s="1"/>
  <c r="O58" i="4"/>
  <c r="L31" i="4"/>
  <c r="M31" i="4" s="1"/>
  <c r="O31" i="4" s="1"/>
  <c r="L32" i="4"/>
  <c r="M32" i="4" s="1"/>
  <c r="L44" i="4"/>
  <c r="M44" i="4"/>
  <c r="O44" i="4" s="1"/>
  <c r="P33" i="4"/>
  <c r="Q33" i="4" s="1"/>
  <c r="L45" i="4"/>
  <c r="M45" i="4"/>
  <c r="P45" i="4" s="1"/>
  <c r="Q45" i="4" s="1"/>
  <c r="L46" i="4"/>
  <c r="M46" i="4" s="1"/>
  <c r="L58" i="4"/>
  <c r="M58" i="4"/>
  <c r="O33" i="4"/>
  <c r="L59" i="4"/>
  <c r="M59" i="4" s="1"/>
  <c r="O59" i="4" s="1"/>
  <c r="L60" i="4"/>
  <c r="M60" i="4" s="1"/>
  <c r="O60" i="4" s="1"/>
  <c r="L42" i="4"/>
  <c r="M42" i="4"/>
  <c r="O45" i="4"/>
  <c r="N41" i="4"/>
  <c r="N42" i="4"/>
  <c r="P42" i="4"/>
  <c r="Q42" i="4" s="1"/>
  <c r="O42" i="4"/>
  <c r="L50" i="4"/>
  <c r="M50" i="4" s="1"/>
  <c r="O50" i="4" s="1"/>
  <c r="L52" i="4"/>
  <c r="M52" i="4"/>
  <c r="P52" i="4" s="1"/>
  <c r="Q52" i="4" s="1"/>
  <c r="L56" i="4"/>
  <c r="M56" i="4"/>
  <c r="N55" i="4"/>
  <c r="P55" i="4"/>
  <c r="Q55" i="4" s="1"/>
  <c r="N56" i="4"/>
  <c r="P56" i="4"/>
  <c r="Q56" i="4" s="1"/>
  <c r="O56" i="4"/>
  <c r="O34" i="4"/>
  <c r="N34" i="4"/>
  <c r="N50" i="4"/>
  <c r="P53" i="4"/>
  <c r="Q53" i="4" s="1"/>
  <c r="N46" i="4"/>
  <c r="N48" i="4"/>
  <c r="O36" i="4"/>
  <c r="P38" i="4"/>
  <c r="Q38" i="4" s="1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B6" i="6"/>
  <c r="M12" i="4"/>
  <c r="N4" i="4"/>
  <c r="M7" i="4"/>
  <c r="M18" i="4"/>
  <c r="N6" i="4"/>
  <c r="N7" i="4"/>
  <c r="N12" i="4"/>
  <c r="M11" i="4"/>
  <c r="N18" i="4"/>
  <c r="N15" i="4"/>
  <c r="N16" i="4"/>
  <c r="N11" i="4"/>
  <c r="M15" i="4"/>
  <c r="N9" i="4"/>
  <c r="N10" i="4"/>
  <c r="M8" i="4"/>
  <c r="M10" i="4"/>
  <c r="N8" i="4"/>
  <c r="M3" i="4"/>
  <c r="N3" i="4"/>
  <c r="M14" i="4"/>
  <c r="M20" i="4"/>
  <c r="N14" i="4"/>
  <c r="N19" i="4"/>
  <c r="P32" i="4" l="1"/>
  <c r="Q32" i="4" s="1"/>
  <c r="O32" i="4"/>
  <c r="O35" i="4"/>
  <c r="P35" i="4"/>
  <c r="Q35" i="4" s="1"/>
  <c r="P31" i="4"/>
  <c r="Q31" i="4" s="1"/>
  <c r="O39" i="4"/>
  <c r="P39" i="4"/>
  <c r="Q39" i="4" s="1"/>
  <c r="P50" i="4"/>
  <c r="Q50" i="4" s="1"/>
  <c r="O46" i="4"/>
  <c r="P46" i="4"/>
  <c r="Q46" i="4" s="1"/>
  <c r="P48" i="4"/>
  <c r="Q48" i="4" s="1"/>
  <c r="O48" i="4"/>
  <c r="P41" i="4"/>
  <c r="Q41" i="4" s="1"/>
  <c r="P59" i="4"/>
  <c r="Q59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R28" i="4" l="1"/>
  <c r="J29" i="4"/>
  <c r="V27" i="4"/>
  <c r="U27" i="4"/>
  <c r="T27" i="4"/>
  <c r="W27" i="4"/>
  <c r="R29" i="4" l="1"/>
  <c r="J30" i="4"/>
  <c r="V28" i="4"/>
  <c r="T28" i="4"/>
  <c r="U28" i="4"/>
  <c r="W28" i="4"/>
  <c r="R30" i="4" l="1"/>
  <c r="J31" i="4"/>
  <c r="W30" i="4"/>
  <c r="T30" i="4"/>
  <c r="V30" i="4"/>
  <c r="U30" i="4"/>
  <c r="W29" i="4"/>
  <c r="U29" i="4"/>
  <c r="V29" i="4"/>
  <c r="T29" i="4"/>
  <c r="R31" i="4" l="1"/>
  <c r="J32" i="4"/>
  <c r="R32" i="4" l="1"/>
  <c r="J33" i="4"/>
  <c r="V31" i="4"/>
  <c r="W31" i="4"/>
  <c r="U31" i="4"/>
  <c r="T31" i="4"/>
  <c r="Z47" i="4" l="1"/>
  <c r="Z35" i="4"/>
  <c r="Z60" i="4"/>
  <c r="Z58" i="4"/>
  <c r="Z48" i="4"/>
  <c r="Z46" i="4"/>
  <c r="Z34" i="4"/>
  <c r="Z59" i="4"/>
  <c r="Z23" i="4"/>
  <c r="AA35" i="4"/>
  <c r="AA47" i="4"/>
  <c r="AA60" i="4"/>
  <c r="AA34" i="4"/>
  <c r="AA48" i="4"/>
  <c r="AA59" i="4"/>
  <c r="AA46" i="4"/>
  <c r="AA58" i="4"/>
  <c r="AA23" i="4"/>
  <c r="Y35" i="4"/>
  <c r="Y47" i="4"/>
  <c r="Y60" i="4"/>
  <c r="Y59" i="4"/>
  <c r="Y34" i="4"/>
  <c r="Y58" i="4"/>
  <c r="Y48" i="4"/>
  <c r="Y46" i="4"/>
  <c r="Y23" i="4"/>
  <c r="R33" i="4"/>
  <c r="J34" i="4"/>
  <c r="T32" i="4"/>
  <c r="W32" i="4"/>
  <c r="V32" i="4"/>
  <c r="U32" i="4"/>
  <c r="Y42" i="4"/>
  <c r="Y55" i="4"/>
  <c r="Y41" i="4"/>
  <c r="Y43" i="4"/>
  <c r="Y32" i="4"/>
  <c r="Y56" i="4"/>
  <c r="Y40" i="4"/>
  <c r="Y39" i="4"/>
  <c r="Y54" i="4"/>
  <c r="Y44" i="4"/>
  <c r="Y31" i="4"/>
  <c r="Y45" i="4"/>
  <c r="Y37" i="4"/>
  <c r="Y36" i="4"/>
  <c r="Y57" i="4"/>
  <c r="Y33" i="4"/>
  <c r="Y52" i="4"/>
  <c r="Y51" i="4"/>
  <c r="Y50" i="4"/>
  <c r="Y49" i="4"/>
  <c r="Y53" i="4"/>
  <c r="Y38" i="4"/>
  <c r="Y29" i="4"/>
  <c r="Y28" i="4"/>
  <c r="Y27" i="4"/>
  <c r="Y30" i="4"/>
  <c r="Y26" i="4"/>
  <c r="Y25" i="4"/>
  <c r="Y24" i="4"/>
  <c r="Z51" i="4"/>
  <c r="Z37" i="4"/>
  <c r="Z40" i="4"/>
  <c r="Z32" i="4"/>
  <c r="Z55" i="4"/>
  <c r="Z56" i="4"/>
  <c r="Z54" i="4"/>
  <c r="Z41" i="4"/>
  <c r="Z39" i="4"/>
  <c r="Z42" i="4"/>
  <c r="Z44" i="4"/>
  <c r="Z31" i="4"/>
  <c r="Z36" i="4"/>
  <c r="Z52" i="4"/>
  <c r="Z33" i="4"/>
  <c r="Z45" i="4"/>
  <c r="Z53" i="4"/>
  <c r="Z38" i="4"/>
  <c r="Z49" i="4"/>
  <c r="Z57" i="4"/>
  <c r="Z50" i="4"/>
  <c r="Z43" i="4"/>
  <c r="Z28" i="4"/>
  <c r="Z26" i="4"/>
  <c r="Z25" i="4"/>
  <c r="Z29" i="4"/>
  <c r="Z24" i="4"/>
  <c r="Z27" i="4"/>
  <c r="Z30" i="4"/>
  <c r="AA42" i="4"/>
  <c r="AA56" i="4"/>
  <c r="AA55" i="4"/>
  <c r="AA51" i="4"/>
  <c r="AA43" i="4"/>
  <c r="AA40" i="4"/>
  <c r="AA32" i="4"/>
  <c r="AA54" i="4"/>
  <c r="AA41" i="4"/>
  <c r="AA53" i="4"/>
  <c r="AA44" i="4"/>
  <c r="AA31" i="4"/>
  <c r="AA52" i="4"/>
  <c r="AA57" i="4"/>
  <c r="AA36" i="4"/>
  <c r="AA45" i="4"/>
  <c r="AA50" i="4"/>
  <c r="AA38" i="4"/>
  <c r="AA33" i="4"/>
  <c r="AA49" i="4"/>
  <c r="AA37" i="4"/>
  <c r="AA39" i="4"/>
  <c r="AA30" i="4"/>
  <c r="AA29" i="4"/>
  <c r="AA24" i="4"/>
  <c r="AA27" i="4"/>
  <c r="AA28" i="4"/>
  <c r="AA26" i="4"/>
  <c r="AA25" i="4"/>
  <c r="R34" i="4" l="1"/>
  <c r="J35" i="4"/>
  <c r="U33" i="4"/>
  <c r="V33" i="4"/>
  <c r="T33" i="4"/>
  <c r="W33" i="4"/>
  <c r="AE34" i="4" l="1"/>
  <c r="AI34" i="4" s="1"/>
  <c r="AE46" i="4"/>
  <c r="AI46" i="4" s="1"/>
  <c r="AD31" i="4"/>
  <c r="AH31" i="4" s="1"/>
  <c r="AC46" i="4"/>
  <c r="AG46" i="4" s="1"/>
  <c r="AE35" i="4"/>
  <c r="AI35" i="4" s="1"/>
  <c r="AD58" i="4"/>
  <c r="AH58" i="4" s="1"/>
  <c r="AE58" i="4"/>
  <c r="AI58" i="4" s="1"/>
  <c r="AD47" i="4"/>
  <c r="AH47" i="4" s="1"/>
  <c r="AC35" i="4"/>
  <c r="AG35" i="4" s="1"/>
  <c r="AD48" i="4"/>
  <c r="AH48" i="4" s="1"/>
  <c r="AD55" i="4"/>
  <c r="AH55" i="4" s="1"/>
  <c r="AD46" i="4"/>
  <c r="AH46" i="4" s="1"/>
  <c r="AC23" i="4"/>
  <c r="AG23" i="4" s="1"/>
  <c r="AE59" i="4"/>
  <c r="AI59" i="4" s="1"/>
  <c r="AE48" i="4"/>
  <c r="AI48" i="4" s="1"/>
  <c r="AE47" i="4"/>
  <c r="AI47" i="4" s="1"/>
  <c r="AD60" i="4"/>
  <c r="AH60" i="4" s="1"/>
  <c r="AC58" i="4"/>
  <c r="AG58" i="4" s="1"/>
  <c r="AD23" i="4"/>
  <c r="AH23" i="4" s="1"/>
  <c r="AE60" i="4"/>
  <c r="AI60" i="4" s="1"/>
  <c r="AD34" i="4"/>
  <c r="AH34" i="4" s="1"/>
  <c r="AC59" i="4"/>
  <c r="AG59" i="4" s="1"/>
  <c r="AE23" i="4"/>
  <c r="AI23" i="4" s="1"/>
  <c r="AD35" i="4"/>
  <c r="AH35" i="4" s="1"/>
  <c r="AC34" i="4"/>
  <c r="AG34" i="4" s="1"/>
  <c r="AC48" i="4"/>
  <c r="AG48" i="4" s="1"/>
  <c r="AC47" i="4"/>
  <c r="AG47" i="4" s="1"/>
  <c r="AE31" i="4"/>
  <c r="AI31" i="4" s="1"/>
  <c r="AC60" i="4"/>
  <c r="AG60" i="4" s="1"/>
  <c r="AD59" i="4"/>
  <c r="AH59" i="4" s="1"/>
  <c r="R35" i="4"/>
  <c r="J36" i="4"/>
  <c r="U34" i="4"/>
  <c r="W34" i="4"/>
  <c r="V34" i="4"/>
  <c r="T34" i="4"/>
  <c r="AC42" i="4"/>
  <c r="AG42" i="4" s="1"/>
  <c r="AD39" i="4"/>
  <c r="AH39" i="4" s="1"/>
  <c r="AE29" i="4"/>
  <c r="AI29" i="4" s="1"/>
  <c r="AC25" i="4"/>
  <c r="AG25" i="4" s="1"/>
  <c r="AC52" i="4"/>
  <c r="AG52" i="4" s="1"/>
  <c r="AD54" i="4"/>
  <c r="AH54" i="4" s="1"/>
  <c r="AE40" i="4"/>
  <c r="AI40" i="4" s="1"/>
  <c r="AD36" i="4"/>
  <c r="AH36" i="4" s="1"/>
  <c r="AC40" i="4"/>
  <c r="AG40" i="4" s="1"/>
  <c r="AC57" i="4"/>
  <c r="AG57" i="4" s="1"/>
  <c r="AC41" i="4"/>
  <c r="AG41" i="4" s="1"/>
  <c r="AD44" i="4"/>
  <c r="AH44" i="4" s="1"/>
  <c r="AC26" i="4"/>
  <c r="AG26" i="4" s="1"/>
  <c r="AC44" i="4"/>
  <c r="AG44" i="4" s="1"/>
  <c r="AD41" i="4"/>
  <c r="AH41" i="4" s="1"/>
  <c r="AE52" i="4"/>
  <c r="AI52" i="4" s="1"/>
  <c r="AD45" i="4"/>
  <c r="AH45" i="4" s="1"/>
  <c r="AC45" i="4"/>
  <c r="AG45" i="4" s="1"/>
  <c r="AD29" i="4"/>
  <c r="AH29" i="4" s="1"/>
  <c r="AC43" i="4"/>
  <c r="AG43" i="4" s="1"/>
  <c r="AE27" i="4"/>
  <c r="AI27" i="4" s="1"/>
  <c r="AE55" i="4"/>
  <c r="AI55" i="4" s="1"/>
  <c r="AC29" i="4"/>
  <c r="AG29" i="4" s="1"/>
  <c r="AE43" i="4"/>
  <c r="AI43" i="4" s="1"/>
  <c r="AD32" i="4"/>
  <c r="AH32" i="4" s="1"/>
  <c r="AE36" i="4"/>
  <c r="AI36" i="4" s="1"/>
  <c r="AD43" i="4"/>
  <c r="AH43" i="4" s="1"/>
  <c r="AC56" i="4"/>
  <c r="AG56" i="4" s="1"/>
  <c r="AE51" i="4"/>
  <c r="AI51" i="4" s="1"/>
  <c r="AC27" i="4"/>
  <c r="AG27" i="4" s="1"/>
  <c r="AE25" i="4"/>
  <c r="AI25" i="4" s="1"/>
  <c r="AD26" i="4"/>
  <c r="AH26" i="4" s="1"/>
  <c r="AC24" i="4"/>
  <c r="AG24" i="4" s="1"/>
  <c r="AE32" i="4"/>
  <c r="AI32" i="4" s="1"/>
  <c r="AE50" i="4"/>
  <c r="AI50" i="4" s="1"/>
  <c r="AC30" i="4"/>
  <c r="AG30" i="4" s="1"/>
  <c r="AD24" i="4"/>
  <c r="AH24" i="4" s="1"/>
  <c r="AE49" i="4"/>
  <c r="AI49" i="4" s="1"/>
  <c r="AD30" i="4"/>
  <c r="AH30" i="4" s="1"/>
  <c r="AD25" i="4"/>
  <c r="AH25" i="4" s="1"/>
  <c r="AE37" i="4"/>
  <c r="AI37" i="4" s="1"/>
  <c r="AE38" i="4"/>
  <c r="AI38" i="4" s="1"/>
  <c r="AD56" i="4"/>
  <c r="AH56" i="4" s="1"/>
  <c r="AE56" i="4"/>
  <c r="AI56" i="4" s="1"/>
  <c r="AC28" i="4"/>
  <c r="AG28" i="4" s="1"/>
  <c r="AD51" i="4"/>
  <c r="AH51" i="4" s="1"/>
  <c r="AD33" i="4"/>
  <c r="AH33" i="4" s="1"/>
  <c r="AE42" i="4"/>
  <c r="AI42" i="4" s="1"/>
  <c r="AC51" i="4"/>
  <c r="AG51" i="4" s="1"/>
  <c r="AC49" i="4"/>
  <c r="AG49" i="4" s="1"/>
  <c r="AE54" i="4"/>
  <c r="AI54" i="4" s="1"/>
  <c r="AE44" i="4"/>
  <c r="AI44" i="4" s="1"/>
  <c r="AC39" i="4"/>
  <c r="AG39" i="4" s="1"/>
  <c r="AD57" i="4"/>
  <c r="AH57" i="4" s="1"/>
  <c r="AC55" i="4"/>
  <c r="AG55" i="4" s="1"/>
  <c r="AC53" i="4"/>
  <c r="AG53" i="4" s="1"/>
  <c r="AD53" i="4"/>
  <c r="AH53" i="4" s="1"/>
  <c r="AD40" i="4"/>
  <c r="AH40" i="4" s="1"/>
  <c r="AE39" i="4"/>
  <c r="AI39" i="4" s="1"/>
  <c r="AC38" i="4"/>
  <c r="AG38" i="4" s="1"/>
  <c r="AC54" i="4"/>
  <c r="AG54" i="4" s="1"/>
  <c r="AE24" i="4"/>
  <c r="AI24" i="4" s="1"/>
  <c r="AD52" i="4"/>
  <c r="AH52" i="4" s="1"/>
  <c r="AE33" i="4"/>
  <c r="AI33" i="4" s="1"/>
  <c r="AE26" i="4"/>
  <c r="AI26" i="4" s="1"/>
  <c r="AC32" i="4"/>
  <c r="AG32" i="4" s="1"/>
  <c r="AE45" i="4"/>
  <c r="AI45" i="4" s="1"/>
  <c r="AC37" i="4"/>
  <c r="AG37" i="4" s="1"/>
  <c r="AC31" i="4"/>
  <c r="AG31" i="4" s="1"/>
  <c r="AD42" i="4"/>
  <c r="AH42" i="4" s="1"/>
  <c r="AE57" i="4"/>
  <c r="AI57" i="4" s="1"/>
  <c r="AC36" i="4"/>
  <c r="AG36" i="4" s="1"/>
  <c r="AE30" i="4"/>
  <c r="AI30" i="4" s="1"/>
  <c r="AD37" i="4"/>
  <c r="AH37" i="4" s="1"/>
  <c r="AD28" i="4"/>
  <c r="AH28" i="4" s="1"/>
  <c r="AE53" i="4"/>
  <c r="AI53" i="4" s="1"/>
  <c r="AC33" i="4"/>
  <c r="AG33" i="4" s="1"/>
  <c r="AE28" i="4"/>
  <c r="AI28" i="4" s="1"/>
  <c r="AD38" i="4"/>
  <c r="AH38" i="4" s="1"/>
  <c r="AD50" i="4"/>
  <c r="AH50" i="4" s="1"/>
  <c r="AE41" i="4"/>
  <c r="AI41" i="4" s="1"/>
  <c r="AC50" i="4"/>
  <c r="AG50" i="4" s="1"/>
  <c r="AD49" i="4"/>
  <c r="AH49" i="4" s="1"/>
  <c r="AD27" i="4"/>
  <c r="AH27" i="4" s="1"/>
  <c r="R36" i="4" l="1"/>
  <c r="J37" i="4"/>
  <c r="T35" i="4"/>
  <c r="U35" i="4"/>
  <c r="V35" i="4"/>
  <c r="W35" i="4"/>
  <c r="R37" i="4" l="1"/>
  <c r="J38" i="4"/>
  <c r="W36" i="4"/>
  <c r="T36" i="4"/>
  <c r="U36" i="4"/>
  <c r="V36" i="4"/>
  <c r="R38" i="4" l="1"/>
  <c r="J39" i="4"/>
  <c r="V37" i="4"/>
  <c r="U37" i="4"/>
  <c r="T37" i="4"/>
  <c r="W37" i="4"/>
  <c r="R39" i="4" l="1"/>
  <c r="J40" i="4"/>
  <c r="W38" i="4"/>
  <c r="T38" i="4"/>
  <c r="U38" i="4"/>
  <c r="V38" i="4"/>
  <c r="R40" i="4" l="1"/>
  <c r="J41" i="4"/>
  <c r="U39" i="4"/>
  <c r="W39" i="4"/>
  <c r="V39" i="4"/>
  <c r="T39" i="4"/>
  <c r="R41" i="4" l="1"/>
  <c r="J42" i="4"/>
  <c r="W40" i="4"/>
  <c r="T40" i="4"/>
  <c r="V40" i="4"/>
  <c r="U40" i="4"/>
  <c r="R42" i="4" l="1"/>
  <c r="J43" i="4"/>
  <c r="V41" i="4"/>
  <c r="T41" i="4"/>
  <c r="U41" i="4"/>
  <c r="W41" i="4"/>
  <c r="R43" i="4" l="1"/>
  <c r="J44" i="4"/>
  <c r="W42" i="4"/>
  <c r="U42" i="4"/>
  <c r="V42" i="4"/>
  <c r="T42" i="4"/>
  <c r="R44" i="4" l="1"/>
  <c r="J45" i="4"/>
  <c r="W43" i="4"/>
  <c r="U43" i="4"/>
  <c r="V43" i="4"/>
  <c r="T43" i="4"/>
  <c r="R45" i="4" l="1"/>
  <c r="J46" i="4"/>
  <c r="U44" i="4"/>
  <c r="V44" i="4"/>
  <c r="W44" i="4"/>
  <c r="T44" i="4"/>
  <c r="R46" i="4" l="1"/>
  <c r="J47" i="4"/>
  <c r="U45" i="4"/>
  <c r="W45" i="4"/>
  <c r="T45" i="4"/>
  <c r="V45" i="4"/>
  <c r="R47" i="4" l="1"/>
  <c r="J48" i="4"/>
  <c r="W46" i="4"/>
  <c r="T46" i="4"/>
  <c r="U46" i="4"/>
  <c r="V46" i="4"/>
  <c r="R48" i="4" l="1"/>
  <c r="J49" i="4"/>
  <c r="W47" i="4"/>
  <c r="T47" i="4"/>
  <c r="V47" i="4"/>
  <c r="U47" i="4"/>
  <c r="R49" i="4" l="1"/>
  <c r="J50" i="4"/>
  <c r="T48" i="4"/>
  <c r="V48" i="4"/>
  <c r="U48" i="4"/>
  <c r="W48" i="4"/>
  <c r="R50" i="4" l="1"/>
  <c r="J51" i="4"/>
  <c r="V49" i="4"/>
  <c r="U49" i="4"/>
  <c r="W49" i="4"/>
  <c r="T49" i="4"/>
  <c r="R51" i="4" l="1"/>
  <c r="J52" i="4"/>
  <c r="W50" i="4"/>
  <c r="T50" i="4"/>
  <c r="U50" i="4"/>
  <c r="V50" i="4"/>
  <c r="R52" i="4" l="1"/>
  <c r="J53" i="4"/>
  <c r="V51" i="4"/>
  <c r="W51" i="4"/>
  <c r="T51" i="4"/>
  <c r="U51" i="4"/>
  <c r="R53" i="4" l="1"/>
  <c r="J54" i="4"/>
  <c r="V52" i="4"/>
  <c r="T52" i="4"/>
  <c r="W52" i="4"/>
  <c r="U52" i="4"/>
  <c r="R54" i="4" l="1"/>
  <c r="J55" i="4"/>
  <c r="T53" i="4"/>
  <c r="W53" i="4"/>
  <c r="V53" i="4"/>
  <c r="U53" i="4"/>
  <c r="J56" i="4" l="1"/>
  <c r="R55" i="4"/>
  <c r="U54" i="4"/>
  <c r="W54" i="4"/>
  <c r="T54" i="4"/>
  <c r="V54" i="4"/>
  <c r="U55" i="4" l="1"/>
  <c r="T55" i="4"/>
  <c r="V55" i="4"/>
  <c r="W55" i="4"/>
  <c r="R56" i="4"/>
  <c r="J57" i="4"/>
  <c r="R57" i="4" l="1"/>
  <c r="J58" i="4"/>
  <c r="U56" i="4"/>
  <c r="T56" i="4"/>
  <c r="W56" i="4"/>
  <c r="V56" i="4"/>
  <c r="J59" i="4" l="1"/>
  <c r="R58" i="4"/>
  <c r="U57" i="4"/>
  <c r="T57" i="4"/>
  <c r="W57" i="4"/>
  <c r="V57" i="4"/>
  <c r="T58" i="4" l="1"/>
  <c r="U58" i="4"/>
  <c r="W58" i="4"/>
  <c r="V58" i="4"/>
  <c r="R59" i="4"/>
  <c r="J60" i="4"/>
  <c r="R60" i="4" s="1"/>
  <c r="V60" i="4" l="1"/>
  <c r="U60" i="4"/>
  <c r="T60" i="4"/>
  <c r="W60" i="4"/>
  <c r="U59" i="4"/>
  <c r="W59" i="4"/>
  <c r="T59" i="4"/>
  <c r="V59" i="4"/>
  <c r="L8" i="3" l="1"/>
  <c r="L7" i="3"/>
  <c r="L6" i="3"/>
  <c r="L3" i="3"/>
  <c r="N8" i="3"/>
  <c r="N5" i="3"/>
  <c r="N10" i="3" s="1"/>
  <c r="N6" i="3"/>
  <c r="N3" i="3"/>
  <c r="N7" i="3"/>
  <c r="K3" i="3"/>
  <c r="K8" i="3"/>
  <c r="K7" i="3"/>
  <c r="K5" i="3"/>
  <c r="K10" i="3" s="1"/>
  <c r="K6" i="3"/>
  <c r="M8" i="3"/>
  <c r="M3" i="3"/>
  <c r="M5" i="3" s="1"/>
  <c r="M10" i="3" s="1"/>
  <c r="M7" i="3"/>
  <c r="M6" i="3"/>
  <c r="K4" i="3" l="1"/>
  <c r="K9" i="3" s="1"/>
  <c r="X94" i="4"/>
  <c r="AB94" i="4" s="1"/>
  <c r="AF94" i="4" s="1"/>
  <c r="X76" i="4"/>
  <c r="AB76" i="4" s="1"/>
  <c r="AF76" i="4" s="1"/>
  <c r="X122" i="4"/>
  <c r="AB122" i="4" s="1"/>
  <c r="AF122" i="4" s="1"/>
  <c r="X78" i="4"/>
  <c r="AB78" i="4" s="1"/>
  <c r="AF78" i="4" s="1"/>
  <c r="X67" i="4"/>
  <c r="AB67" i="4" s="1"/>
  <c r="AF67" i="4" s="1"/>
  <c r="X116" i="4"/>
  <c r="AB116" i="4" s="1"/>
  <c r="AF116" i="4" s="1"/>
  <c r="X119" i="4"/>
  <c r="AB119" i="4" s="1"/>
  <c r="AF119" i="4" s="1"/>
  <c r="X63" i="4"/>
  <c r="AB63" i="4" s="1"/>
  <c r="AF63" i="4" s="1"/>
  <c r="X75" i="4"/>
  <c r="AB75" i="4" s="1"/>
  <c r="AF75" i="4" s="1"/>
  <c r="X128" i="4"/>
  <c r="AB128" i="4" s="1"/>
  <c r="AF128" i="4" s="1"/>
  <c r="X117" i="4"/>
  <c r="AB117" i="4" s="1"/>
  <c r="AF117" i="4" s="1"/>
  <c r="X113" i="4"/>
  <c r="AB113" i="4" s="1"/>
  <c r="AF113" i="4" s="1"/>
  <c r="X93" i="4"/>
  <c r="AB93" i="4" s="1"/>
  <c r="AF93" i="4" s="1"/>
  <c r="X129" i="4"/>
  <c r="AB129" i="4" s="1"/>
  <c r="AF129" i="4" s="1"/>
  <c r="X114" i="4"/>
  <c r="AB114" i="4" s="1"/>
  <c r="AF114" i="4" s="1"/>
  <c r="X70" i="4"/>
  <c r="AB70" i="4" s="1"/>
  <c r="AF70" i="4" s="1"/>
  <c r="X66" i="4"/>
  <c r="AB66" i="4" s="1"/>
  <c r="AF66" i="4" s="1"/>
  <c r="X92" i="4"/>
  <c r="AB92" i="4" s="1"/>
  <c r="AF92" i="4" s="1"/>
  <c r="X88" i="4"/>
  <c r="AB88" i="4" s="1"/>
  <c r="AF88" i="4" s="1"/>
  <c r="X133" i="4"/>
  <c r="AB133" i="4" s="1"/>
  <c r="AF133" i="4" s="1"/>
  <c r="X62" i="4"/>
  <c r="AB62" i="4" s="1"/>
  <c r="AF62" i="4" s="1"/>
  <c r="X64" i="4"/>
  <c r="AB64" i="4" s="1"/>
  <c r="AF64" i="4" s="1"/>
  <c r="X127" i="4"/>
  <c r="AB127" i="4" s="1"/>
  <c r="AF127" i="4" s="1"/>
  <c r="X84" i="4"/>
  <c r="AB84" i="4" s="1"/>
  <c r="AF84" i="4" s="1"/>
  <c r="X79" i="4"/>
  <c r="AB79" i="4" s="1"/>
  <c r="AF79" i="4" s="1"/>
  <c r="X125" i="4"/>
  <c r="AB125" i="4" s="1"/>
  <c r="AF125" i="4" s="1"/>
  <c r="X110" i="4"/>
  <c r="AB110" i="4" s="1"/>
  <c r="AF110" i="4" s="1"/>
  <c r="X100" i="4"/>
  <c r="AB100" i="4" s="1"/>
  <c r="AF100" i="4" s="1"/>
  <c r="X73" i="4"/>
  <c r="AB73" i="4" s="1"/>
  <c r="AF73" i="4" s="1"/>
  <c r="X65" i="4"/>
  <c r="AB65" i="4" s="1"/>
  <c r="AF65" i="4" s="1"/>
  <c r="X111" i="4"/>
  <c r="AB111" i="4" s="1"/>
  <c r="AF111" i="4" s="1"/>
  <c r="X72" i="4"/>
  <c r="AB72" i="4" s="1"/>
  <c r="AF72" i="4" s="1"/>
  <c r="X95" i="4"/>
  <c r="AB95" i="4" s="1"/>
  <c r="AF95" i="4" s="1"/>
  <c r="X87" i="4"/>
  <c r="AB87" i="4" s="1"/>
  <c r="AF87" i="4" s="1"/>
  <c r="X98" i="4"/>
  <c r="AB98" i="4" s="1"/>
  <c r="AF98" i="4" s="1"/>
  <c r="X90" i="4"/>
  <c r="AB90" i="4" s="1"/>
  <c r="AF90" i="4" s="1"/>
  <c r="X85" i="4"/>
  <c r="AB85" i="4" s="1"/>
  <c r="AF85" i="4" s="1"/>
  <c r="X97" i="4"/>
  <c r="AB97" i="4" s="1"/>
  <c r="AF97" i="4" s="1"/>
  <c r="X112" i="4"/>
  <c r="AB112" i="4" s="1"/>
  <c r="AF112" i="4" s="1"/>
  <c r="X124" i="4"/>
  <c r="AB124" i="4" s="1"/>
  <c r="AF124" i="4" s="1"/>
  <c r="X132" i="4"/>
  <c r="AB132" i="4" s="1"/>
  <c r="AF132" i="4" s="1"/>
  <c r="X86" i="4"/>
  <c r="AB86" i="4" s="1"/>
  <c r="AF86" i="4" s="1"/>
  <c r="X99" i="4"/>
  <c r="AB99" i="4" s="1"/>
  <c r="AF99" i="4" s="1"/>
  <c r="X77" i="4"/>
  <c r="AB77" i="4" s="1"/>
  <c r="AF77" i="4" s="1"/>
  <c r="X82" i="4"/>
  <c r="AB82" i="4" s="1"/>
  <c r="AF82" i="4" s="1"/>
  <c r="X81" i="4"/>
  <c r="AB81" i="4" s="1"/>
  <c r="AF81" i="4" s="1"/>
  <c r="X69" i="4"/>
  <c r="AB69" i="4" s="1"/>
  <c r="AF69" i="4" s="1"/>
  <c r="X120" i="4"/>
  <c r="AB120" i="4" s="1"/>
  <c r="AF120" i="4" s="1"/>
  <c r="X80" i="4"/>
  <c r="AB80" i="4" s="1"/>
  <c r="AF80" i="4" s="1"/>
  <c r="X68" i="4"/>
  <c r="AB68" i="4" s="1"/>
  <c r="AF68" i="4" s="1"/>
  <c r="X104" i="4"/>
  <c r="AB104" i="4" s="1"/>
  <c r="AF104" i="4" s="1"/>
  <c r="X103" i="4"/>
  <c r="AB103" i="4" s="1"/>
  <c r="AF103" i="4" s="1"/>
  <c r="X71" i="4"/>
  <c r="AB71" i="4" s="1"/>
  <c r="AF71" i="4" s="1"/>
  <c r="X130" i="4"/>
  <c r="AB130" i="4" s="1"/>
  <c r="AF130" i="4" s="1"/>
  <c r="X115" i="4"/>
  <c r="AB115" i="4" s="1"/>
  <c r="AF115" i="4" s="1"/>
  <c r="X105" i="4"/>
  <c r="AB105" i="4" s="1"/>
  <c r="AF105" i="4" s="1"/>
  <c r="X96" i="4"/>
  <c r="AB96" i="4" s="1"/>
  <c r="AF96" i="4" s="1"/>
  <c r="X83" i="4"/>
  <c r="AB83" i="4" s="1"/>
  <c r="AF83" i="4" s="1"/>
  <c r="X101" i="4"/>
  <c r="AB101" i="4" s="1"/>
  <c r="AF101" i="4" s="1"/>
  <c r="X61" i="4"/>
  <c r="AB61" i="4" s="1"/>
  <c r="AF61" i="4" s="1"/>
  <c r="X74" i="4"/>
  <c r="AB74" i="4" s="1"/>
  <c r="AF74" i="4" s="1"/>
  <c r="X123" i="4"/>
  <c r="AB123" i="4" s="1"/>
  <c r="AF123" i="4" s="1"/>
  <c r="X89" i="4"/>
  <c r="AB89" i="4" s="1"/>
  <c r="AF89" i="4" s="1"/>
  <c r="X107" i="4"/>
  <c r="AB107" i="4" s="1"/>
  <c r="AF107" i="4" s="1"/>
  <c r="X91" i="4"/>
  <c r="AB91" i="4" s="1"/>
  <c r="AF91" i="4" s="1"/>
  <c r="X131" i="4"/>
  <c r="AB131" i="4" s="1"/>
  <c r="AF131" i="4" s="1"/>
  <c r="X118" i="4"/>
  <c r="AB118" i="4" s="1"/>
  <c r="AF118" i="4" s="1"/>
  <c r="X102" i="4"/>
  <c r="AB102" i="4" s="1"/>
  <c r="AF102" i="4" s="1"/>
  <c r="X121" i="4"/>
  <c r="AB121" i="4" s="1"/>
  <c r="AF121" i="4" s="1"/>
  <c r="X109" i="4"/>
  <c r="AB109" i="4" s="1"/>
  <c r="AF109" i="4" s="1"/>
  <c r="X126" i="4"/>
  <c r="AB126" i="4" s="1"/>
  <c r="AF126" i="4" s="1"/>
  <c r="X108" i="4"/>
  <c r="AB108" i="4" s="1"/>
  <c r="AF108" i="4" s="1"/>
  <c r="X106" i="4"/>
  <c r="AB106" i="4" s="1"/>
  <c r="AF106" i="4" s="1"/>
  <c r="K14" i="3"/>
  <c r="X57" i="4"/>
  <c r="AB57" i="4" s="1"/>
  <c r="AF57" i="4" s="1"/>
  <c r="X24" i="4"/>
  <c r="AB24" i="4" s="1"/>
  <c r="AF24" i="4" s="1"/>
  <c r="X31" i="4"/>
  <c r="AB31" i="4" s="1"/>
  <c r="AF31" i="4" s="1"/>
  <c r="X53" i="4"/>
  <c r="AB53" i="4" s="1"/>
  <c r="AF53" i="4" s="1"/>
  <c r="X32" i="4"/>
  <c r="AB32" i="4" s="1"/>
  <c r="AF32" i="4" s="1"/>
  <c r="X33" i="4"/>
  <c r="AB33" i="4" s="1"/>
  <c r="AF33" i="4" s="1"/>
  <c r="X42" i="4"/>
  <c r="AB42" i="4" s="1"/>
  <c r="AF42" i="4" s="1"/>
  <c r="X51" i="4"/>
  <c r="AB51" i="4" s="1"/>
  <c r="AF51" i="4" s="1"/>
  <c r="X45" i="4"/>
  <c r="AB45" i="4" s="1"/>
  <c r="AF45" i="4" s="1"/>
  <c r="X26" i="4"/>
  <c r="AB26" i="4" s="1"/>
  <c r="AF26" i="4" s="1"/>
  <c r="X59" i="4"/>
  <c r="AB59" i="4" s="1"/>
  <c r="AF59" i="4" s="1"/>
  <c r="X41" i="4"/>
  <c r="AB41" i="4" s="1"/>
  <c r="AF41" i="4" s="1"/>
  <c r="X54" i="4"/>
  <c r="AB54" i="4" s="1"/>
  <c r="AF54" i="4" s="1"/>
  <c r="X29" i="4"/>
  <c r="AB29" i="4" s="1"/>
  <c r="AF29" i="4" s="1"/>
  <c r="X55" i="4"/>
  <c r="AB55" i="4" s="1"/>
  <c r="AF55" i="4" s="1"/>
  <c r="X44" i="4"/>
  <c r="AB44" i="4" s="1"/>
  <c r="AF44" i="4" s="1"/>
  <c r="X58" i="4"/>
  <c r="AB58" i="4" s="1"/>
  <c r="AF58" i="4" s="1"/>
  <c r="X56" i="4"/>
  <c r="AB56" i="4" s="1"/>
  <c r="AF56" i="4" s="1"/>
  <c r="X48" i="4"/>
  <c r="AB48" i="4" s="1"/>
  <c r="AF48" i="4" s="1"/>
  <c r="X37" i="4"/>
  <c r="AB37" i="4" s="1"/>
  <c r="AF37" i="4" s="1"/>
  <c r="X46" i="4"/>
  <c r="AB46" i="4" s="1"/>
  <c r="AF46" i="4" s="1"/>
  <c r="X30" i="4"/>
  <c r="AB30" i="4" s="1"/>
  <c r="AF30" i="4" s="1"/>
  <c r="X50" i="4"/>
  <c r="AB50" i="4" s="1"/>
  <c r="AF50" i="4" s="1"/>
  <c r="X27" i="4"/>
  <c r="AB27" i="4" s="1"/>
  <c r="AF27" i="4" s="1"/>
  <c r="X28" i="4"/>
  <c r="AB28" i="4" s="1"/>
  <c r="AF28" i="4" s="1"/>
  <c r="X43" i="4"/>
  <c r="AB43" i="4" s="1"/>
  <c r="AF43" i="4" s="1"/>
  <c r="X38" i="4"/>
  <c r="AB38" i="4" s="1"/>
  <c r="AF38" i="4" s="1"/>
  <c r="X39" i="4"/>
  <c r="AB39" i="4" s="1"/>
  <c r="AF39" i="4" s="1"/>
  <c r="X49" i="4"/>
  <c r="AB49" i="4" s="1"/>
  <c r="AF49" i="4" s="1"/>
  <c r="X52" i="4"/>
  <c r="AB52" i="4" s="1"/>
  <c r="AF52" i="4" s="1"/>
  <c r="X35" i="4"/>
  <c r="AB35" i="4" s="1"/>
  <c r="AF35" i="4" s="1"/>
  <c r="X34" i="4"/>
  <c r="AB34" i="4" s="1"/>
  <c r="AF34" i="4" s="1"/>
  <c r="X23" i="4"/>
  <c r="AB23" i="4" s="1"/>
  <c r="AF23" i="4" s="1"/>
  <c r="X60" i="4"/>
  <c r="AB60" i="4" s="1"/>
  <c r="AF60" i="4" s="1"/>
  <c r="X40" i="4"/>
  <c r="AB40" i="4" s="1"/>
  <c r="AF40" i="4" s="1"/>
  <c r="X47" i="4"/>
  <c r="AB47" i="4" s="1"/>
  <c r="AF47" i="4" s="1"/>
  <c r="X25" i="4"/>
  <c r="AB25" i="4" s="1"/>
  <c r="AF25" i="4" s="1"/>
  <c r="X36" i="4"/>
  <c r="AB36" i="4" s="1"/>
  <c r="AF36" i="4" s="1"/>
  <c r="L4" i="3"/>
  <c r="L9" i="3" s="1"/>
  <c r="K12" i="3"/>
  <c r="K13" i="3" s="1"/>
  <c r="L5" i="3"/>
  <c r="L10" i="3" s="1"/>
  <c r="M4" i="3"/>
  <c r="M9" i="3" s="1"/>
  <c r="M12" i="3" s="1"/>
  <c r="M13" i="3" s="1"/>
  <c r="N4" i="3"/>
  <c r="N9" i="3" s="1"/>
  <c r="N12" i="3" s="1"/>
  <c r="N13" i="3" s="1"/>
  <c r="X20" i="4" l="1"/>
  <c r="X16" i="4"/>
  <c r="X2" i="4"/>
  <c r="X3" i="4"/>
  <c r="X21" i="4"/>
  <c r="X13" i="4"/>
  <c r="X10" i="4"/>
  <c r="X19" i="4"/>
  <c r="X17" i="4"/>
  <c r="X6" i="4"/>
  <c r="K15" i="3"/>
  <c r="X4" i="4"/>
  <c r="N14" i="3"/>
  <c r="L14" i="3"/>
  <c r="AA15" i="4"/>
  <c r="AA21" i="4"/>
  <c r="AA18" i="4"/>
  <c r="AA2" i="4"/>
  <c r="AA20" i="4"/>
  <c r="AA10" i="4"/>
  <c r="AA6" i="4"/>
  <c r="AA8" i="4"/>
  <c r="AA4" i="4"/>
  <c r="AA7" i="4"/>
  <c r="AA9" i="4"/>
  <c r="AA17" i="4"/>
  <c r="AA3" i="4"/>
  <c r="AA14" i="4"/>
  <c r="AA11" i="4"/>
  <c r="AA5" i="4"/>
  <c r="AA22" i="4"/>
  <c r="AA12" i="4"/>
  <c r="AA13" i="4"/>
  <c r="AA16" i="4"/>
  <c r="AA19" i="4"/>
  <c r="N15" i="3"/>
  <c r="Z22" i="4"/>
  <c r="Z7" i="4"/>
  <c r="Z4" i="4"/>
  <c r="Z11" i="4"/>
  <c r="Z3" i="4"/>
  <c r="Z8" i="4"/>
  <c r="Z17" i="4"/>
  <c r="Z9" i="4"/>
  <c r="Z15" i="4"/>
  <c r="Z18" i="4"/>
  <c r="Z5" i="4"/>
  <c r="Z20" i="4"/>
  <c r="Z21" i="4"/>
  <c r="Z13" i="4"/>
  <c r="Z6" i="4"/>
  <c r="Z12" i="4"/>
  <c r="Z2" i="4"/>
  <c r="Z19" i="4"/>
  <c r="Z10" i="4"/>
  <c r="Z14" i="4"/>
  <c r="Z16" i="4"/>
  <c r="M15" i="3"/>
  <c r="X8" i="4"/>
  <c r="X11" i="4"/>
  <c r="X18" i="4"/>
  <c r="X15" i="4"/>
  <c r="L12" i="3"/>
  <c r="L13" i="3" s="1"/>
  <c r="X9" i="4"/>
  <c r="X14" i="4"/>
  <c r="X7" i="4"/>
  <c r="X22" i="4"/>
  <c r="X12" i="4"/>
  <c r="M14" i="3"/>
  <c r="X5" i="4"/>
  <c r="M11" i="3" l="1"/>
  <c r="AD18" i="4" s="1"/>
  <c r="AH18" i="4" s="1"/>
  <c r="K11" i="3"/>
  <c r="AB5" i="4" s="1"/>
  <c r="AF5" i="4" s="1"/>
  <c r="N11" i="3"/>
  <c r="AE12" i="4" s="1"/>
  <c r="AI12" i="4" s="1"/>
  <c r="Y11" i="4"/>
  <c r="Y14" i="4"/>
  <c r="Y20" i="4"/>
  <c r="Y12" i="4"/>
  <c r="Y8" i="4"/>
  <c r="Y13" i="4"/>
  <c r="Y15" i="4"/>
  <c r="Y2" i="4"/>
  <c r="Y18" i="4"/>
  <c r="Y5" i="4"/>
  <c r="Y3" i="4"/>
  <c r="Y7" i="4"/>
  <c r="Y4" i="4"/>
  <c r="Y19" i="4"/>
  <c r="Y6" i="4"/>
  <c r="Y17" i="4"/>
  <c r="Y9" i="4"/>
  <c r="Y10" i="4"/>
  <c r="Y16" i="4"/>
  <c r="Y21" i="4"/>
  <c r="Y22" i="4"/>
  <c r="L15" i="3"/>
  <c r="AB15" i="4" l="1"/>
  <c r="AF15" i="4" s="1"/>
  <c r="AE22" i="4"/>
  <c r="AI22" i="4" s="1"/>
  <c r="AE2" i="4"/>
  <c r="AI2" i="4" s="1"/>
  <c r="AE17" i="4"/>
  <c r="AI17" i="4" s="1"/>
  <c r="L11" i="3"/>
  <c r="AC17" i="4" s="1"/>
  <c r="AG17" i="4" s="1"/>
  <c r="AE18" i="4"/>
  <c r="AI18" i="4" s="1"/>
  <c r="AE3" i="4"/>
  <c r="AI3" i="4" s="1"/>
  <c r="AD20" i="4"/>
  <c r="AH20" i="4" s="1"/>
  <c r="AE14" i="4"/>
  <c r="AI14" i="4" s="1"/>
  <c r="AD2" i="4"/>
  <c r="AH2" i="4" s="1"/>
  <c r="AD5" i="4"/>
  <c r="AH5" i="4" s="1"/>
  <c r="AD15" i="4"/>
  <c r="AH15" i="4" s="1"/>
  <c r="AE20" i="4"/>
  <c r="AI20" i="4" s="1"/>
  <c r="AE8" i="4"/>
  <c r="AI8" i="4" s="1"/>
  <c r="AB14" i="4"/>
  <c r="AF14" i="4" s="1"/>
  <c r="AB16" i="4"/>
  <c r="AF16" i="4" s="1"/>
  <c r="AB19" i="4"/>
  <c r="AF19" i="4" s="1"/>
  <c r="AB17" i="4"/>
  <c r="AF17" i="4" s="1"/>
  <c r="AB4" i="4"/>
  <c r="AF4" i="4" s="1"/>
  <c r="AB21" i="4"/>
  <c r="AF21" i="4" s="1"/>
  <c r="AB20" i="4"/>
  <c r="AF20" i="4" s="1"/>
  <c r="AB2" i="4"/>
  <c r="AF2" i="4" s="1"/>
  <c r="AB10" i="4"/>
  <c r="AF10" i="4" s="1"/>
  <c r="AB6" i="4"/>
  <c r="AF6" i="4" s="1"/>
  <c r="AB13" i="4"/>
  <c r="AF13" i="4" s="1"/>
  <c r="AB3" i="4"/>
  <c r="AF3" i="4" s="1"/>
  <c r="AE7" i="4"/>
  <c r="AI7" i="4" s="1"/>
  <c r="AE21" i="4"/>
  <c r="AI21" i="4" s="1"/>
  <c r="AD22" i="4"/>
  <c r="AH22" i="4" s="1"/>
  <c r="AD9" i="4"/>
  <c r="AH9" i="4" s="1"/>
  <c r="AE6" i="4"/>
  <c r="AI6" i="4" s="1"/>
  <c r="AD7" i="4"/>
  <c r="AH7" i="4" s="1"/>
  <c r="AE19" i="4"/>
  <c r="AI19" i="4" s="1"/>
  <c r="AE11" i="4"/>
  <c r="AI11" i="4" s="1"/>
  <c r="AD21" i="4"/>
  <c r="AH21" i="4" s="1"/>
  <c r="AE10" i="4"/>
  <c r="AI10" i="4" s="1"/>
  <c r="AE4" i="4"/>
  <c r="AI4" i="4" s="1"/>
  <c r="AB9" i="4"/>
  <c r="AF9" i="4" s="1"/>
  <c r="AB7" i="4"/>
  <c r="AF7" i="4" s="1"/>
  <c r="AD3" i="4"/>
  <c r="AH3" i="4" s="1"/>
  <c r="AE16" i="4"/>
  <c r="AI16" i="4" s="1"/>
  <c r="AD12" i="4"/>
  <c r="AH12" i="4" s="1"/>
  <c r="AD17" i="4"/>
  <c r="AH17" i="4" s="1"/>
  <c r="AB18" i="4"/>
  <c r="AF18" i="4" s="1"/>
  <c r="AD6" i="4"/>
  <c r="AH6" i="4" s="1"/>
  <c r="AD11" i="4"/>
  <c r="AH11" i="4" s="1"/>
  <c r="AE13" i="4"/>
  <c r="AI13" i="4" s="1"/>
  <c r="AB22" i="4"/>
  <c r="AF22" i="4" s="1"/>
  <c r="AB8" i="4"/>
  <c r="AF8" i="4" s="1"/>
  <c r="AD13" i="4"/>
  <c r="AH13" i="4" s="1"/>
  <c r="AB11" i="4"/>
  <c r="AF11" i="4" s="1"/>
  <c r="AE15" i="4"/>
  <c r="AI15" i="4" s="1"/>
  <c r="AB12" i="4"/>
  <c r="AF12" i="4" s="1"/>
  <c r="AD19" i="4"/>
  <c r="AH19" i="4" s="1"/>
  <c r="AE5" i="4"/>
  <c r="AI5" i="4" s="1"/>
  <c r="AD8" i="4"/>
  <c r="AH8" i="4" s="1"/>
  <c r="AD14" i="4"/>
  <c r="AH14" i="4" s="1"/>
  <c r="AD16" i="4"/>
  <c r="AH16" i="4" s="1"/>
  <c r="AD4" i="4"/>
  <c r="AH4" i="4" s="1"/>
  <c r="AE9" i="4"/>
  <c r="AI9" i="4" s="1"/>
  <c r="AD10" i="4"/>
  <c r="AH10" i="4" s="1"/>
  <c r="AC4" i="4" l="1"/>
  <c r="AG4" i="4" s="1"/>
  <c r="AC19" i="4"/>
  <c r="AG19" i="4" s="1"/>
  <c r="AC8" i="4"/>
  <c r="AG8" i="4" s="1"/>
  <c r="AC7" i="4"/>
  <c r="AG7" i="4" s="1"/>
  <c r="AC10" i="4"/>
  <c r="AG10" i="4" s="1"/>
  <c r="D3" i="3"/>
  <c r="D4" i="3" s="1"/>
  <c r="D9" i="3" s="1"/>
  <c r="D8" i="3"/>
  <c r="D6" i="3"/>
  <c r="D7" i="3"/>
  <c r="D5" i="3"/>
  <c r="D10" i="3" s="1"/>
  <c r="AC6" i="4"/>
  <c r="AG6" i="4" s="1"/>
  <c r="F7" i="3"/>
  <c r="F6" i="3"/>
  <c r="F8" i="3"/>
  <c r="F3" i="3"/>
  <c r="F5" i="3" s="1"/>
  <c r="F10" i="3" s="1"/>
  <c r="AC2" i="4"/>
  <c r="AG2" i="4" s="1"/>
  <c r="AC13" i="4"/>
  <c r="AG13" i="4" s="1"/>
  <c r="AC11" i="4"/>
  <c r="AG11" i="4" s="1"/>
  <c r="AC18" i="4"/>
  <c r="AG18" i="4" s="1"/>
  <c r="AC22" i="4"/>
  <c r="AG22" i="4" s="1"/>
  <c r="G6" i="3"/>
  <c r="G3" i="3"/>
  <c r="G4" i="3" s="1"/>
  <c r="G9" i="3" s="1"/>
  <c r="G7" i="3"/>
  <c r="G8" i="3"/>
  <c r="AC14" i="4"/>
  <c r="AG14" i="4" s="1"/>
  <c r="AC15" i="4"/>
  <c r="AG15" i="4" s="1"/>
  <c r="AC9" i="4"/>
  <c r="AG9" i="4" s="1"/>
  <c r="AC12" i="4"/>
  <c r="AG12" i="4" s="1"/>
  <c r="AC16" i="4"/>
  <c r="AG16" i="4" s="1"/>
  <c r="AC21" i="4"/>
  <c r="AG21" i="4" s="1"/>
  <c r="AC5" i="4"/>
  <c r="AG5" i="4" s="1"/>
  <c r="AC3" i="4"/>
  <c r="AG3" i="4" s="1"/>
  <c r="AC20" i="4"/>
  <c r="AG20" i="4" s="1"/>
  <c r="D12" i="3" l="1"/>
  <c r="E7" i="3"/>
  <c r="E6" i="3"/>
  <c r="E3" i="3"/>
  <c r="E5" i="3" s="1"/>
  <c r="E10" i="3" s="1"/>
  <c r="E8" i="3"/>
  <c r="F4" i="3"/>
  <c r="F9" i="3" s="1"/>
  <c r="F12" i="3" s="1"/>
  <c r="F13" i="3" s="1"/>
  <c r="F15" i="3" s="1"/>
  <c r="G5" i="3"/>
  <c r="G10" i="3" s="1"/>
  <c r="G12" i="3" s="1"/>
  <c r="D13" i="3"/>
  <c r="D15" i="3" s="1"/>
  <c r="D14" i="3"/>
  <c r="F14" i="3" l="1"/>
  <c r="G13" i="3"/>
  <c r="G15" i="3" s="1"/>
  <c r="G14" i="3"/>
  <c r="E4" i="3"/>
  <c r="E9" i="3" s="1"/>
  <c r="E12" i="3" s="1"/>
  <c r="E13" i="3" l="1"/>
  <c r="E15" i="3" s="1"/>
  <c r="E14" i="3"/>
  <c r="B6" i="1" l="1"/>
  <c r="B5" i="1"/>
  <c r="B7" i="1"/>
  <c r="B4" i="1"/>
  <c r="D23" i="3"/>
  <c r="S3" i="4" l="1"/>
  <c r="S13" i="4"/>
  <c r="S41" i="4"/>
  <c r="S99" i="4"/>
  <c r="S121" i="4"/>
  <c r="S15" i="4"/>
  <c r="S46" i="4"/>
  <c r="S47" i="4"/>
  <c r="S97" i="4"/>
  <c r="S66" i="4"/>
  <c r="S29" i="4"/>
  <c r="S71" i="4"/>
  <c r="S94" i="4"/>
  <c r="S4" i="4"/>
  <c r="S44" i="4"/>
  <c r="S86" i="4"/>
  <c r="S82" i="4"/>
  <c r="S116" i="4"/>
  <c r="S110" i="4"/>
  <c r="S32" i="4"/>
  <c r="S106" i="4"/>
  <c r="S70" i="4"/>
  <c r="S25" i="4"/>
  <c r="S63" i="4"/>
  <c r="S124" i="4"/>
  <c r="S128" i="4"/>
  <c r="S5" i="4"/>
  <c r="S88" i="4"/>
  <c r="S74" i="4"/>
  <c r="S130" i="4"/>
  <c r="S84" i="4"/>
  <c r="S50" i="4"/>
  <c r="S118" i="4"/>
  <c r="S108" i="4"/>
  <c r="S39" i="4"/>
  <c r="S72" i="4"/>
  <c r="S76" i="4"/>
  <c r="S78" i="4"/>
  <c r="S125" i="4"/>
  <c r="S75" i="4"/>
  <c r="S104" i="4"/>
  <c r="S6" i="4"/>
  <c r="S132" i="4"/>
  <c r="S123" i="4"/>
  <c r="S55" i="4"/>
  <c r="S91" i="4"/>
  <c r="S56" i="4"/>
  <c r="S14" i="4"/>
  <c r="S23" i="4"/>
  <c r="S33" i="4"/>
  <c r="S11" i="4"/>
  <c r="S111" i="4"/>
  <c r="S122" i="4"/>
  <c r="S93" i="4"/>
  <c r="S30" i="4"/>
  <c r="S57" i="4"/>
  <c r="S12" i="4"/>
  <c r="S64" i="4"/>
  <c r="S115" i="4"/>
  <c r="S20" i="4"/>
  <c r="S19" i="4"/>
  <c r="S120" i="4"/>
  <c r="S34" i="4"/>
  <c r="S89" i="4"/>
  <c r="S8" i="4"/>
  <c r="S129" i="4"/>
  <c r="S107" i="4"/>
  <c r="S73" i="4"/>
  <c r="S95" i="4"/>
  <c r="S105" i="4"/>
  <c r="S80" i="4"/>
  <c r="S45" i="4"/>
  <c r="S65" i="4"/>
  <c r="S127" i="4"/>
  <c r="S61" i="4"/>
  <c r="S98" i="4"/>
  <c r="S102" i="4"/>
  <c r="S16" i="4"/>
  <c r="S112" i="4"/>
  <c r="S87" i="4"/>
  <c r="S68" i="4"/>
  <c r="S35" i="4"/>
  <c r="S79" i="4"/>
  <c r="S43" i="4"/>
  <c r="S81" i="4"/>
  <c r="S114" i="4"/>
  <c r="S85" i="4"/>
  <c r="S48" i="4"/>
  <c r="S60" i="4"/>
  <c r="S21" i="4"/>
  <c r="S58" i="4"/>
  <c r="S2" i="4"/>
  <c r="S113" i="4"/>
  <c r="S27" i="4"/>
  <c r="S109" i="4"/>
  <c r="S7" i="4"/>
  <c r="S117" i="4"/>
  <c r="S9" i="4"/>
  <c r="S52" i="4"/>
  <c r="S10" i="4"/>
  <c r="S49" i="4"/>
  <c r="S101" i="4"/>
  <c r="S22" i="4"/>
  <c r="S103" i="4"/>
  <c r="S53" i="4"/>
  <c r="S42" i="4"/>
  <c r="S77" i="4"/>
  <c r="S126" i="4"/>
  <c r="S26" i="4"/>
  <c r="S59" i="4"/>
  <c r="S18" i="4"/>
  <c r="S36" i="4"/>
  <c r="S40" i="4"/>
  <c r="S28" i="4"/>
  <c r="S38" i="4"/>
  <c r="S119" i="4"/>
  <c r="S54" i="4"/>
  <c r="S83" i="4"/>
  <c r="S17" i="4"/>
  <c r="S31" i="4"/>
  <c r="S24" i="4"/>
  <c r="S69" i="4"/>
  <c r="S100" i="4"/>
  <c r="S62" i="4"/>
  <c r="S133" i="4"/>
  <c r="S90" i="4"/>
  <c r="S67" i="4"/>
  <c r="S92" i="4"/>
  <c r="S37" i="4"/>
  <c r="S131" i="4"/>
  <c r="S96" i="4"/>
  <c r="S51" i="4"/>
  <c r="B8" i="1"/>
  <c r="B17" i="6"/>
  <c r="B18" i="6"/>
  <c r="B15" i="6"/>
  <c r="B16" i="6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<sst xmlns="http://schemas.openxmlformats.org/spreadsheetml/2006/main" count="214" uniqueCount="127">
  <si>
    <t>Weather Zone</t>
  </si>
  <si>
    <t>London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</si>
  <si>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</si>
  <si>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</si>
  <si>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</si>
  <si>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</si>
  <si>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</si>
  <si>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</si>
  <si>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</si>
  <si>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01</t>
  </si>
  <si>
    <t>03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</si>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</sst>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9.3576751117734727</c:v>
                </c:pt>
                <c:pt idx="1">
                  <c:v>2.4772313296903459</c:v>
                </c:pt>
                <c:pt idx="2">
                  <c:v>14.121059268600252</c:v>
                </c:pt>
                <c:pt idx="3">
                  <c:v>20.507692307692309</c:v>
                </c:pt>
                <c:pt idx="4">
                  <c:v>38.344939059606872</c:v>
                </c:pt>
                <c:pt idx="5">
                  <c:v>39.341357900651424</c:v>
                </c:pt>
                <c:pt idx="6">
                  <c:v>41.002056672954907</c:v>
                </c:pt>
                <c:pt idx="7">
                  <c:v>41.666336181876304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9.9283333497742809</c:v>
                </c:pt>
                <c:pt idx="1">
                  <c:v>18.926153879899246</c:v>
                </c:pt>
                <c:pt idx="2">
                  <c:v>8.1816666732231784</c:v>
                </c:pt>
                <c:pt idx="3">
                  <c:v>-2.1355931880110401</c:v>
                </c:pt>
                <c:pt idx="4">
                  <c:v>-4.6786885027025562</c:v>
                </c:pt>
                <c:pt idx="5">
                  <c:v>-1.9693548294805709</c:v>
                </c:pt>
                <c:pt idx="6">
                  <c:v>8.793548401805662</c:v>
                </c:pt>
                <c:pt idx="7">
                  <c:v>13.863492047621143</c:v>
                </c:pt>
                <c:pt idx="8">
                  <c:v>8.9537036905962015</c:v>
                </c:pt>
                <c:pt idx="9">
                  <c:v>-1.319047655378069</c:v>
                </c:pt>
                <c:pt idx="10">
                  <c:v>-4.8306451305266354</c:v>
                </c:pt>
                <c:pt idx="11">
                  <c:v>-7.0000012715657256E-2</c:v>
                </c:pt>
                <c:pt idx="12">
                  <c:v>10.230158742812892</c:v>
                </c:pt>
                <c:pt idx="13">
                  <c:v>14.325423727601262</c:v>
                </c:pt>
                <c:pt idx="14">
                  <c:v>8.9983606558354179</c:v>
                </c:pt>
                <c:pt idx="15">
                  <c:v>-0.83448272840730109</c:v>
                </c:pt>
                <c:pt idx="16">
                  <c:v>-4.8539682569957918</c:v>
                </c:pt>
                <c:pt idx="17">
                  <c:v>-0.84754093553199183</c:v>
                </c:pt>
                <c:pt idx="18">
                  <c:v>11.750000006969898</c:v>
                </c:pt>
                <c:pt idx="19">
                  <c:v>18.9250000086613</c:v>
                </c:pt>
                <c:pt idx="20">
                  <c:v>2.6374999739229681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10.050000000000001</c:v>
                </c:pt>
                <c:pt idx="1">
                  <c:v>20.507692307692309</c:v>
                </c:pt>
                <c:pt idx="2">
                  <c:v>8.9</c:v>
                </c:pt>
                <c:pt idx="3">
                  <c:v>1.847457627118644</c:v>
                </c:pt>
                <c:pt idx="4">
                  <c:v>1.8360655737704918</c:v>
                </c:pt>
                <c:pt idx="5">
                  <c:v>3.193548387096774</c:v>
                </c:pt>
                <c:pt idx="6">
                  <c:v>14.03225806451613</c:v>
                </c:pt>
                <c:pt idx="7">
                  <c:v>20.126984126984127</c:v>
                </c:pt>
                <c:pt idx="8">
                  <c:v>10.592592592592593</c:v>
                </c:pt>
                <c:pt idx="9">
                  <c:v>2.3968253968253967</c:v>
                </c:pt>
                <c:pt idx="10">
                  <c:v>1.8548387096774193</c:v>
                </c:pt>
                <c:pt idx="11">
                  <c:v>3.5666666666666669</c:v>
                </c:pt>
                <c:pt idx="12">
                  <c:v>12.666666666666666</c:v>
                </c:pt>
                <c:pt idx="13">
                  <c:v>21.203389830508474</c:v>
                </c:pt>
                <c:pt idx="14">
                  <c:v>14.639344262295081</c:v>
                </c:pt>
                <c:pt idx="15">
                  <c:v>2.3103448275862069</c:v>
                </c:pt>
                <c:pt idx="16">
                  <c:v>1.8253968253968254</c:v>
                </c:pt>
                <c:pt idx="17">
                  <c:v>3.4754098360655736</c:v>
                </c:pt>
                <c:pt idx="18">
                  <c:v>14.951612903225806</c:v>
                </c:pt>
                <c:pt idx="19">
                  <c:v>21.8125</c:v>
                </c:pt>
                <c:pt idx="20">
                  <c:v>6.2750000000000004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9.9283333497742809</c:v>
                </c:pt>
                <c:pt idx="1">
                  <c:v>18.926153879899246</c:v>
                </c:pt>
                <c:pt idx="2">
                  <c:v>8.1816666732231784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10.050000000000001</c:v>
                </c:pt>
                <c:pt idx="1">
                  <c:v>20.507692307692309</c:v>
                </c:pt>
                <c:pt idx="2">
                  <c:v>8.9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rca365-my.sharepoint.com/Users/atbozzo/Library/Containers/com.microsoft.Outlook/Data/tmp/Outlook%20Temp/Enbridge%20DDD%20Calculation%20AllWx%20EGI_LondonRes05%20v2.xlsx" TargetMode="External"/><Relationship Id="rId1" Type="http://schemas.openxmlformats.org/officeDocument/2006/relationships/externalLinkPath" Target="https://enbridge.sharepoint.com/Users/atbozzo/Library/Containers/com.microsoft.Outlook/Data/tmp/Outlook%20Temp/Enbridge%20DDD%20Calculation%20AllWx%20EGI_LondonRes0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mption Data Input"/>
      <sheetName val="Output Summary"/>
      <sheetName val="DDD Model Summary"/>
      <sheetName val="DDD Model Calculations"/>
      <sheetName val="WorkingData"/>
      <sheetName val="Weather Data"/>
    </sheetNames>
    <sheetDataSet>
      <sheetData sheetId="0"/>
      <sheetData sheetId="1"/>
      <sheetData sheetId="2"/>
      <sheetData sheetId="3">
        <row r="20">
          <cell r="D20">
            <v>18</v>
          </cell>
        </row>
      </sheetData>
      <sheetData sheetId="4"/>
      <sheetData sheetId="5">
        <row r="4139">
          <cell r="D4139">
            <v>7.4000000953674316</v>
          </cell>
          <cell r="E4139">
            <v>7.5999999046325684</v>
          </cell>
          <cell r="F4139">
            <v>4.6999998092651367</v>
          </cell>
          <cell r="G4139">
            <v>-0.5</v>
          </cell>
        </row>
        <row r="4140">
          <cell r="D4140">
            <v>7.8000001907348633</v>
          </cell>
          <cell r="E4140">
            <v>11.100000381469727</v>
          </cell>
          <cell r="F4140">
            <v>6.9000000953674316</v>
          </cell>
          <cell r="G4140">
            <v>4.8000001907348633</v>
          </cell>
        </row>
        <row r="4141">
          <cell r="D4141">
            <v>13.899999618530273</v>
          </cell>
          <cell r="E4141">
            <v>13.199999809265137</v>
          </cell>
          <cell r="F4141">
            <v>14.600000381469727</v>
          </cell>
          <cell r="G4141">
            <v>3.5</v>
          </cell>
        </row>
        <row r="4142">
          <cell r="D4142">
            <v>8.1000003814697266</v>
          </cell>
          <cell r="E4142">
            <v>8.8999996185302734</v>
          </cell>
          <cell r="F4142">
            <v>10.800000190734863</v>
          </cell>
          <cell r="G4142">
            <v>8.5</v>
          </cell>
        </row>
        <row r="4143">
          <cell r="D4143">
            <v>9.8000001907348633</v>
          </cell>
          <cell r="E4143">
            <v>9.6999998092651367</v>
          </cell>
          <cell r="F4143">
            <v>13</v>
          </cell>
          <cell r="G4143">
            <v>5.5999999046325684</v>
          </cell>
        </row>
        <row r="4144">
          <cell r="D4144">
            <v>15.300000190734863</v>
          </cell>
          <cell r="E4144">
            <v>15.800000190734863</v>
          </cell>
          <cell r="F4144">
            <v>14.899999618530273</v>
          </cell>
          <cell r="G4144">
            <v>7.0999999046325684</v>
          </cell>
        </row>
        <row r="4145">
          <cell r="D4145">
            <v>14.300000190734863</v>
          </cell>
          <cell r="E4145">
            <v>13.5</v>
          </cell>
          <cell r="F4145">
            <v>17.899999618530273</v>
          </cell>
          <cell r="G4145">
            <v>10.800000190734863</v>
          </cell>
        </row>
        <row r="4146">
          <cell r="D4146">
            <v>15.300000190734863</v>
          </cell>
          <cell r="E4146">
            <v>12.800000190734863</v>
          </cell>
          <cell r="F4146">
            <v>13.100000381469727</v>
          </cell>
          <cell r="G4146">
            <v>6.0999999046325684</v>
          </cell>
        </row>
        <row r="4147">
          <cell r="D4147">
            <v>9.6000003814697266</v>
          </cell>
          <cell r="E4147">
            <v>8.6999998092651367</v>
          </cell>
          <cell r="F4147">
            <v>8.3999996185302734</v>
          </cell>
          <cell r="G4147">
            <v>2.7999999523162842</v>
          </cell>
        </row>
        <row r="4148">
          <cell r="D4148">
            <v>10.5</v>
          </cell>
          <cell r="E4148">
            <v>8.6000003814697266</v>
          </cell>
          <cell r="F4148">
            <v>9.5</v>
          </cell>
          <cell r="G4148">
            <v>10.800000190734863</v>
          </cell>
        </row>
        <row r="4149">
          <cell r="D4149">
            <v>13.600000381469727</v>
          </cell>
          <cell r="E4149">
            <v>11.699999809265137</v>
          </cell>
          <cell r="F4149">
            <v>14.100000381469727</v>
          </cell>
          <cell r="G4149">
            <v>8.5</v>
          </cell>
        </row>
        <row r="4150">
          <cell r="D4150">
            <v>9.6000003814697266</v>
          </cell>
          <cell r="E4150">
            <v>12</v>
          </cell>
          <cell r="F4150">
            <v>9.8000001907348633</v>
          </cell>
          <cell r="G4150">
            <v>13.399999618530273</v>
          </cell>
        </row>
        <row r="4151">
          <cell r="D4151">
            <v>16.200000762939453</v>
          </cell>
          <cell r="E4151">
            <v>16.299999237060547</v>
          </cell>
          <cell r="F4151">
            <v>15.800000190734863</v>
          </cell>
          <cell r="G4151">
            <v>11.800000190734863</v>
          </cell>
        </row>
        <row r="4152">
          <cell r="D4152">
            <v>18.899999618530273</v>
          </cell>
          <cell r="E4152">
            <v>18.600000381469727</v>
          </cell>
          <cell r="F4152">
            <v>18</v>
          </cell>
          <cell r="G4152">
            <v>15.5</v>
          </cell>
        </row>
        <row r="4153">
          <cell r="D4153">
            <v>17.5</v>
          </cell>
          <cell r="E4153">
            <v>20.200000762939453</v>
          </cell>
          <cell r="F4153">
            <v>18.299999237060547</v>
          </cell>
          <cell r="G4153">
            <v>14.199999809265137</v>
          </cell>
        </row>
        <row r="4154">
          <cell r="D4154">
            <v>18.5</v>
          </cell>
          <cell r="E4154">
            <v>19</v>
          </cell>
          <cell r="F4154">
            <v>18.700000762939453</v>
          </cell>
          <cell r="G4154">
            <v>12.300000190734863</v>
          </cell>
        </row>
        <row r="4155">
          <cell r="D4155">
            <v>20.799999237060547</v>
          </cell>
          <cell r="E4155">
            <v>21.200000762939453</v>
          </cell>
          <cell r="F4155">
            <v>20</v>
          </cell>
          <cell r="G4155">
            <v>12.5</v>
          </cell>
        </row>
        <row r="4156">
          <cell r="D4156">
            <v>16.299999237060547</v>
          </cell>
          <cell r="E4156">
            <v>15.5</v>
          </cell>
          <cell r="F4156">
            <v>16.799999237060547</v>
          </cell>
          <cell r="G4156">
            <v>7.1999998092651367</v>
          </cell>
        </row>
        <row r="4157">
          <cell r="D4157">
            <v>13.300000190734863</v>
          </cell>
          <cell r="E4157">
            <v>9.6000003814697266</v>
          </cell>
          <cell r="F4157">
            <v>10.100000381469727</v>
          </cell>
          <cell r="G4157">
            <v>0.69999998807907104</v>
          </cell>
        </row>
        <row r="4158">
          <cell r="D4158">
            <v>9.6999998092651367</v>
          </cell>
          <cell r="E4158">
            <v>8.6000003814697266</v>
          </cell>
          <cell r="F4158">
            <v>8.1000003814697266</v>
          </cell>
          <cell r="G4158">
            <v>3.0999999046325684</v>
          </cell>
        </row>
        <row r="4159">
          <cell r="D4159">
            <v>8.8000001907348633</v>
          </cell>
          <cell r="E4159">
            <v>9.3999996185302734</v>
          </cell>
          <cell r="F4159">
            <v>7.8000001907348633</v>
          </cell>
          <cell r="G4159">
            <v>8.3000001907348633</v>
          </cell>
        </row>
        <row r="4160">
          <cell r="D4160">
            <v>9</v>
          </cell>
          <cell r="E4160">
            <v>9</v>
          </cell>
          <cell r="F4160">
            <v>10.899999618530273</v>
          </cell>
          <cell r="G4160">
            <v>9.8000001907348633</v>
          </cell>
        </row>
        <row r="4161">
          <cell r="D4161">
            <v>8.6999998092651367</v>
          </cell>
          <cell r="E4161">
            <v>8.8999996185302734</v>
          </cell>
          <cell r="F4161">
            <v>9</v>
          </cell>
          <cell r="G4161">
            <v>6.1999998092651367</v>
          </cell>
        </row>
        <row r="4162">
          <cell r="D4162">
            <v>10.5</v>
          </cell>
          <cell r="E4162">
            <v>8.1000003814697266</v>
          </cell>
          <cell r="F4162">
            <v>8.8000001907348633</v>
          </cell>
          <cell r="G4162">
            <v>9.1999998092651367</v>
          </cell>
        </row>
        <row r="4163">
          <cell r="D4163">
            <v>11.399999618530273</v>
          </cell>
          <cell r="E4163">
            <v>9.3999996185302734</v>
          </cell>
          <cell r="F4163">
            <v>9.3000001907348633</v>
          </cell>
          <cell r="G4163">
            <v>9</v>
          </cell>
        </row>
        <row r="4164">
          <cell r="D4164">
            <v>12.600000381469727</v>
          </cell>
          <cell r="E4164">
            <v>10.5</v>
          </cell>
          <cell r="F4164">
            <v>13.199999809265137</v>
          </cell>
          <cell r="G4164">
            <v>10.899999618530273</v>
          </cell>
        </row>
        <row r="4165">
          <cell r="D4165">
            <v>14.300000190734863</v>
          </cell>
          <cell r="E4165">
            <v>13.5</v>
          </cell>
          <cell r="F4165">
            <v>15.699999809265137</v>
          </cell>
          <cell r="G4165">
            <v>11.399999618530273</v>
          </cell>
        </row>
        <row r="4166">
          <cell r="D4166">
            <v>15.699999809265137</v>
          </cell>
          <cell r="E4166">
            <v>14.699999809265137</v>
          </cell>
          <cell r="F4166">
            <v>16.899999618530273</v>
          </cell>
          <cell r="G4166">
            <v>12.199999809265137</v>
          </cell>
        </row>
        <row r="4167">
          <cell r="D4167">
            <v>13.899999618530273</v>
          </cell>
          <cell r="E4167">
            <v>12.699999809265137</v>
          </cell>
          <cell r="F4167">
            <v>17.700000762939453</v>
          </cell>
          <cell r="G4167">
            <v>14.600000381469727</v>
          </cell>
        </row>
        <row r="4168">
          <cell r="D4168">
            <v>15.5</v>
          </cell>
          <cell r="E4168">
            <v>15</v>
          </cell>
          <cell r="F4168">
            <v>15.699999809265137</v>
          </cell>
          <cell r="G4168">
            <v>16.700000762939453</v>
          </cell>
        </row>
        <row r="4169">
          <cell r="D4169">
            <v>18.899999618530273</v>
          </cell>
          <cell r="E4169">
            <v>16.600000381469727</v>
          </cell>
          <cell r="F4169">
            <v>17.700000762939453</v>
          </cell>
          <cell r="G4169">
            <v>13.699999809265137</v>
          </cell>
        </row>
        <row r="4170">
          <cell r="D4170">
            <v>10.600000381469727</v>
          </cell>
          <cell r="E4170">
            <v>9.6999998092651367</v>
          </cell>
          <cell r="F4170">
            <v>11.300000190734863</v>
          </cell>
          <cell r="G4170">
            <v>10.100000381469727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ColWidth="10.58203125" defaultRowHeight="16" x14ac:dyDescent="0.4"/>
  <cols>
    <col min="1" max="6" width="12.83203125" customWidth="1"/>
  </cols>
  <sheetData>
    <row r="1" spans="1:23" x14ac:dyDescent="0.4">
      <c r="A1" t="s">
        <v>0</v>
      </c>
      <c r="B1" t="s">
        <v>1</v>
      </c>
    </row>
    <row r="2" spans="1:23" x14ac:dyDescent="0.4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4">
      <c r="A3" s="11">
        <v>45769</v>
      </c>
      <c r="B3" s="11">
        <v>45737</v>
      </c>
      <c r="C3" s="11">
        <v>45768</v>
      </c>
      <c r="D3" s="12">
        <v>32</v>
      </c>
      <c r="E3" s="12">
        <v>54650</v>
      </c>
      <c r="F3" s="15" t="s">
        <v>9</v>
      </c>
      <c r="G3" s="19">
        <v>163</v>
      </c>
      <c r="M3" s="2"/>
      <c r="N3" s="2"/>
      <c r="O3" s="2"/>
      <c r="U3" s="2"/>
      <c r="V3" s="2"/>
      <c r="W3" s="2"/>
    </row>
    <row r="4" spans="1:23" x14ac:dyDescent="0.4">
      <c r="A4" s="11">
        <v>45737</v>
      </c>
      <c r="B4" s="11">
        <v>45709</v>
      </c>
      <c r="C4" s="11">
        <v>45736</v>
      </c>
      <c r="D4" s="12">
        <v>28</v>
      </c>
      <c r="E4" s="12">
        <v>54486</v>
      </c>
      <c r="F4" s="15" t="s">
        <v>10</v>
      </c>
      <c r="G4" s="19">
        <v>440</v>
      </c>
      <c r="M4" s="2"/>
      <c r="N4" s="2"/>
      <c r="O4" s="2"/>
      <c r="U4" s="2"/>
      <c r="V4" s="2"/>
      <c r="W4" s="2"/>
    </row>
    <row r="5" spans="1:23" x14ac:dyDescent="0.4">
      <c r="A5" s="11">
        <v>45709</v>
      </c>
      <c r="B5" s="11">
        <v>45678</v>
      </c>
      <c r="C5" s="11">
        <v>45708</v>
      </c>
      <c r="D5" s="12">
        <v>31</v>
      </c>
      <c r="E5" s="12">
        <v>54043</v>
      </c>
      <c r="F5" s="15" t="s">
        <v>9</v>
      </c>
      <c r="G5" s="19">
        <v>598</v>
      </c>
      <c r="M5" s="2"/>
      <c r="N5" s="2"/>
      <c r="O5" s="2"/>
      <c r="U5" s="2"/>
      <c r="V5" s="2"/>
      <c r="W5" s="2"/>
    </row>
    <row r="6" spans="1:23" x14ac:dyDescent="0.4">
      <c r="A6" s="11">
        <v>45678</v>
      </c>
      <c r="B6" s="11">
        <v>45644</v>
      </c>
      <c r="C6" s="11">
        <v>45677</v>
      </c>
      <c r="D6" s="12">
        <v>34</v>
      </c>
      <c r="E6" s="12">
        <v>53441</v>
      </c>
      <c r="F6" s="15" t="s">
        <v>10</v>
      </c>
      <c r="G6" s="19">
        <v>735</v>
      </c>
      <c r="M6" s="2"/>
      <c r="N6" s="2"/>
      <c r="O6" s="2"/>
      <c r="U6" s="2"/>
      <c r="V6" s="2"/>
      <c r="W6" s="2"/>
    </row>
    <row r="7" spans="1:23" x14ac:dyDescent="0.4">
      <c r="A7" s="11">
        <v>45645</v>
      </c>
      <c r="B7" s="11">
        <v>45617</v>
      </c>
      <c r="C7" s="11">
        <v>45643</v>
      </c>
      <c r="D7" s="12">
        <v>27</v>
      </c>
      <c r="E7" s="12">
        <v>52701</v>
      </c>
      <c r="F7" s="15" t="s">
        <v>9</v>
      </c>
      <c r="G7" s="19">
        <v>294</v>
      </c>
      <c r="M7" s="2"/>
      <c r="N7" s="2"/>
      <c r="O7" s="2"/>
      <c r="U7" s="2"/>
      <c r="V7" s="2"/>
      <c r="W7" s="2"/>
    </row>
    <row r="8" spans="1:23" x14ac:dyDescent="0.4">
      <c r="A8" s="11">
        <v>45617</v>
      </c>
      <c r="B8" s="11">
        <v>45584</v>
      </c>
      <c r="C8" s="11">
        <v>45616</v>
      </c>
      <c r="D8" s="12">
        <v>33</v>
      </c>
      <c r="E8" s="12">
        <v>52405</v>
      </c>
      <c r="F8" s="15" t="s">
        <v>10</v>
      </c>
      <c r="G8" s="19">
        <v>240</v>
      </c>
      <c r="M8" s="2"/>
      <c r="N8" s="2"/>
      <c r="O8" s="2"/>
      <c r="U8" s="2"/>
      <c r="V8" s="2"/>
      <c r="W8" s="2"/>
    </row>
    <row r="9" spans="1:23" x14ac:dyDescent="0.4">
      <c r="A9" s="11">
        <v>45587</v>
      </c>
      <c r="B9" s="11">
        <v>45554</v>
      </c>
      <c r="C9" s="11">
        <v>45583</v>
      </c>
      <c r="D9" s="12">
        <v>30</v>
      </c>
      <c r="E9" s="12">
        <v>52163</v>
      </c>
      <c r="F9" s="15" t="s">
        <v>9</v>
      </c>
      <c r="G9" s="19">
        <v>47</v>
      </c>
      <c r="M9" s="2"/>
      <c r="N9" s="2"/>
      <c r="O9" s="2"/>
      <c r="U9" s="2"/>
      <c r="V9" s="2"/>
      <c r="W9" s="2"/>
    </row>
    <row r="10" spans="1:23" x14ac:dyDescent="0.4">
      <c r="A10" s="11">
        <v>45554</v>
      </c>
      <c r="B10" s="11">
        <v>45525</v>
      </c>
      <c r="C10" s="11">
        <v>45553</v>
      </c>
      <c r="D10" s="12">
        <v>29</v>
      </c>
      <c r="E10" s="12">
        <v>52116</v>
      </c>
      <c r="F10" s="15" t="s">
        <v>10</v>
      </c>
      <c r="G10" s="19">
        <v>62</v>
      </c>
      <c r="M10" s="2"/>
      <c r="N10" s="2"/>
      <c r="O10" s="2"/>
      <c r="U10" s="2"/>
      <c r="V10" s="2"/>
      <c r="W10" s="2"/>
    </row>
    <row r="11" spans="1:23" x14ac:dyDescent="0.4">
      <c r="A11" s="11">
        <v>45525</v>
      </c>
      <c r="B11" s="11">
        <v>45493</v>
      </c>
      <c r="C11" s="11">
        <v>45524</v>
      </c>
      <c r="D11" s="12">
        <v>32</v>
      </c>
      <c r="E11" s="12">
        <v>52054</v>
      </c>
      <c r="F11" s="15" t="s">
        <v>9</v>
      </c>
      <c r="G11" s="19">
        <v>50</v>
      </c>
      <c r="M11" s="2"/>
      <c r="N11" s="2"/>
      <c r="O11" s="2"/>
      <c r="U11" s="2"/>
      <c r="V11" s="2"/>
      <c r="W11" s="2"/>
    </row>
    <row r="12" spans="1:23" x14ac:dyDescent="0.4">
      <c r="A12" s="11">
        <v>45495</v>
      </c>
      <c r="B12" s="11">
        <v>45464</v>
      </c>
      <c r="C12" s="11">
        <v>45492</v>
      </c>
      <c r="D12" s="12">
        <v>29</v>
      </c>
      <c r="E12" s="12">
        <v>52004</v>
      </c>
      <c r="F12" s="15" t="s">
        <v>10</v>
      </c>
      <c r="G12" s="19">
        <v>62</v>
      </c>
      <c r="M12" s="2"/>
      <c r="N12" s="2"/>
      <c r="O12" s="2"/>
      <c r="U12" s="2"/>
      <c r="V12" s="2"/>
      <c r="W12" s="2"/>
    </row>
    <row r="13" spans="1:23" x14ac:dyDescent="0.4">
      <c r="A13" s="11">
        <v>45463</v>
      </c>
      <c r="B13" s="11">
        <v>45434</v>
      </c>
      <c r="C13" s="11">
        <v>45463</v>
      </c>
      <c r="D13" s="12">
        <v>30</v>
      </c>
      <c r="E13" s="12">
        <v>51942</v>
      </c>
      <c r="F13" s="15" t="s">
        <v>9</v>
      </c>
      <c r="G13" s="19">
        <v>139</v>
      </c>
      <c r="M13" s="2"/>
      <c r="N13" s="2"/>
      <c r="O13" s="2"/>
      <c r="U13" s="2"/>
      <c r="V13" s="2"/>
      <c r="W13" s="2"/>
    </row>
    <row r="14" spans="1:23" x14ac:dyDescent="0.4">
      <c r="A14" s="11">
        <v>45434</v>
      </c>
      <c r="B14" s="11">
        <v>45402</v>
      </c>
      <c r="C14" s="11">
        <v>45433</v>
      </c>
      <c r="D14" s="12">
        <v>32</v>
      </c>
      <c r="E14" s="12">
        <v>51802</v>
      </c>
      <c r="F14" s="15" t="s">
        <v>10</v>
      </c>
      <c r="G14" s="19">
        <v>59</v>
      </c>
      <c r="M14" s="2"/>
      <c r="N14" s="2"/>
      <c r="O14" s="2"/>
      <c r="U14" s="2"/>
      <c r="V14" s="2"/>
      <c r="W14" s="2"/>
    </row>
    <row r="15" spans="1:23" x14ac:dyDescent="0.4">
      <c r="A15" s="11">
        <v>45401</v>
      </c>
      <c r="B15" s="11">
        <v>45371</v>
      </c>
      <c r="C15" s="11">
        <v>45401</v>
      </c>
      <c r="D15" s="12">
        <v>31</v>
      </c>
      <c r="E15" s="12">
        <v>51743</v>
      </c>
      <c r="F15" s="15" t="s">
        <v>9</v>
      </c>
      <c r="G15" s="19">
        <v>459</v>
      </c>
      <c r="M15" s="2"/>
      <c r="N15" s="2"/>
      <c r="O15" s="2"/>
      <c r="U15" s="2"/>
      <c r="V15" s="2"/>
      <c r="W15" s="2"/>
    </row>
    <row r="16" spans="1:23" x14ac:dyDescent="0.4">
      <c r="A16" s="11">
        <v>45371</v>
      </c>
      <c r="B16" s="11">
        <v>45340</v>
      </c>
      <c r="C16" s="11">
        <v>45370</v>
      </c>
      <c r="D16" s="12">
        <v>31</v>
      </c>
      <c r="E16" s="12">
        <v>51281</v>
      </c>
      <c r="F16" s="15" t="s">
        <v>10</v>
      </c>
      <c r="G16" s="19">
        <v>411</v>
      </c>
      <c r="M16" s="2"/>
      <c r="N16" s="2"/>
      <c r="O16" s="2"/>
      <c r="U16" s="2"/>
      <c r="V16" s="2"/>
      <c r="W16" s="2"/>
    </row>
    <row r="17" spans="1:23" x14ac:dyDescent="0.4">
      <c r="A17" s="11">
        <v>45342</v>
      </c>
      <c r="B17" s="11">
        <v>45311</v>
      </c>
      <c r="C17" s="11">
        <v>45339</v>
      </c>
      <c r="D17" s="12">
        <v>29</v>
      </c>
      <c r="E17" s="12">
        <v>50867</v>
      </c>
      <c r="F17" s="15" t="s">
        <v>9</v>
      </c>
      <c r="G17" s="19">
        <v>664</v>
      </c>
      <c r="M17" s="2"/>
      <c r="N17" s="2"/>
      <c r="O17" s="2"/>
      <c r="U17" s="2"/>
      <c r="V17" s="2"/>
      <c r="W17" s="2"/>
    </row>
    <row r="18" spans="1:23" x14ac:dyDescent="0.4">
      <c r="A18" s="11">
        <v>45313</v>
      </c>
      <c r="B18" s="11">
        <v>45277</v>
      </c>
      <c r="C18" s="11">
        <v>45310</v>
      </c>
      <c r="D18" s="12">
        <v>34</v>
      </c>
      <c r="E18" s="12">
        <v>50198</v>
      </c>
      <c r="F18" s="15" t="s">
        <v>10</v>
      </c>
      <c r="G18" s="19">
        <v>604</v>
      </c>
      <c r="M18" s="2"/>
      <c r="N18" s="2"/>
      <c r="O18" s="2"/>
      <c r="U18" s="2"/>
      <c r="V18" s="2"/>
      <c r="W18" s="2"/>
    </row>
    <row r="19" spans="1:23" x14ac:dyDescent="0.4">
      <c r="A19" s="11">
        <v>45279</v>
      </c>
      <c r="B19" s="11">
        <v>45251</v>
      </c>
      <c r="C19" s="11">
        <v>45276</v>
      </c>
      <c r="D19" s="12">
        <v>26</v>
      </c>
      <c r="E19" s="12">
        <v>49590</v>
      </c>
      <c r="F19" s="15" t="s">
        <v>9</v>
      </c>
      <c r="G19" s="19">
        <v>292</v>
      </c>
      <c r="M19" s="2"/>
      <c r="N19" s="2"/>
      <c r="O19" s="2"/>
      <c r="U19" s="2"/>
      <c r="V19" s="2"/>
      <c r="W19" s="2"/>
    </row>
    <row r="20" spans="1:23" x14ac:dyDescent="0.4">
      <c r="A20" s="11">
        <v>45251</v>
      </c>
      <c r="B20" s="11">
        <v>45223</v>
      </c>
      <c r="C20" s="11">
        <v>45250</v>
      </c>
      <c r="D20" s="12">
        <v>28</v>
      </c>
      <c r="E20" s="12">
        <v>49296</v>
      </c>
      <c r="F20" s="15" t="s">
        <v>10</v>
      </c>
      <c r="G20" s="19">
        <v>280</v>
      </c>
      <c r="M20" s="2"/>
      <c r="N20" s="2"/>
      <c r="O20" s="2"/>
      <c r="U20" s="2"/>
      <c r="V20" s="2"/>
      <c r="W20" s="2"/>
    </row>
    <row r="21" spans="1:23" x14ac:dyDescent="0.4">
      <c r="A21" s="11">
        <v>45223</v>
      </c>
      <c r="B21" s="11">
        <v>45190</v>
      </c>
      <c r="C21" s="11">
        <v>45222</v>
      </c>
      <c r="D21" s="12">
        <v>33</v>
      </c>
      <c r="E21" s="12">
        <v>49014</v>
      </c>
      <c r="F21" s="15" t="s">
        <v>9</v>
      </c>
      <c r="G21" s="19">
        <v>96</v>
      </c>
      <c r="M21" s="2"/>
      <c r="N21" s="2"/>
      <c r="O21" s="2"/>
      <c r="U21" s="2"/>
      <c r="V21" s="2"/>
      <c r="W21" s="2"/>
    </row>
    <row r="22" spans="1:23" x14ac:dyDescent="0.4">
      <c r="A22" s="11">
        <v>45190</v>
      </c>
      <c r="B22" s="11">
        <v>45160</v>
      </c>
      <c r="C22" s="11">
        <v>45189</v>
      </c>
      <c r="D22" s="12">
        <v>30</v>
      </c>
      <c r="E22" s="12">
        <v>48917</v>
      </c>
      <c r="F22" s="15" t="s">
        <v>10</v>
      </c>
      <c r="G22" s="19">
        <v>55</v>
      </c>
      <c r="M22" s="2"/>
      <c r="N22" s="2"/>
      <c r="O22" s="2"/>
      <c r="U22" s="2"/>
      <c r="V22" s="2"/>
      <c r="W22" s="2"/>
    </row>
    <row r="23" spans="1:23" x14ac:dyDescent="0.4">
      <c r="A23" s="11">
        <v>45160</v>
      </c>
      <c r="B23" s="11">
        <v>45127</v>
      </c>
      <c r="C23" s="11">
        <v>45159</v>
      </c>
      <c r="D23" s="12">
        <v>33</v>
      </c>
      <c r="E23" s="12">
        <v>48862</v>
      </c>
      <c r="F23" s="15" t="s">
        <v>9</v>
      </c>
      <c r="G23" s="19">
        <v>62</v>
      </c>
      <c r="M23" s="2"/>
      <c r="N23" s="2"/>
      <c r="O23" s="2"/>
      <c r="U23" s="2"/>
      <c r="V23" s="2"/>
      <c r="W23" s="2"/>
    </row>
    <row r="24" spans="1:23" x14ac:dyDescent="0.4">
      <c r="A24" s="11">
        <v>45127</v>
      </c>
      <c r="B24" s="11">
        <v>45098</v>
      </c>
      <c r="C24" s="11">
        <v>45126</v>
      </c>
      <c r="D24" s="12">
        <v>29</v>
      </c>
      <c r="E24" s="12">
        <v>48800</v>
      </c>
      <c r="F24" s="15" t="s">
        <v>10</v>
      </c>
      <c r="G24" s="19">
        <v>53</v>
      </c>
      <c r="M24" s="2"/>
      <c r="N24" s="2"/>
      <c r="O24" s="2"/>
      <c r="U24" s="2"/>
      <c r="V24" s="2"/>
      <c r="W24" s="2"/>
    </row>
    <row r="25" spans="1:23" x14ac:dyDescent="0.4">
      <c r="A25" s="11">
        <v>45098</v>
      </c>
      <c r="B25" s="11">
        <v>45066</v>
      </c>
      <c r="C25" s="11">
        <v>45097</v>
      </c>
      <c r="D25" s="12">
        <v>32</v>
      </c>
      <c r="E25" s="12">
        <v>48747</v>
      </c>
      <c r="F25" s="15" t="s">
        <v>9</v>
      </c>
      <c r="G25" s="19">
        <v>37</v>
      </c>
      <c r="M25" s="2"/>
      <c r="N25" s="2"/>
      <c r="O25" s="2"/>
      <c r="U25" s="2"/>
      <c r="V25" s="2"/>
      <c r="W25" s="2"/>
    </row>
    <row r="26" spans="1:23" x14ac:dyDescent="0.4">
      <c r="A26" s="11">
        <v>45069</v>
      </c>
      <c r="B26" s="11">
        <v>45038</v>
      </c>
      <c r="C26" s="11">
        <v>45065</v>
      </c>
      <c r="D26" s="12">
        <v>28</v>
      </c>
      <c r="E26" s="12">
        <v>48710</v>
      </c>
      <c r="F26" s="15" t="s">
        <v>10</v>
      </c>
      <c r="G26" s="19">
        <v>177</v>
      </c>
      <c r="M26" s="2"/>
      <c r="N26" s="2"/>
      <c r="O26" s="2"/>
      <c r="U26" s="2"/>
      <c r="V26" s="2"/>
      <c r="W26" s="2"/>
    </row>
    <row r="27" spans="1:23" x14ac:dyDescent="0.4">
      <c r="A27" s="11">
        <v>45037</v>
      </c>
      <c r="B27" s="11">
        <v>45007</v>
      </c>
      <c r="C27" s="11">
        <v>45037</v>
      </c>
      <c r="D27" s="12">
        <v>31</v>
      </c>
      <c r="E27" s="12">
        <v>48532</v>
      </c>
      <c r="F27" s="15" t="s">
        <v>9</v>
      </c>
      <c r="G27" s="19">
        <v>257</v>
      </c>
      <c r="M27" s="2"/>
      <c r="N27" s="2"/>
      <c r="O27" s="2"/>
      <c r="U27" s="2"/>
      <c r="V27" s="2"/>
      <c r="W27" s="2"/>
    </row>
    <row r="28" spans="1:23" x14ac:dyDescent="0.4">
      <c r="A28" s="11">
        <v>45007</v>
      </c>
      <c r="B28" s="11">
        <v>44975</v>
      </c>
      <c r="C28" s="11">
        <v>45006</v>
      </c>
      <c r="D28" s="12">
        <v>32</v>
      </c>
      <c r="E28" s="12">
        <v>48273</v>
      </c>
      <c r="F28" s="15" t="s">
        <v>10</v>
      </c>
      <c r="G28" s="19">
        <v>541</v>
      </c>
      <c r="M28" s="2"/>
      <c r="N28" s="2"/>
      <c r="O28" s="2"/>
      <c r="U28" s="2"/>
      <c r="V28" s="2"/>
      <c r="W28" s="2"/>
    </row>
    <row r="29" spans="1:23" x14ac:dyDescent="0.4">
      <c r="A29" s="11">
        <v>44978</v>
      </c>
      <c r="B29" s="11">
        <v>44947</v>
      </c>
      <c r="C29" s="11">
        <v>44974</v>
      </c>
      <c r="D29" s="12">
        <v>28</v>
      </c>
      <c r="E29" s="12">
        <v>47728</v>
      </c>
      <c r="F29" s="15" t="s">
        <v>9</v>
      </c>
      <c r="G29" s="19">
        <v>738</v>
      </c>
      <c r="M29" s="2"/>
      <c r="N29" s="2"/>
      <c r="O29" s="2"/>
      <c r="U29" s="2"/>
      <c r="V29" s="2"/>
      <c r="W29" s="2"/>
    </row>
    <row r="30" spans="1:23" x14ac:dyDescent="0.4">
      <c r="A30" s="11">
        <v>44949</v>
      </c>
      <c r="B30" s="11">
        <v>44916</v>
      </c>
      <c r="C30" s="11">
        <v>44946</v>
      </c>
      <c r="D30" s="12">
        <v>31</v>
      </c>
      <c r="E30" s="12">
        <v>46985</v>
      </c>
      <c r="F30" s="15" t="s">
        <v>10</v>
      </c>
      <c r="G30" s="19">
        <v>513</v>
      </c>
      <c r="M30" s="2"/>
      <c r="N30" s="2"/>
      <c r="O30" s="2"/>
      <c r="U30" s="2"/>
      <c r="V30" s="2"/>
      <c r="W30" s="2"/>
    </row>
    <row r="31" spans="1:23" x14ac:dyDescent="0.4">
      <c r="A31" s="11">
        <v>44915</v>
      </c>
      <c r="B31" s="11">
        <v>44884</v>
      </c>
      <c r="C31" s="11">
        <v>44915</v>
      </c>
      <c r="D31" s="12">
        <v>32</v>
      </c>
      <c r="E31" s="12">
        <v>46469</v>
      </c>
      <c r="F31" s="15" t="s">
        <v>9</v>
      </c>
      <c r="G31" s="19">
        <v>657</v>
      </c>
      <c r="M31" s="2"/>
      <c r="N31" s="2"/>
      <c r="O31" s="2"/>
      <c r="U31" s="2"/>
      <c r="V31" s="2"/>
      <c r="W31" s="2"/>
    </row>
    <row r="32" spans="1:23" x14ac:dyDescent="0.4">
      <c r="A32" s="11">
        <v>44886</v>
      </c>
      <c r="B32" s="11">
        <v>44855</v>
      </c>
      <c r="C32" s="11">
        <v>44883</v>
      </c>
      <c r="D32" s="12">
        <v>29</v>
      </c>
      <c r="E32" s="12">
        <v>45807</v>
      </c>
      <c r="F32" s="15" t="s">
        <v>10</v>
      </c>
      <c r="G32" s="19">
        <v>236</v>
      </c>
      <c r="M32" s="2"/>
      <c r="N32" s="2"/>
      <c r="O32" s="2"/>
      <c r="U32" s="2"/>
      <c r="V32" s="2"/>
      <c r="W32" s="2"/>
    </row>
    <row r="33" spans="1:23" x14ac:dyDescent="0.4">
      <c r="A33" s="11">
        <v>44855</v>
      </c>
      <c r="B33" s="11">
        <v>44826</v>
      </c>
      <c r="C33" s="11">
        <v>44854</v>
      </c>
      <c r="D33" s="12">
        <v>29</v>
      </c>
      <c r="E33" s="12">
        <v>45569</v>
      </c>
      <c r="F33" s="15" t="s">
        <v>9</v>
      </c>
      <c r="G33" s="19">
        <v>81</v>
      </c>
      <c r="M33" s="2"/>
      <c r="N33" s="2"/>
      <c r="O33" s="2"/>
      <c r="U33" s="2"/>
      <c r="V33" s="2"/>
      <c r="W33" s="2"/>
    </row>
    <row r="34" spans="1:23" x14ac:dyDescent="0.4">
      <c r="A34" s="11">
        <v>44826</v>
      </c>
      <c r="B34" s="11">
        <v>44797</v>
      </c>
      <c r="C34" s="11">
        <v>44825</v>
      </c>
      <c r="D34" s="12">
        <v>29</v>
      </c>
      <c r="E34" s="12">
        <v>45488</v>
      </c>
      <c r="F34" s="15" t="s">
        <v>10</v>
      </c>
      <c r="G34" s="19">
        <v>53</v>
      </c>
      <c r="M34" s="2"/>
      <c r="N34" s="2"/>
      <c r="O34" s="2"/>
      <c r="U34" s="2"/>
      <c r="V34" s="2"/>
      <c r="W34" s="2"/>
    </row>
    <row r="35" spans="1:23" x14ac:dyDescent="0.4">
      <c r="A35" s="11">
        <v>44796</v>
      </c>
      <c r="B35" s="11">
        <v>44763</v>
      </c>
      <c r="C35" s="11">
        <v>44796</v>
      </c>
      <c r="D35" s="12">
        <v>34</v>
      </c>
      <c r="E35" s="12">
        <v>45435</v>
      </c>
      <c r="F35" s="15" t="s">
        <v>9</v>
      </c>
      <c r="G35" s="19">
        <v>62</v>
      </c>
      <c r="M35" s="2"/>
      <c r="N35" s="2"/>
      <c r="O35" s="2"/>
      <c r="U35" s="2"/>
      <c r="V35" s="2"/>
      <c r="W35" s="2"/>
    </row>
    <row r="36" spans="1:23" x14ac:dyDescent="0.4">
      <c r="A36" s="11">
        <v>44763</v>
      </c>
      <c r="B36" s="11">
        <v>44734</v>
      </c>
      <c r="C36" s="11">
        <v>44762</v>
      </c>
      <c r="D36" s="12">
        <v>29</v>
      </c>
      <c r="E36" s="12">
        <v>45373</v>
      </c>
      <c r="F36" s="15" t="s">
        <v>10</v>
      </c>
      <c r="G36" s="19">
        <v>53</v>
      </c>
      <c r="M36" s="2"/>
      <c r="N36" s="2"/>
      <c r="O36" s="2"/>
      <c r="U36" s="2"/>
      <c r="V36" s="2"/>
      <c r="W36" s="2"/>
    </row>
    <row r="37" spans="1:23" x14ac:dyDescent="0.4">
      <c r="A37" s="11">
        <v>44733</v>
      </c>
      <c r="B37" s="11">
        <v>44701</v>
      </c>
      <c r="C37" s="11">
        <v>44733</v>
      </c>
      <c r="D37" s="12">
        <v>33</v>
      </c>
      <c r="E37" s="12">
        <v>45320</v>
      </c>
      <c r="F37" s="15" t="s">
        <v>9</v>
      </c>
      <c r="G37" s="19">
        <v>73</v>
      </c>
      <c r="M37" s="2"/>
      <c r="N37" s="2"/>
      <c r="O37" s="2"/>
      <c r="U37" s="2"/>
      <c r="V37" s="2"/>
      <c r="W37" s="2"/>
    </row>
    <row r="38" spans="1:23" x14ac:dyDescent="0.4">
      <c r="A38" s="11">
        <v>44701</v>
      </c>
      <c r="B38" s="11">
        <v>44673</v>
      </c>
      <c r="C38" s="11">
        <v>44700</v>
      </c>
      <c r="D38" s="12">
        <v>28</v>
      </c>
      <c r="E38" s="12">
        <v>45246</v>
      </c>
      <c r="F38" s="15" t="s">
        <v>10</v>
      </c>
      <c r="G38" s="19">
        <v>139</v>
      </c>
      <c r="M38" s="2"/>
      <c r="N38" s="2"/>
      <c r="O38" s="2"/>
      <c r="U38" s="2"/>
      <c r="V38" s="2"/>
      <c r="W38" s="2"/>
    </row>
    <row r="39" spans="1:23" x14ac:dyDescent="0.4">
      <c r="A39" s="11">
        <v>44672</v>
      </c>
      <c r="B39" s="11">
        <v>44642</v>
      </c>
      <c r="C39" s="11">
        <v>44672</v>
      </c>
      <c r="D39" s="12">
        <v>31</v>
      </c>
      <c r="E39" s="12">
        <v>45106</v>
      </c>
      <c r="F39" s="15" t="s">
        <v>9</v>
      </c>
      <c r="G39" s="19">
        <v>415</v>
      </c>
      <c r="M39" s="2"/>
      <c r="N39" s="2"/>
      <c r="O39" s="2"/>
      <c r="U39" s="2"/>
      <c r="V39" s="2"/>
      <c r="W39" s="2"/>
    </row>
    <row r="40" spans="1:23" x14ac:dyDescent="0.4">
      <c r="A40" s="11">
        <v>44642</v>
      </c>
      <c r="B40" s="11">
        <v>44611</v>
      </c>
      <c r="C40" s="11">
        <v>44641</v>
      </c>
      <c r="D40" s="12">
        <v>31</v>
      </c>
      <c r="E40" s="12">
        <v>44688</v>
      </c>
      <c r="F40" s="15" t="s">
        <v>10</v>
      </c>
      <c r="G40" s="19">
        <v>512</v>
      </c>
      <c r="M40" s="2"/>
      <c r="N40" s="2"/>
      <c r="O40" s="2"/>
      <c r="U40" s="2"/>
      <c r="V40" s="2"/>
      <c r="W40" s="2"/>
    </row>
    <row r="41" spans="1:23" x14ac:dyDescent="0.4">
      <c r="A41" s="11">
        <v>44610</v>
      </c>
      <c r="B41" s="11">
        <v>44582</v>
      </c>
      <c r="C41" s="11">
        <v>44610</v>
      </c>
      <c r="D41" s="12">
        <v>29</v>
      </c>
      <c r="E41" s="12">
        <v>44172</v>
      </c>
      <c r="F41" s="15" t="s">
        <v>9</v>
      </c>
      <c r="G41" s="19">
        <v>759</v>
      </c>
      <c r="M41" s="2"/>
      <c r="N41" s="2"/>
      <c r="O41" s="2"/>
      <c r="U41" s="2"/>
      <c r="V41" s="2"/>
      <c r="W41" s="2"/>
    </row>
    <row r="42" spans="1:23" x14ac:dyDescent="0.4">
      <c r="A42" s="11">
        <v>44582</v>
      </c>
      <c r="B42" s="11">
        <v>44547</v>
      </c>
      <c r="C42" s="11">
        <v>44581</v>
      </c>
      <c r="D42" s="12">
        <v>35</v>
      </c>
      <c r="E42" s="12">
        <v>43408</v>
      </c>
      <c r="F42" s="15" t="s">
        <v>10</v>
      </c>
      <c r="G42" s="19">
        <v>637</v>
      </c>
      <c r="M42" s="2"/>
      <c r="N42" s="2"/>
      <c r="O42" s="2"/>
      <c r="U42" s="2"/>
      <c r="V42" s="2"/>
      <c r="W42" s="2"/>
    </row>
    <row r="43" spans="1:23" x14ac:dyDescent="0.4">
      <c r="A43" s="11">
        <v>44551</v>
      </c>
      <c r="B43" s="11">
        <v>44520</v>
      </c>
      <c r="C43" s="11">
        <v>44546</v>
      </c>
      <c r="D43" s="12">
        <v>27</v>
      </c>
      <c r="E43" s="12">
        <v>42766</v>
      </c>
      <c r="F43" s="15" t="s">
        <v>9</v>
      </c>
      <c r="G43" s="19">
        <v>338</v>
      </c>
      <c r="M43" s="2"/>
      <c r="N43" s="2"/>
      <c r="O43" s="2"/>
      <c r="U43" s="2"/>
      <c r="V43" s="2"/>
      <c r="W43" s="2"/>
    </row>
    <row r="44" spans="1:23" x14ac:dyDescent="0.4">
      <c r="A44" s="11">
        <v>44522</v>
      </c>
      <c r="B44" s="11">
        <v>44490</v>
      </c>
      <c r="C44" s="11">
        <v>44519</v>
      </c>
      <c r="D44" s="12">
        <v>30</v>
      </c>
      <c r="E44" s="12">
        <v>42426</v>
      </c>
      <c r="F44" s="15" t="s">
        <v>10</v>
      </c>
      <c r="G44" s="19">
        <v>300</v>
      </c>
      <c r="M44" s="2"/>
      <c r="N44" s="2"/>
      <c r="O44" s="2"/>
      <c r="U44" s="2"/>
      <c r="V44" s="2"/>
      <c r="W44" s="2"/>
    </row>
    <row r="45" spans="1:23" x14ac:dyDescent="0.4">
      <c r="A45" s="11">
        <v>44490</v>
      </c>
      <c r="B45" s="11">
        <v>44461</v>
      </c>
      <c r="C45" s="11">
        <v>44489</v>
      </c>
      <c r="D45" s="12">
        <v>29</v>
      </c>
      <c r="E45" s="12">
        <v>42124</v>
      </c>
      <c r="F45" s="15" t="s">
        <v>10</v>
      </c>
      <c r="G45" s="19">
        <v>53</v>
      </c>
      <c r="M45" s="2"/>
      <c r="O45" s="2"/>
      <c r="U45" s="2"/>
      <c r="W45" s="2"/>
    </row>
    <row r="46" spans="1:23" x14ac:dyDescent="0.4">
      <c r="A46" s="11">
        <v>44461</v>
      </c>
      <c r="B46" s="11">
        <v>44427</v>
      </c>
      <c r="C46" s="11">
        <v>44460</v>
      </c>
      <c r="D46" s="12">
        <v>34</v>
      </c>
      <c r="E46" s="12">
        <v>42071</v>
      </c>
      <c r="F46" s="15" t="s">
        <v>10</v>
      </c>
      <c r="G46" s="19">
        <v>62</v>
      </c>
      <c r="M46" s="2"/>
      <c r="O46" s="2"/>
      <c r="U46" s="2"/>
      <c r="W46" s="2"/>
    </row>
    <row r="47" spans="1:23" x14ac:dyDescent="0.4">
      <c r="A47" s="11">
        <v>44431</v>
      </c>
      <c r="B47" s="11">
        <v>44398</v>
      </c>
      <c r="C47" s="11">
        <v>44426</v>
      </c>
      <c r="D47" s="12">
        <v>29</v>
      </c>
      <c r="E47" s="12">
        <v>42009</v>
      </c>
      <c r="F47" s="15" t="s">
        <v>9</v>
      </c>
      <c r="G47" s="19">
        <v>64</v>
      </c>
      <c r="M47" s="2"/>
      <c r="O47" s="2"/>
      <c r="U47" s="2"/>
      <c r="W47" s="2"/>
    </row>
    <row r="48" spans="1:23" x14ac:dyDescent="0.4">
      <c r="A48" s="11">
        <v>44398</v>
      </c>
      <c r="B48" s="11">
        <v>44363</v>
      </c>
      <c r="C48" s="11">
        <v>44397</v>
      </c>
      <c r="D48" s="12">
        <v>35</v>
      </c>
      <c r="E48" s="12">
        <v>41945</v>
      </c>
      <c r="F48" s="15" t="s">
        <v>10</v>
      </c>
      <c r="G48" s="19">
        <v>62</v>
      </c>
      <c r="M48" s="2"/>
      <c r="O48" s="2"/>
      <c r="U48" s="2"/>
      <c r="W48" s="2"/>
    </row>
    <row r="49" spans="1:23" x14ac:dyDescent="0.4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 x14ac:dyDescent="0.4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 x14ac:dyDescent="0.4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 x14ac:dyDescent="0.4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 x14ac:dyDescent="0.4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 x14ac:dyDescent="0.4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 x14ac:dyDescent="0.4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 x14ac:dyDescent="0.4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 x14ac:dyDescent="0.4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 x14ac:dyDescent="0.4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 x14ac:dyDescent="0.4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 x14ac:dyDescent="0.4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 x14ac:dyDescent="0.4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 x14ac:dyDescent="0.4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 x14ac:dyDescent="0.4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4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4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4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4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4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4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4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4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4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4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4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4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4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4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4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4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4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4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4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4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4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4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4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4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4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4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4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4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4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4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4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4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4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4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4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4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4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4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4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4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4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4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4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4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4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4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4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4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4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4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4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4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4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4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4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4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4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4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4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4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4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4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4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4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4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4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4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4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4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4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4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4">
      <c r="F135" s="18"/>
      <c r="M135" s="2"/>
      <c r="O135" s="2"/>
      <c r="U135" s="2"/>
      <c r="W135" s="2"/>
    </row>
    <row r="136" spans="1:23" x14ac:dyDescent="0.4">
      <c r="F136" s="18"/>
      <c r="M136" s="2"/>
      <c r="O136" s="2"/>
      <c r="U136" s="2"/>
      <c r="W136" s="2"/>
    </row>
    <row r="137" spans="1:23" x14ac:dyDescent="0.4">
      <c r="F137" s="18"/>
      <c r="M137" s="2"/>
      <c r="O137" s="2"/>
      <c r="U137" s="2"/>
      <c r="W137" s="2"/>
    </row>
    <row r="138" spans="1:23" x14ac:dyDescent="0.4">
      <c r="F138" s="18"/>
      <c r="M138" s="2"/>
      <c r="O138" s="2"/>
      <c r="U138" s="2"/>
      <c r="W138" s="2"/>
    </row>
    <row r="139" spans="1:23" x14ac:dyDescent="0.4">
      <c r="F139" s="18"/>
      <c r="M139" s="2"/>
      <c r="O139" s="2"/>
      <c r="U139" s="2"/>
      <c r="W139" s="2"/>
    </row>
    <row r="140" spans="1:23" x14ac:dyDescent="0.4">
      <c r="F140" s="18"/>
      <c r="M140" s="2"/>
      <c r="O140" s="2"/>
      <c r="U140" s="2"/>
      <c r="W140" s="2"/>
    </row>
    <row r="141" spans="1:23" x14ac:dyDescent="0.4">
      <c r="F141" s="18"/>
      <c r="M141" s="2"/>
      <c r="O141" s="2"/>
      <c r="U141" s="2"/>
      <c r="W141" s="2"/>
    </row>
    <row r="142" spans="1:23" x14ac:dyDescent="0.4">
      <c r="F142" s="18"/>
      <c r="M142" s="2"/>
      <c r="O142" s="2"/>
      <c r="U142" s="2"/>
      <c r="W142" s="2"/>
    </row>
    <row r="143" spans="1:23" x14ac:dyDescent="0.4">
      <c r="F143" s="18"/>
      <c r="M143" s="2"/>
      <c r="O143" s="2"/>
      <c r="U143" s="2"/>
      <c r="W143" s="2"/>
    </row>
    <row r="144" spans="1:23" x14ac:dyDescent="0.4">
      <c r="F144" s="18"/>
      <c r="M144" s="2"/>
      <c r="O144" s="2"/>
      <c r="U144" s="2"/>
      <c r="W144" s="2"/>
    </row>
    <row r="145" spans="6:23" x14ac:dyDescent="0.4">
      <c r="F145" s="18"/>
      <c r="M145" s="2"/>
      <c r="O145" s="2"/>
      <c r="U145" s="2"/>
      <c r="W145" s="2"/>
    </row>
    <row r="146" spans="6:23" x14ac:dyDescent="0.4">
      <c r="F146" s="18"/>
      <c r="M146" s="2"/>
      <c r="O146" s="2"/>
      <c r="U146" s="2"/>
      <c r="W146" s="2"/>
    </row>
    <row r="147" spans="6:23" x14ac:dyDescent="0.4">
      <c r="F147" s="18"/>
      <c r="M147" s="2"/>
      <c r="O147" s="2"/>
      <c r="U147" s="2"/>
      <c r="W147" s="2"/>
    </row>
    <row r="148" spans="6:23" x14ac:dyDescent="0.4">
      <c r="F148" s="18"/>
      <c r="M148" s="2"/>
      <c r="O148" s="2"/>
      <c r="U148" s="2"/>
      <c r="W148" s="2"/>
    </row>
    <row r="149" spans="6:23" x14ac:dyDescent="0.4">
      <c r="F149" s="18"/>
      <c r="M149" s="2"/>
      <c r="O149" s="2"/>
      <c r="U149" s="2"/>
      <c r="W149" s="2"/>
    </row>
    <row r="150" spans="6:23" x14ac:dyDescent="0.4">
      <c r="F150" s="18"/>
      <c r="M150" s="2"/>
      <c r="O150" s="2"/>
      <c r="U150" s="2"/>
      <c r="W150" s="2"/>
    </row>
    <row r="151" spans="6:23" x14ac:dyDescent="0.4">
      <c r="F151" s="18"/>
      <c r="M151" s="2"/>
      <c r="O151" s="2"/>
      <c r="U151" s="2"/>
      <c r="W151" s="2"/>
    </row>
    <row r="152" spans="6:23" x14ac:dyDescent="0.4">
      <c r="F152" s="18"/>
      <c r="M152" s="2"/>
      <c r="O152" s="2"/>
      <c r="U152" s="2"/>
      <c r="W152" s="2"/>
    </row>
    <row r="153" spans="6:23" x14ac:dyDescent="0.4">
      <c r="F153" s="18"/>
      <c r="M153" s="2"/>
      <c r="O153" s="2"/>
      <c r="U153" s="2"/>
      <c r="W153" s="2"/>
    </row>
    <row r="154" spans="6:23" x14ac:dyDescent="0.4">
      <c r="F154" s="18"/>
      <c r="M154" s="2"/>
      <c r="O154" s="2"/>
      <c r="U154" s="2"/>
      <c r="W154" s="2"/>
    </row>
    <row r="155" spans="6:23" x14ac:dyDescent="0.4">
      <c r="F155" s="18"/>
      <c r="M155" s="2"/>
      <c r="O155" s="2"/>
      <c r="U155" s="2"/>
      <c r="W155" s="2"/>
    </row>
    <row r="156" spans="6:23" x14ac:dyDescent="0.4">
      <c r="F156" s="18"/>
      <c r="M156" s="2"/>
      <c r="O156" s="2"/>
      <c r="U156" s="2"/>
      <c r="W156" s="2"/>
    </row>
    <row r="157" spans="6:23" x14ac:dyDescent="0.4">
      <c r="F157" s="18"/>
      <c r="M157" s="2"/>
      <c r="O157" s="2"/>
      <c r="U157" s="2"/>
      <c r="W157" s="2"/>
    </row>
    <row r="158" spans="6:23" x14ac:dyDescent="0.4">
      <c r="F158" s="18"/>
      <c r="M158" s="2"/>
      <c r="O158" s="2"/>
      <c r="U158" s="2"/>
      <c r="W158" s="2"/>
    </row>
    <row r="159" spans="6:23" x14ac:dyDescent="0.4">
      <c r="F159" s="18"/>
      <c r="M159" s="2"/>
      <c r="O159" s="2"/>
      <c r="U159" s="2"/>
      <c r="W159" s="2"/>
    </row>
    <row r="160" spans="6:23" x14ac:dyDescent="0.4">
      <c r="F160" s="18"/>
      <c r="M160" s="2"/>
      <c r="O160" s="2"/>
      <c r="U160" s="2"/>
      <c r="W160" s="2"/>
    </row>
    <row r="161" spans="6:23" x14ac:dyDescent="0.4">
      <c r="F161" s="18"/>
      <c r="M161" s="2"/>
      <c r="O161" s="2"/>
      <c r="U161" s="2"/>
      <c r="W161" s="2"/>
    </row>
    <row r="162" spans="6:23" x14ac:dyDescent="0.4">
      <c r="F162" s="18"/>
      <c r="M162" s="2"/>
      <c r="O162" s="2"/>
      <c r="U162" s="2"/>
      <c r="W162" s="2"/>
    </row>
    <row r="163" spans="6:23" x14ac:dyDescent="0.4">
      <c r="F163" s="18"/>
      <c r="M163" s="2"/>
      <c r="O163" s="2"/>
      <c r="U163" s="2"/>
      <c r="W163" s="2"/>
    </row>
    <row r="164" spans="6:23" x14ac:dyDescent="0.4">
      <c r="F164" s="18"/>
      <c r="M164" s="2"/>
      <c r="O164" s="2"/>
      <c r="U164" s="2"/>
      <c r="W164" s="2"/>
    </row>
    <row r="165" spans="6:23" x14ac:dyDescent="0.4">
      <c r="F165" s="18"/>
      <c r="M165" s="2"/>
      <c r="O165" s="2"/>
      <c r="U165" s="2"/>
      <c r="W165" s="2"/>
    </row>
    <row r="166" spans="6:23" x14ac:dyDescent="0.4">
      <c r="F166" s="18"/>
      <c r="M166" s="2"/>
      <c r="O166" s="2"/>
      <c r="U166" s="2"/>
      <c r="W166" s="2"/>
    </row>
    <row r="167" spans="6:23" x14ac:dyDescent="0.4">
      <c r="F167" s="18"/>
      <c r="M167" s="2"/>
      <c r="O167" s="2"/>
      <c r="U167" s="2"/>
      <c r="W167" s="2"/>
    </row>
    <row r="168" spans="6:23" x14ac:dyDescent="0.4">
      <c r="F168" s="18"/>
      <c r="M168" s="2"/>
      <c r="O168" s="2"/>
      <c r="U168" s="2"/>
      <c r="W168" s="2"/>
    </row>
    <row r="169" spans="6:23" x14ac:dyDescent="0.4">
      <c r="F169" s="18"/>
      <c r="M169" s="2"/>
      <c r="O169" s="2"/>
      <c r="U169" s="2"/>
      <c r="W169" s="2"/>
    </row>
    <row r="170" spans="6:23" x14ac:dyDescent="0.4">
      <c r="F170" s="18"/>
      <c r="M170" s="2"/>
      <c r="O170" s="2"/>
      <c r="U170" s="2"/>
      <c r="W170" s="2"/>
    </row>
    <row r="171" spans="6:23" x14ac:dyDescent="0.4">
      <c r="F171" s="18"/>
      <c r="M171" s="2"/>
      <c r="O171" s="2"/>
      <c r="U171" s="2"/>
      <c r="W171" s="2"/>
    </row>
    <row r="172" spans="6:23" x14ac:dyDescent="0.4">
      <c r="F172" s="18"/>
      <c r="M172" s="2"/>
      <c r="O172" s="2"/>
      <c r="U172" s="2"/>
      <c r="W172" s="2"/>
    </row>
    <row r="173" spans="6:23" x14ac:dyDescent="0.4">
      <c r="F173" s="18"/>
      <c r="M173" s="2"/>
      <c r="O173" s="2"/>
      <c r="U173" s="2"/>
      <c r="W173" s="2"/>
    </row>
    <row r="174" spans="6:23" x14ac:dyDescent="0.4">
      <c r="F174" s="18"/>
      <c r="M174" s="2"/>
      <c r="O174" s="2"/>
      <c r="U174" s="2"/>
      <c r="W174" s="2"/>
    </row>
    <row r="175" spans="6:23" x14ac:dyDescent="0.4">
      <c r="F175" s="18"/>
      <c r="M175" s="2"/>
      <c r="O175" s="2"/>
      <c r="U175" s="2"/>
      <c r="W175" s="2"/>
    </row>
    <row r="176" spans="6:23" x14ac:dyDescent="0.4">
      <c r="F176" s="18"/>
      <c r="M176" s="2"/>
      <c r="O176" s="2"/>
      <c r="U176" s="2"/>
      <c r="W176" s="2"/>
    </row>
    <row r="177" spans="6:23" x14ac:dyDescent="0.4">
      <c r="F177" s="18"/>
      <c r="M177" s="2"/>
      <c r="O177" s="2"/>
      <c r="U177" s="2"/>
      <c r="W177" s="2"/>
    </row>
    <row r="178" spans="6:23" x14ac:dyDescent="0.4">
      <c r="F178" s="18"/>
      <c r="M178" s="2"/>
      <c r="O178" s="2"/>
      <c r="U178" s="2"/>
      <c r="W178" s="2"/>
    </row>
    <row r="179" spans="6:23" x14ac:dyDescent="0.4">
      <c r="F179" s="18"/>
      <c r="M179" s="2"/>
      <c r="O179" s="2"/>
      <c r="U179" s="2"/>
      <c r="W179" s="2"/>
    </row>
    <row r="180" spans="6:23" x14ac:dyDescent="0.4">
      <c r="F180" s="18"/>
      <c r="M180" s="2"/>
      <c r="O180" s="2"/>
      <c r="U180" s="2"/>
      <c r="W180" s="2"/>
    </row>
    <row r="181" spans="6:23" x14ac:dyDescent="0.4">
      <c r="F181" s="18"/>
      <c r="M181" s="2"/>
      <c r="O181" s="2"/>
      <c r="U181" s="2"/>
      <c r="W181" s="2"/>
    </row>
    <row r="182" spans="6:23" x14ac:dyDescent="0.4">
      <c r="F182" s="18"/>
      <c r="M182" s="2"/>
      <c r="O182" s="2"/>
      <c r="U182" s="2"/>
      <c r="W182" s="2"/>
    </row>
    <row r="183" spans="6:23" x14ac:dyDescent="0.4">
      <c r="F183" s="18"/>
      <c r="M183" s="2"/>
      <c r="O183" s="2"/>
      <c r="U183" s="2"/>
      <c r="W183" s="2"/>
    </row>
    <row r="184" spans="6:23" x14ac:dyDescent="0.4">
      <c r="F184" s="18"/>
      <c r="M184" s="2"/>
      <c r="O184" s="2"/>
      <c r="U184" s="2"/>
      <c r="W184" s="2"/>
    </row>
    <row r="185" spans="6:23" x14ac:dyDescent="0.4">
      <c r="F185" s="18"/>
      <c r="M185" s="2"/>
      <c r="O185" s="2"/>
      <c r="U185" s="2"/>
      <c r="W185" s="2"/>
    </row>
    <row r="186" spans="6:23" x14ac:dyDescent="0.4">
      <c r="F186" s="18"/>
      <c r="M186" s="2"/>
      <c r="O186" s="2"/>
      <c r="U186" s="2"/>
      <c r="W186" s="2"/>
    </row>
    <row r="187" spans="6:23" x14ac:dyDescent="0.4">
      <c r="F187" s="18"/>
      <c r="M187" s="2"/>
      <c r="O187" s="2"/>
      <c r="U187" s="2"/>
      <c r="W187" s="2"/>
    </row>
    <row r="188" spans="6:23" x14ac:dyDescent="0.4">
      <c r="F188" s="18"/>
      <c r="M188" s="2"/>
      <c r="O188" s="2"/>
      <c r="U188" s="2"/>
      <c r="W188" s="2"/>
    </row>
    <row r="189" spans="6:23" x14ac:dyDescent="0.4">
      <c r="F189" s="18"/>
      <c r="M189" s="2"/>
      <c r="O189" s="2"/>
      <c r="U189" s="2"/>
      <c r="W189" s="2"/>
    </row>
    <row r="190" spans="6:23" x14ac:dyDescent="0.4">
      <c r="F190" s="18"/>
      <c r="M190" s="2"/>
      <c r="O190" s="2"/>
      <c r="U190" s="2"/>
      <c r="W190" s="2"/>
    </row>
    <row r="191" spans="6:23" x14ac:dyDescent="0.4">
      <c r="F191" s="18"/>
      <c r="M191" s="2"/>
      <c r="O191" s="2"/>
      <c r="U191" s="2"/>
      <c r="W191" s="2"/>
    </row>
    <row r="192" spans="6:23" x14ac:dyDescent="0.4">
      <c r="F192" s="18"/>
      <c r="M192" s="2"/>
      <c r="O192" s="2"/>
      <c r="U192" s="2"/>
      <c r="W192" s="2"/>
    </row>
    <row r="193" spans="6:23" x14ac:dyDescent="0.4">
      <c r="F193" s="18"/>
      <c r="M193" s="2"/>
      <c r="O193" s="2"/>
      <c r="U193" s="2"/>
      <c r="W193" s="2"/>
    </row>
    <row r="194" spans="6:23" x14ac:dyDescent="0.4">
      <c r="F194" s="18"/>
      <c r="M194" s="2"/>
      <c r="O194" s="2"/>
      <c r="U194" s="2"/>
      <c r="W194" s="2"/>
    </row>
    <row r="195" spans="6:23" x14ac:dyDescent="0.4">
      <c r="F195" s="18"/>
      <c r="M195" s="2"/>
      <c r="O195" s="2"/>
      <c r="U195" s="2"/>
      <c r="W195" s="2"/>
    </row>
    <row r="196" spans="6:23" x14ac:dyDescent="0.4">
      <c r="F196" s="18"/>
      <c r="M196" s="2"/>
      <c r="O196" s="2"/>
      <c r="U196" s="2"/>
      <c r="W196" s="2"/>
    </row>
    <row r="197" spans="6:23" x14ac:dyDescent="0.4">
      <c r="F197" s="18"/>
      <c r="M197" s="2"/>
      <c r="O197" s="2"/>
      <c r="U197" s="2"/>
      <c r="W197" s="2"/>
    </row>
    <row r="198" spans="6:23" x14ac:dyDescent="0.4">
      <c r="F198" s="18"/>
      <c r="M198" s="2"/>
      <c r="O198" s="2"/>
      <c r="U198" s="2"/>
      <c r="W198" s="2"/>
    </row>
    <row r="199" spans="6:23" x14ac:dyDescent="0.4">
      <c r="F199" s="18"/>
      <c r="M199" s="2"/>
      <c r="O199" s="2"/>
      <c r="U199" s="2"/>
      <c r="W199" s="2"/>
    </row>
    <row r="200" spans="6:23" x14ac:dyDescent="0.4">
      <c r="F200" s="18"/>
      <c r="M200" s="2"/>
      <c r="O200" s="2"/>
      <c r="U200" s="2"/>
      <c r="W200" s="2"/>
    </row>
    <row r="201" spans="6:23" x14ac:dyDescent="0.4">
      <c r="M201" s="2"/>
      <c r="O201" s="2"/>
      <c r="U201" s="2"/>
      <c r="W201" s="2"/>
    </row>
    <row r="202" spans="6:23" x14ac:dyDescent="0.4">
      <c r="M202" s="2"/>
      <c r="O202" s="2"/>
      <c r="U202" s="2"/>
      <c r="W202" s="2"/>
    </row>
    <row r="203" spans="6:23" x14ac:dyDescent="0.4">
      <c r="M203" s="2"/>
      <c r="O203" s="2"/>
      <c r="U203" s="2"/>
      <c r="W203" s="2"/>
    </row>
    <row r="204" spans="6:23" x14ac:dyDescent="0.4">
      <c r="M204" s="2"/>
      <c r="O204" s="2"/>
      <c r="U204" s="2"/>
      <c r="W204" s="2"/>
    </row>
    <row r="205" spans="6:23" x14ac:dyDescent="0.4">
      <c r="M205" s="2"/>
      <c r="O205" s="2"/>
      <c r="U205" s="2"/>
      <c r="W205" s="2"/>
    </row>
    <row r="206" spans="6:23" x14ac:dyDescent="0.4">
      <c r="M206" s="2"/>
      <c r="O206" s="2"/>
      <c r="U206" s="2"/>
      <c r="W206" s="2"/>
    </row>
    <row r="207" spans="6:23" x14ac:dyDescent="0.4">
      <c r="M207" s="2"/>
      <c r="O207" s="2"/>
      <c r="U207" s="2"/>
      <c r="W207" s="2"/>
    </row>
    <row r="208" spans="6:23" x14ac:dyDescent="0.4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58203125" defaultRowHeight="16" x14ac:dyDescent="0.4"/>
  <cols>
    <col min="1" max="1" width="47" customWidth="1"/>
    <col min="2" max="2" width="10.08203125" customWidth="1"/>
  </cols>
  <sheetData>
    <row r="1" spans="1:3" x14ac:dyDescent="0.4">
      <c r="A1" t="s">
        <v>11</v>
      </c>
    </row>
    <row r="3" spans="1:3" x14ac:dyDescent="0.4">
      <c r="A3" t="s">
        <v>0</v>
      </c>
      <c r="B3" t="str">
        <f>'DDD Model Calculations'!D19</f>
        <v>London</v>
      </c>
    </row>
    <row r="5" spans="1:3" x14ac:dyDescent="0.4">
      <c r="A5" s="23" t="s">
        <v>12</v>
      </c>
      <c r="B5" s="23"/>
    </row>
    <row r="6" spans="1:3" x14ac:dyDescent="0.4">
      <c r="A6" t="s">
        <v>13</v>
      </c>
      <c r="B6" s="7">
        <f>SUM(WorkingData!$G$2:$G$133)/SUM(WorkingData!$I$2:$I$133)</f>
        <v>9.3576751117734727</v>
      </c>
    </row>
    <row r="7" spans="1:3" x14ac:dyDescent="0.4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2.4772313296903459</v>
      </c>
    </row>
    <row r="8" spans="1:3" x14ac:dyDescent="0.4">
      <c r="A8" t="s">
        <v>15</v>
      </c>
      <c r="B8" s="7">
        <f>SUMPRODUCT(WorkingData!$G$2:$G$133,WorkingData!$Q$2:$Q$133)/SUMPRODUCT(WorkingData!$I$2:$I$133,WorkingData!$Q$2:$Q$133)</f>
        <v>14.121059268600252</v>
      </c>
    </row>
    <row r="9" spans="1:3" x14ac:dyDescent="0.4">
      <c r="A9" t="s">
        <v>16</v>
      </c>
      <c r="B9" s="13">
        <f>SUMPRODUCT(WorkingData!$G$2:$G$133,WorkingData!$Q$2:$Q$133)/SUMPRODUCT(WorkingData!$M$2:$M$133,WorkingData!$Q$2:$Q$133)</f>
        <v>0.89736911687706267</v>
      </c>
    </row>
    <row r="10" spans="1:3" x14ac:dyDescent="0.4">
      <c r="A10" t="s">
        <v>17</v>
      </c>
      <c r="B10" s="7">
        <f>_xlfn.XLOOKUP(MAX(WorkingData!$O$2:$O$133),WorkingData!$O$2:$O$133,WorkingData!$N$2:$N$133)</f>
        <v>20.507692307692309</v>
      </c>
    </row>
    <row r="11" spans="1:3" x14ac:dyDescent="0.4">
      <c r="A11" t="s">
        <v>18</v>
      </c>
      <c r="B11" s="14">
        <f>_xlfn.XLOOKUP(MAX(WorkingData!$O$2:$O$133),WorkingData!$O$2:$O$133,WorkingData!$O$2:$O$133)</f>
        <v>23.926153879899246</v>
      </c>
    </row>
    <row r="12" spans="1:3" x14ac:dyDescent="0.4">
      <c r="A12" t="s">
        <v>19</v>
      </c>
      <c r="B12" s="14"/>
    </row>
    <row r="14" spans="1:3" x14ac:dyDescent="0.4">
      <c r="A14" s="17" t="s">
        <v>20</v>
      </c>
      <c r="B14" s="17" t="s">
        <v>21</v>
      </c>
      <c r="C14" s="17" t="s">
        <v>22</v>
      </c>
    </row>
    <row r="15" spans="1:3" x14ac:dyDescent="0.4">
      <c r="A15" t="s">
        <v>23</v>
      </c>
      <c r="B15" s="7">
        <f>'DDD Model Summary'!$B$6+(C15-5)*'DDD Model Summary'!$B$5</f>
        <v>38.344939059606872</v>
      </c>
      <c r="C15" s="14">
        <f>'DDD Model Calculations'!D26</f>
        <v>40.100000381469727</v>
      </c>
    </row>
    <row r="16" spans="1:3" x14ac:dyDescent="0.4">
      <c r="A16" t="s">
        <v>24</v>
      </c>
      <c r="B16" s="7">
        <f>'DDD Model Summary'!$B$6+(C16-5)*'DDD Model Summary'!$B$5</f>
        <v>39.341357900651424</v>
      </c>
      <c r="C16" s="14">
        <f>'DDD Model Calculations'!D25</f>
        <v>41</v>
      </c>
    </row>
    <row r="17" spans="1:3" x14ac:dyDescent="0.4">
      <c r="A17" t="s">
        <v>25</v>
      </c>
      <c r="B17" s="7">
        <f>'DDD Model Summary'!$B$6+(C17-5)*'DDD Model Summary'!$B$5</f>
        <v>41.002056672954907</v>
      </c>
      <c r="C17" s="14">
        <f>'DDD Model Calculations'!D24</f>
        <v>42.5</v>
      </c>
    </row>
    <row r="18" spans="1:3" x14ac:dyDescent="0.4">
      <c r="A18" t="s">
        <v>26</v>
      </c>
      <c r="B18" s="7">
        <f>'DDD Model Summary'!$B$6+(C18-5)*'DDD Model Summary'!$B$5</f>
        <v>41.666336181876304</v>
      </c>
      <c r="C18" s="14">
        <f>'DDD Model Calculations'!D21</f>
        <v>43.1</v>
      </c>
    </row>
    <row r="19" spans="1:3" x14ac:dyDescent="0.4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A27" sqref="A27"/>
    </sheetView>
  </sheetViews>
  <sheetFormatPr defaultColWidth="10.58203125" defaultRowHeight="16" x14ac:dyDescent="0.4"/>
  <cols>
    <col min="1" max="1" width="40" customWidth="1"/>
    <col min="2" max="2" width="10.08203125" customWidth="1"/>
  </cols>
  <sheetData>
    <row r="1" spans="1:2" x14ac:dyDescent="0.4">
      <c r="A1" t="s">
        <v>27</v>
      </c>
    </row>
    <row r="3" spans="1:2" x14ac:dyDescent="0.4">
      <c r="A3" t="s">
        <v>0</v>
      </c>
      <c r="B3" t="str">
        <f>'DDD Model Calculations'!D19</f>
        <v>London</v>
      </c>
    </row>
    <row r="4" spans="1:2" x14ac:dyDescent="0.4">
      <c r="A4" t="s">
        <v>28</v>
      </c>
      <c r="B4" s="6" t="str">
        <f>_xlfn.XLOOKUP(MAX('DDD Model Calculations'!$D$14:$G$14),'DDD Model Calculations'!$D$14:$G$14,'DDD Model Calculations'!$D2:$G2)</f>
        <v>1 year</v>
      </c>
    </row>
    <row r="5" spans="1:2" x14ac:dyDescent="0.4">
      <c r="A5" t="s">
        <v>29</v>
      </c>
      <c r="B5" s="13">
        <f>_xlfn.XLOOKUP(MAX('DDD Model Calculations'!$D$14:$G$14),'DDD Model Calculations'!$D$14:$G$14,'DDD Model Calculations'!$D12:$G12)</f>
        <v>1.1071325148689903</v>
      </c>
    </row>
    <row r="6" spans="1:2" x14ac:dyDescent="0.4">
      <c r="A6" t="s">
        <v>30</v>
      </c>
      <c r="B6" s="13">
        <f>_xlfn.XLOOKUP(MAX('DDD Model Calculations'!$D$14:$G$14),'DDD Model Calculations'!$D$14:$G$14,'DDD Model Calculations'!$D13:$G13)</f>
        <v>-0.51541263463222897</v>
      </c>
    </row>
    <row r="7" spans="1:2" x14ac:dyDescent="0.4">
      <c r="A7" t="s">
        <v>31</v>
      </c>
      <c r="B7" s="13">
        <f>_xlfn.XLOOKUP(MAX('DDD Model Calculations'!$D$14:$G$14),'DDD Model Calculations'!$D$14:$G$14,'DDD Model Calculations'!$D14:$G14)</f>
        <v>0.99615713502784697</v>
      </c>
    </row>
    <row r="8" spans="1:2" x14ac:dyDescent="0.4">
      <c r="A8" t="s">
        <v>26</v>
      </c>
      <c r="B8" s="7">
        <f>B6+(B10)*B5</f>
        <v>41.666336181876304</v>
      </c>
    </row>
    <row r="9" spans="1:2" x14ac:dyDescent="0.4">
      <c r="A9" t="s">
        <v>32</v>
      </c>
      <c r="B9">
        <f>'DDD Model Calculations'!D21</f>
        <v>43.1</v>
      </c>
    </row>
    <row r="10" spans="1:2" x14ac:dyDescent="0.4">
      <c r="A10" t="s">
        <v>33</v>
      </c>
      <c r="B10">
        <f>B9-5</f>
        <v>38.1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A32" sqref="A32"/>
    </sheetView>
  </sheetViews>
  <sheetFormatPr defaultColWidth="10.58203125" defaultRowHeight="16" x14ac:dyDescent="0.4"/>
  <cols>
    <col min="3" max="3" width="18.33203125" customWidth="1"/>
    <col min="10" max="10" width="18.83203125" customWidth="1"/>
    <col min="16" max="16" width="43.83203125" customWidth="1"/>
  </cols>
  <sheetData>
    <row r="1" spans="2:29" x14ac:dyDescent="0.4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 x14ac:dyDescent="0.4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 x14ac:dyDescent="0.4">
      <c r="C3" t="s">
        <v>42</v>
      </c>
      <c r="D3">
        <f>SUMPRODUCT(WorkingData!$Q$2:$Q$133,WorkingData!T$2:T$133,WorkingData!AF$2:AF$133)</f>
        <v>3</v>
      </c>
      <c r="E3">
        <f>SUMPRODUCT(WorkingData!$Q$2:$Q$133,WorkingData!U$2:U$133,WorkingData!AG$2:AG$133)</f>
        <v>6</v>
      </c>
      <c r="F3">
        <f>SUMPRODUCT(WorkingData!$Q$2:$Q$133,WorkingData!V$2:V$133,WorkingData!AH$2:AH$133)</f>
        <v>12</v>
      </c>
      <c r="G3">
        <f>SUMPRODUCT(WorkingData!$Q$2:$Q$133,WorkingData!W$2:W$133,WorkingData!AI$2:AI$133)</f>
        <v>12</v>
      </c>
      <c r="J3" t="s">
        <v>42</v>
      </c>
      <c r="K3">
        <f>SUMPRODUCT(WorkingData!$Q$2:$Q$133,WorkingData!T$2:T$133)</f>
        <v>3</v>
      </c>
      <c r="L3">
        <f>SUMPRODUCT(WorkingData!$Q$2:$Q$133,WorkingData!U$2:U$133)</f>
        <v>6</v>
      </c>
      <c r="M3">
        <f>SUMPRODUCT(WorkingData!$Q$2:$Q$133,WorkingData!V$2:V$133)</f>
        <v>12</v>
      </c>
      <c r="N3">
        <f>SUMPRODUCT(WorkingData!$Q$2:$Q$133,WorkingData!W$2:W$133)</f>
        <v>12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 x14ac:dyDescent="0.4">
      <c r="B4" t="s">
        <v>45</v>
      </c>
      <c r="C4" t="s">
        <v>46</v>
      </c>
      <c r="D4" s="3">
        <f>SUMPRODUCT(WorkingData!$Q$2:$Q$133,WorkingData!T$2:T$133,WorkingData!$N$2:$N$133,WorkingData!AF$2:AF$133)/D$3</f>
        <v>13.152564102564105</v>
      </c>
      <c r="E4" s="3">
        <f>SUMPRODUCT(WorkingData!$Q$2:$Q$133,WorkingData!U$2:U$133,WorkingData!$N$2:$N$133,WorkingData!AG$2:AG$133)/E$3</f>
        <v>14.034921181964194</v>
      </c>
      <c r="F4" s="3">
        <f>SUMPRODUCT(WorkingData!$Q$2:$Q$133,WorkingData!V$2:V$133,WorkingData!$N$2:$N$133,WorkingData!AH$2:AH$133)/F$3</f>
        <v>14.646503396206766</v>
      </c>
      <c r="G4" s="3">
        <f>SUMPRODUCT(WorkingData!$Q$2:$Q$133,WorkingData!W$2:W$133,WorkingData!$N$2:$N$133,WorkingData!AI$2:AI$133)/G$3</f>
        <v>14.646503396206766</v>
      </c>
      <c r="I4" t="s">
        <v>45</v>
      </c>
      <c r="J4" t="s">
        <v>46</v>
      </c>
      <c r="K4" s="3">
        <f>SUMPRODUCT(WorkingData!$Q$2:$Q$133,WorkingData!T$2:T$133,WorkingData!$N$2:$N$133)/K$3</f>
        <v>13.152564102564105</v>
      </c>
      <c r="L4" s="3">
        <f>SUMPRODUCT(WorkingData!$Q$2:$Q$133,WorkingData!U$2:U$133,WorkingData!$N$2:$N$133)/L$3</f>
        <v>14.034921181964194</v>
      </c>
      <c r="M4" s="3">
        <f>SUMPRODUCT(WorkingData!$Q$2:$Q$133,WorkingData!V$2:V$133,WorkingData!$N$2:$N$133)/M$3</f>
        <v>14.646503396206766</v>
      </c>
      <c r="N4" s="3">
        <f>SUMPRODUCT(WorkingData!$Q$2:$Q$133,WorkingData!W$2:W$133,WorkingData!$N$2:$N$133)/N$3</f>
        <v>14.646503396206766</v>
      </c>
      <c r="P4" s="3" t="s">
        <v>47</v>
      </c>
      <c r="Q4" cm="1">
        <f t="array" aca="1" ref="Q4:Q24" ca="1">OFFSET(WorkingData!$P$2,0,0,COUNTIF(WorkingData!$P$2:$P$132,"&gt;=-5"))</f>
        <v>9.9283333497742809</v>
      </c>
      <c r="R4" cm="1">
        <f t="array" aca="1" ref="R4:R24" ca="1">OFFSET(WorkingData!$O$2,0,0,COUNTIF(WorkingData!$O$2:$O$132,"&gt;=0"))</f>
        <v>14.928333349774281</v>
      </c>
      <c r="S4" cm="1">
        <f t="array" aca="1" ref="S4:S24" ca="1">OFFSET(WorkingData!$N$2,0,0,COUNTIF(WorkingData!$N$2:$N$132,"&gt;=0"))</f>
        <v>10.050000000000001</v>
      </c>
      <c r="U4" cm="1">
        <f t="array" ref="U4:Z6">_xlfn._xlws.FILTER(WorkingData!N2:S132,(WorkingData!Q2:Q132=1)*(WorkingData!R2:R132&lt;=D23)*(WorkingData!S2:S132=1))</f>
        <v>10.050000000000001</v>
      </c>
      <c r="V4">
        <v>14.928333349774281</v>
      </c>
      <c r="W4">
        <v>9.9283333497742809</v>
      </c>
      <c r="X4">
        <v>1</v>
      </c>
      <c r="Y4">
        <v>1</v>
      </c>
      <c r="Z4">
        <v>1</v>
      </c>
      <c r="AB4" cm="1">
        <f t="array" aca="1" ref="AB4:AB6" ca="1">OFFSET(W4,0,0,COUNTIF(W4:W134,"&gt;=0"))</f>
        <v>9.9283333497742809</v>
      </c>
      <c r="AC4" cm="1">
        <f t="array" aca="1" ref="AC4:AC6" ca="1">OFFSET(U4,0,0,COUNTIF(U4:U134,"&gt;=0"))</f>
        <v>10.050000000000001</v>
      </c>
    </row>
    <row r="5" spans="2:29" x14ac:dyDescent="0.4">
      <c r="B5" t="s">
        <v>48</v>
      </c>
      <c r="C5" t="s">
        <v>49</v>
      </c>
      <c r="D5" s="3">
        <f>SUMPRODUCT(WorkingData!$Q$2:$Q$133,WorkingData!T$2:T$133,WorkingData!$P$2:$P$133,WorkingData!AF$2:AF$133)/D$3</f>
        <v>12.345384634298902</v>
      </c>
      <c r="E5" s="3">
        <f>SUMPRODUCT(WorkingData!$Q$2:$Q$133,WorkingData!U$2:U$133,WorkingData!$P$2:$P$133,WorkingData!AG$2:AG$133)/E$3</f>
        <v>11.441149673819952</v>
      </c>
      <c r="F5" s="3">
        <f>SUMPRODUCT(WorkingData!$Q$2:$Q$133,WorkingData!V$2:V$133,WorkingData!$P$2:$P$133,WorkingData!AH$2:AH$133)/F$3</f>
        <v>11.292778429893621</v>
      </c>
      <c r="G5" s="3">
        <f>SUMPRODUCT(WorkingData!$Q$2:$Q$133,WorkingData!W$2:W$133,WorkingData!$P$2:$P$133,WorkingData!AI$2:AI$133)/G$3</f>
        <v>11.292778429893621</v>
      </c>
      <c r="I5" t="s">
        <v>48</v>
      </c>
      <c r="J5" t="s">
        <v>49</v>
      </c>
      <c r="K5" s="3">
        <f>SUMPRODUCT(WorkingData!$Q$2:$Q$133,WorkingData!T$2:T$133,WorkingData!$P$2:$P$133)/K$3</f>
        <v>12.345384634298902</v>
      </c>
      <c r="L5" s="3">
        <f>SUMPRODUCT(WorkingData!$Q$2:$Q$133,WorkingData!U$2:U$133,WorkingData!$P$2:$P$133)/L$3</f>
        <v>11.441149673819952</v>
      </c>
      <c r="M5" s="3">
        <f>SUMPRODUCT(WorkingData!$Q$2:$Q$133,WorkingData!V$2:V$133,WorkingData!$P$2:$P$133)/M$3</f>
        <v>11.292778429893621</v>
      </c>
      <c r="N5" s="3">
        <f>SUMPRODUCT(WorkingData!$Q$2:$Q$133,WorkingData!W$2:W$133,WorkingData!$P$2:$P$133)/N$3</f>
        <v>11.292778429893621</v>
      </c>
      <c r="Q5">
        <f ca="1"/>
        <v>18.926153879899246</v>
      </c>
      <c r="R5">
        <f ca="1"/>
        <v>23.926153879899246</v>
      </c>
      <c r="S5">
        <f ca="1"/>
        <v>20.507692307692309</v>
      </c>
      <c r="U5">
        <v>20.507692307692309</v>
      </c>
      <c r="V5">
        <v>23.926153879899246</v>
      </c>
      <c r="W5">
        <v>18.926153879899246</v>
      </c>
      <c r="X5">
        <v>1</v>
      </c>
      <c r="Y5">
        <v>1</v>
      </c>
      <c r="Z5">
        <v>1</v>
      </c>
      <c r="AB5">
        <f ca="1"/>
        <v>18.926153879899246</v>
      </c>
      <c r="AC5">
        <f ca="1"/>
        <v>20.507692307692309</v>
      </c>
    </row>
    <row r="6" spans="2:29" x14ac:dyDescent="0.4">
      <c r="C6" t="s">
        <v>50</v>
      </c>
      <c r="D6" s="3">
        <f>SUMPRODUCT(WorkingData!$Q$2:$Q$133,WorkingData!T$2:T$133,WorkingData!$N$2:$N$133,WorkingData!$P$2:$P$133,WorkingData!AF$2:AF$133)</f>
        <v>560.72832389392852</v>
      </c>
      <c r="E6" s="3">
        <f>SUMPRODUCT(WorkingData!$Q$2:$Q$133,WorkingData!U$2:U$133,WorkingData!$N$2:$N$133,WorkingData!$P$2:$P$133,WorkingData!AG$2:AG$133)</f>
        <v>1057.9948841471987</v>
      </c>
      <c r="F6" s="3">
        <f>SUMPRODUCT(WorkingData!$Q$2:$Q$133,WorkingData!V$2:V$133,WorkingData!$N$2:$N$133,WorkingData!$P$2:$P$133,WorkingData!AH$2:AH$133)</f>
        <v>2228.0878648525122</v>
      </c>
      <c r="G6" s="3">
        <f>SUMPRODUCT(WorkingData!$Q$2:$Q$133,WorkingData!W$2:W$133,WorkingData!$N$2:$N$133,WorkingData!$P$2:$P$133,WorkingData!AI$2:AI$133)</f>
        <v>2228.0878648525122</v>
      </c>
      <c r="J6" t="s">
        <v>50</v>
      </c>
      <c r="K6" s="3">
        <f>SUMPRODUCT(WorkingData!$Q$2:$Q$133,WorkingData!T$2:T$133,WorkingData!$N$2:$N$133,WorkingData!$P$2:$P$133)</f>
        <v>560.72832389392852</v>
      </c>
      <c r="L6" s="3">
        <f>SUMPRODUCT(WorkingData!$Q$2:$Q$133,WorkingData!U$2:U$133,WorkingData!$N$2:$N$133,WorkingData!$P$2:$P$133)</f>
        <v>1057.9948841471987</v>
      </c>
      <c r="M6" s="3">
        <f>SUMPRODUCT(WorkingData!$Q$2:$Q$133,WorkingData!V$2:V$133,WorkingData!$N$2:$N$133,WorkingData!$P$2:$P$133)</f>
        <v>2228.0878648525122</v>
      </c>
      <c r="N6" s="3">
        <f>SUMPRODUCT(WorkingData!$Q$2:$Q$133,WorkingData!W$2:W$133,WorkingData!$N$2:$N$133,WorkingData!$P$2:$P$133)</f>
        <v>2228.0878648525122</v>
      </c>
      <c r="Q6">
        <f ca="1"/>
        <v>8.1816666732231784</v>
      </c>
      <c r="R6">
        <f ca="1"/>
        <v>13.181666673223178</v>
      </c>
      <c r="S6">
        <f ca="1"/>
        <v>8.9</v>
      </c>
      <c r="U6">
        <v>8.9</v>
      </c>
      <c r="V6">
        <v>13.181666673223178</v>
      </c>
      <c r="W6">
        <v>8.1816666732231784</v>
      </c>
      <c r="X6">
        <v>1</v>
      </c>
      <c r="Y6">
        <v>1</v>
      </c>
      <c r="Z6">
        <v>1</v>
      </c>
      <c r="AB6">
        <f ca="1"/>
        <v>8.1816666732231784</v>
      </c>
      <c r="AC6">
        <f ca="1"/>
        <v>8.9</v>
      </c>
    </row>
    <row r="7" spans="2:29" x14ac:dyDescent="0.4">
      <c r="C7" t="s">
        <v>51</v>
      </c>
      <c r="D7" s="3">
        <f>SUMPRODUCT(WorkingData!$Q$2:$Q$133,WorkingData!T$2:T$133,WorkingData!$P$2:$P$133,WorkingData!$P$2:$P$133,WorkingData!AF$2:AF$133)</f>
        <v>523.71077334159634</v>
      </c>
      <c r="E7" s="3">
        <f>SUMPRODUCT(WorkingData!$Q$2:$Q$133,WorkingData!U$2:U$133,WorkingData!$P$2:$P$133,WorkingData!$P$2:$P$133,WorkingData!AG$2:AG$133)</f>
        <v>873.40248836994601</v>
      </c>
      <c r="F7" s="3">
        <f>SUMPRODUCT(WorkingData!$Q$2:$Q$133,WorkingData!V$2:V$133,WorkingData!$P$2:$P$133,WorkingData!$P$2:$P$133,WorkingData!AH$2:AH$133)</f>
        <v>1767.4214273449716</v>
      </c>
      <c r="G7" s="3">
        <f>SUMPRODUCT(WorkingData!$Q$2:$Q$133,WorkingData!W$2:W$133,WorkingData!$P$2:$P$133,WorkingData!$P$2:$P$133,WorkingData!AI$2:AI$133)</f>
        <v>1767.4214273449716</v>
      </c>
      <c r="J7" t="s">
        <v>51</v>
      </c>
      <c r="K7" s="3">
        <f>SUMPRODUCT(WorkingData!$Q$2:$Q$133,WorkingData!T$2:T$133,WorkingData!$P$2:$P$133,WorkingData!$P$2:$P$133)</f>
        <v>523.71077334159634</v>
      </c>
      <c r="L7" s="3">
        <f>SUMPRODUCT(WorkingData!$Q$2:$Q$133,WorkingData!U$2:U$133,WorkingData!$P$2:$P$133,WorkingData!$P$2:$P$133)</f>
        <v>873.40248836994601</v>
      </c>
      <c r="M7" s="3">
        <f>SUMPRODUCT(WorkingData!$Q$2:$Q$133,WorkingData!V$2:V$133,WorkingData!$P$2:$P$133,WorkingData!$P$2:$P$133)</f>
        <v>1767.4214273449716</v>
      </c>
      <c r="N7" s="3">
        <f>SUMPRODUCT(WorkingData!$Q$2:$Q$133,WorkingData!W$2:W$133,WorkingData!$P$2:$P$133,WorkingData!$P$2:$P$133)</f>
        <v>1767.4214273449716</v>
      </c>
      <c r="Q7">
        <f ca="1"/>
        <v>-2.1355931880110401</v>
      </c>
      <c r="R7">
        <f ca="1"/>
        <v>2.8644068119889599</v>
      </c>
      <c r="S7">
        <f ca="1"/>
        <v>1.847457627118644</v>
      </c>
    </row>
    <row r="8" spans="2:29" x14ac:dyDescent="0.4">
      <c r="C8" t="s">
        <v>52</v>
      </c>
      <c r="D8" s="3">
        <f>SUMPRODUCT(WorkingData!$Q$2:$Q$133,WorkingData!T$2:T$133,WorkingData!$N$2:$N$133,WorkingData!$N$2:$N$133,WorkingData!AF$2:AF$133)</f>
        <v>600.77794378698241</v>
      </c>
      <c r="E8" s="3">
        <f>SUMPRODUCT(WorkingData!$Q$2:$Q$133,WorkingData!U$2:U$133,WorkingData!$N$2:$N$133,WorkingData!$N$2:$N$133,WorkingData!AG$2:AG$133)</f>
        <v>1314.9807180566788</v>
      </c>
      <c r="F8" s="3">
        <f>SUMPRODUCT(WorkingData!$Q$2:$Q$133,WorkingData!V$2:V$133,WorkingData!$N$2:$N$133,WorkingData!$N$2:$N$133,WorkingData!AH$2:AH$133)</f>
        <v>2878.0308128935339</v>
      </c>
      <c r="G8" s="3">
        <f>SUMPRODUCT(WorkingData!$Q$2:$Q$133,WorkingData!W$2:W$133,WorkingData!$N$2:$N$133,WorkingData!$N$2:$N$133,WorkingData!AI$2:AI$133)</f>
        <v>2878.0308128935339</v>
      </c>
      <c r="J8" t="s">
        <v>52</v>
      </c>
      <c r="K8" s="3">
        <f>SUMPRODUCT(WorkingData!$Q$2:$Q$133,WorkingData!T$2:T$133,WorkingData!$N$2:$N$133,WorkingData!$N$2:$N$133)</f>
        <v>600.77794378698241</v>
      </c>
      <c r="L8" s="3">
        <f>SUMPRODUCT(WorkingData!$Q$2:$Q$133,WorkingData!U$2:U$133,WorkingData!$N$2:$N$133,WorkingData!$N$2:$N$133)</f>
        <v>1314.9807180566788</v>
      </c>
      <c r="M8" s="3">
        <f>SUMPRODUCT(WorkingData!$Q$2:$Q$133,WorkingData!V$2:V$133,WorkingData!$N$2:$N$133,WorkingData!$N$2:$N$133)</f>
        <v>2878.0308128935339</v>
      </c>
      <c r="N8" s="3">
        <f>SUMPRODUCT(WorkingData!$Q$2:$Q$133,WorkingData!W$2:W$133,WorkingData!$N$2:$N$133,WorkingData!$N$2:$N$133)</f>
        <v>2878.0308128935339</v>
      </c>
      <c r="Q8">
        <f ca="1"/>
        <v>-4.6786885027025562</v>
      </c>
      <c r="R8">
        <f ca="1"/>
        <v>0.32131149729744335</v>
      </c>
      <c r="S8">
        <f ca="1"/>
        <v>1.8360655737704918</v>
      </c>
    </row>
    <row r="9" spans="2:29" x14ac:dyDescent="0.4">
      <c r="C9" t="s">
        <v>53</v>
      </c>
      <c r="D9" s="3">
        <f t="shared" ref="D9:G10" si="0">D4*D$3</f>
        <v>39.457692307692312</v>
      </c>
      <c r="E9" s="3">
        <f t="shared" si="0"/>
        <v>84.209527091785162</v>
      </c>
      <c r="F9" s="3">
        <f t="shared" si="0"/>
        <v>175.75804075448119</v>
      </c>
      <c r="G9" s="3">
        <f t="shared" si="0"/>
        <v>175.75804075448119</v>
      </c>
      <c r="J9" t="s">
        <v>53</v>
      </c>
      <c r="K9" s="3">
        <f t="shared" ref="K9:N10" si="1">K4*K$3</f>
        <v>39.457692307692312</v>
      </c>
      <c r="L9" s="3">
        <f t="shared" si="1"/>
        <v>84.209527091785162</v>
      </c>
      <c r="M9" s="3">
        <f t="shared" si="1"/>
        <v>175.75804075448119</v>
      </c>
      <c r="N9" s="3">
        <f t="shared" si="1"/>
        <v>175.75804075448119</v>
      </c>
      <c r="Q9">
        <f ca="1"/>
        <v>-1.9693548294805709</v>
      </c>
      <c r="R9">
        <f ca="1"/>
        <v>3.0306451705194291</v>
      </c>
      <c r="S9">
        <f ca="1"/>
        <v>3.193548387096774</v>
      </c>
    </row>
    <row r="10" spans="2:29" x14ac:dyDescent="0.4">
      <c r="C10" t="s">
        <v>54</v>
      </c>
      <c r="D10" s="3">
        <f t="shared" si="0"/>
        <v>37.036153902896707</v>
      </c>
      <c r="E10" s="3">
        <f t="shared" si="0"/>
        <v>68.646898042919716</v>
      </c>
      <c r="F10" s="3">
        <f t="shared" si="0"/>
        <v>135.51334115872345</v>
      </c>
      <c r="G10" s="3">
        <f t="shared" si="0"/>
        <v>135.51334115872345</v>
      </c>
      <c r="J10" t="s">
        <v>54</v>
      </c>
      <c r="K10" s="3">
        <f t="shared" si="1"/>
        <v>37.036153902896707</v>
      </c>
      <c r="L10" s="3">
        <f t="shared" si="1"/>
        <v>68.646898042919716</v>
      </c>
      <c r="M10" s="3">
        <f t="shared" si="1"/>
        <v>135.51334115872345</v>
      </c>
      <c r="N10" s="3">
        <f t="shared" si="1"/>
        <v>135.51334115872345</v>
      </c>
      <c r="Q10">
        <f ca="1"/>
        <v>8.793548401805662</v>
      </c>
      <c r="R10">
        <f ca="1"/>
        <v>13.793548401805662</v>
      </c>
      <c r="S10">
        <f ca="1"/>
        <v>14.03225806451613</v>
      </c>
    </row>
    <row r="11" spans="2:29" x14ac:dyDescent="0.4">
      <c r="J11" t="s">
        <v>55</v>
      </c>
      <c r="K11" s="8">
        <f>IF(K3&gt;=3,SQRT(SUMPRODUCT(WorkingData!X$2:X$133,WorkingData!X$2:X$133,WorkingData!$Q$2:$Q$133,WorkingData!T$2:T$133)/('DDD Model Calculations'!K3-2)),"Insufficient Data")</f>
        <v>0.56069380667085655</v>
      </c>
      <c r="L11" s="8">
        <f>IF(L3&gt;=3,SQRT(SUMPRODUCT(WorkingData!Y$2:Y$133,WorkingData!Y$2:Y$133,WorkingData!$Q$2:$Q$133,WorkingData!U$2:U$133)/('DDD Model Calculations'!L3-2)),"Insufficient Data")</f>
        <v>2.8081044939823507</v>
      </c>
      <c r="M11" s="8">
        <f>IF(M3&gt;=3,SQRT(SUMPRODUCT(WorkingData!Z$2:Z$133,WorkingData!Z$2:Z$133,WorkingData!$Q$2:$Q$133,WorkingData!V$2:V$133)/('DDD Model Calculations'!M3-2)),"Insufficient Data")</f>
        <v>2.326911057017651</v>
      </c>
      <c r="N11" s="8">
        <f>IF(N3&gt;=3,SQRT(SUMPRODUCT(WorkingData!AA$2:AA$133,WorkingData!AA$2:AA$133,WorkingData!$Q$2:$Q$133,WorkingData!W$2:W$133)/('DDD Model Calculations'!N3-2)),"Insufficient Data")</f>
        <v>2.326911057017651</v>
      </c>
      <c r="P11" s="8" t="s">
        <v>56</v>
      </c>
      <c r="Q11">
        <f ca="1"/>
        <v>13.863492047621143</v>
      </c>
      <c r="R11">
        <f ca="1"/>
        <v>18.863492047621143</v>
      </c>
      <c r="S11">
        <f ca="1"/>
        <v>20.126984126984127</v>
      </c>
    </row>
    <row r="12" spans="2:29" x14ac:dyDescent="0.4">
      <c r="B12" s="6" t="s">
        <v>29</v>
      </c>
      <c r="C12" t="s">
        <v>57</v>
      </c>
      <c r="D12" s="9">
        <f>IF(D3&gt;=3,(D$3*D6-D9*D10)/(D$3*D7-D10^2),"Insufficient Data")</f>
        <v>1.1071325148689903</v>
      </c>
      <c r="E12" s="9">
        <f>IF(E3&gt;=3,(E$3*E6-E9*E10)/(E$3*E7-E10^2),"Insufficient Data")</f>
        <v>1.0742931895202574</v>
      </c>
      <c r="F12" s="9">
        <f>IF(F3&gt;=3,(F$3*F6-F9*F10)/(F$3*F7-F10^2),"Insufficient Data")</f>
        <v>1.0261154808177446</v>
      </c>
      <c r="G12" s="9">
        <f>IF(G3&gt;=3,(G$3*G6-G9*G10)/(G$3*G7-G10^2),"Insufficient Data")</f>
        <v>1.0261154808177446</v>
      </c>
      <c r="I12" s="6" t="s">
        <v>29</v>
      </c>
      <c r="J12" t="s">
        <v>57</v>
      </c>
      <c r="K12" s="9">
        <f>IF(K3&gt;=3,(K$3*K6-K9*K10)/(K$3*K7-K10^2),"Insufficient Data")</f>
        <v>1.1071325148689903</v>
      </c>
      <c r="L12" s="9">
        <f>IF(L3&gt;=3,(L$3*L6-L9*L10)/(L$3*L7-L10^2),"Insufficient Data")</f>
        <v>1.0742931895202574</v>
      </c>
      <c r="M12" s="9">
        <f>IF(M3&gt;=3,(M$3*M6-M9*M10)/(M$3*M7-M10^2),"Insufficient Data")</f>
        <v>1.0261154808177446</v>
      </c>
      <c r="N12" s="9">
        <f>IF(N3&gt;=3,(N$3*N6-N9*N10)/(N$3*N7-N10^2),"Insufficient Data")</f>
        <v>1.0261154808177446</v>
      </c>
      <c r="P12" s="9" t="s">
        <v>58</v>
      </c>
      <c r="Q12">
        <f ca="1"/>
        <v>8.9537036905962015</v>
      </c>
      <c r="R12">
        <f ca="1"/>
        <v>13.953703690596202</v>
      </c>
      <c r="S12">
        <f ca="1"/>
        <v>10.592592592592593</v>
      </c>
    </row>
    <row r="13" spans="2:29" x14ac:dyDescent="0.4">
      <c r="B13" s="6" t="s">
        <v>59</v>
      </c>
      <c r="C13" t="s">
        <v>60</v>
      </c>
      <c r="D13" s="9">
        <f>IF(D3&gt;=3,D4-D5*D12,"Insufficient Data")</f>
        <v>-0.51541263463222897</v>
      </c>
      <c r="E13" s="9">
        <f>IF(E3&gt;=3,E4-E5*E12,"Insufficient Data")</f>
        <v>1.7437720070975047</v>
      </c>
      <c r="F13" s="9">
        <f>IF(F3&gt;=3,F4-F5*F12,"Insufficient Data")</f>
        <v>3.0588086278482169</v>
      </c>
      <c r="G13" s="9">
        <f>IF(G3&gt;=3,G4-G5*G12,"Insufficient Data")</f>
        <v>3.0588086278482169</v>
      </c>
      <c r="I13" s="6" t="s">
        <v>59</v>
      </c>
      <c r="J13" t="s">
        <v>60</v>
      </c>
      <c r="K13" s="9">
        <f>IF(K3&gt;=3,K4-K5*K12,"Insufficient Data")</f>
        <v>-0.51541263463222897</v>
      </c>
      <c r="L13" s="9">
        <f>IF(L3&gt;=3,L4-L5*L12,"Insufficient Data")</f>
        <v>1.7437720070975047</v>
      </c>
      <c r="M13" s="9">
        <f>IF(M3&gt;=3,M4-M5*M12,"Insufficient Data")</f>
        <v>3.0588086278482169</v>
      </c>
      <c r="N13" s="9">
        <f>IF(N3&gt;=3,N4-N5*N12,"Insufficient Data")</f>
        <v>3.0588086278482169</v>
      </c>
      <c r="Q13">
        <f ca="1"/>
        <v>-1.319047655378069</v>
      </c>
      <c r="R13">
        <f ca="1"/>
        <v>3.680952344621931</v>
      </c>
      <c r="S13">
        <f ca="1"/>
        <v>2.3968253968253967</v>
      </c>
    </row>
    <row r="14" spans="2:29" x14ac:dyDescent="0.4">
      <c r="C14" t="s">
        <v>61</v>
      </c>
      <c r="D14" s="10">
        <f>IF(D3&gt;=3,(((D6/D3)-D4*D5)/SQRT((D7/D3-D5^2)*(D8/D3-D4^2)))^2,"Insufficient Data")</f>
        <v>0.99615713502784697</v>
      </c>
      <c r="E14" s="10">
        <f>IF(E3&gt;=3,(((E6/E3)-E4*E5)/SQRT((E7/E3-E5^2)*(E8/E3-E4^2)))^2,"Insufficient Data")</f>
        <v>0.76303358877121952</v>
      </c>
      <c r="F14" s="10">
        <f>IF(F3&gt;=3,(((F6/F3)-F4*F5)/SQRT((F7/F3-F5^2)*(F8/F3-F4^2)))^2,"Insufficient Data")</f>
        <v>0.82176787311268384</v>
      </c>
      <c r="G14" s="10">
        <f>IF(G3&gt;=3,(((G6/G3)-G4*G5)/SQRT((G7/G3-G5^2)*(G8/G3-G4^2)))^2,"Insufficient Data")</f>
        <v>0.82176787311268384</v>
      </c>
      <c r="J14" t="s">
        <v>61</v>
      </c>
      <c r="K14">
        <f>IF(K3&gt;=3,(((K6/K3)-K4*K5)/SQRT((K7/K3-K5^2)*(K8/K3-K4^2)))^2,"Insufficient Data")</f>
        <v>0.99615713502784697</v>
      </c>
      <c r="L14">
        <f>IF(L3&gt;=3,(((L6/L3)-L4*L5)/SQRT((L7/L3-L5^2)*(L8/L3-L4^2)))^2,"Insufficient Data")</f>
        <v>0.76303358877121952</v>
      </c>
      <c r="M14">
        <f>IF(M3&gt;=3,(((M6/M3)-M4*M5)/SQRT((M7/M3-M5^2)*(M8/M3-M4^2)))^2,"Insufficient Data")</f>
        <v>0.82176787311268384</v>
      </c>
      <c r="N14">
        <f>IF(N3&gt;=3,(((N6/N3)-N4*N5)/SQRT((N7/N3-N5^2)*(N8/N3-N4^2)))^2,"Insufficient Data")</f>
        <v>0.82176787311268384</v>
      </c>
      <c r="P14" s="10" t="s">
        <v>62</v>
      </c>
      <c r="Q14">
        <f ca="1"/>
        <v>-4.8306451305266354</v>
      </c>
      <c r="R14">
        <f ca="1"/>
        <v>0.16935486947336503</v>
      </c>
      <c r="S14">
        <f ca="1"/>
        <v>1.8548387096774193</v>
      </c>
    </row>
    <row r="15" spans="2:29" x14ac:dyDescent="0.4">
      <c r="C15" t="s">
        <v>63</v>
      </c>
      <c r="D15">
        <f>IF(D3&gt;=3,D13+D12*($D$21-5),"Insufficient Data")</f>
        <v>41.666336181876304</v>
      </c>
      <c r="E15">
        <f>IF(E3&gt;=3,E13+E12*($D$21-5),"Insufficient Data")</f>
        <v>42.674342527819313</v>
      </c>
      <c r="F15">
        <f>IF(F3&gt;=3,F13+F12*($D$21-5),"Insufficient Data")</f>
        <v>42.153808447004288</v>
      </c>
      <c r="G15">
        <f>IF(G3&gt;=3,G13+G12*($D$21-5),"Insufficient Data")</f>
        <v>42.153808447004288</v>
      </c>
      <c r="J15" t="s">
        <v>63</v>
      </c>
      <c r="K15">
        <f>IF(K3&gt;=3,K13+K12*($D$21-5),"Insufficient Data")</f>
        <v>41.666336181876304</v>
      </c>
      <c r="L15">
        <f>IF(L3&gt;=3,L13+L12*($D$21-5),"Insufficient Data")</f>
        <v>42.674342527819313</v>
      </c>
      <c r="M15">
        <f>IF(M3&gt;=3,M13+M12*($D$21-5),"Insufficient Data")</f>
        <v>42.153808447004288</v>
      </c>
      <c r="N15">
        <f>IF(N3&gt;=3,N13+N12*($D$21-5),"Insufficient Data")</f>
        <v>42.153808447004288</v>
      </c>
      <c r="Q15">
        <f ca="1"/>
        <v>-7.0000012715657256E-2</v>
      </c>
      <c r="R15">
        <f ca="1"/>
        <v>4.9299999872843427</v>
      </c>
      <c r="S15">
        <f ca="1"/>
        <v>3.5666666666666669</v>
      </c>
    </row>
    <row r="16" spans="2:29" x14ac:dyDescent="0.4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10.230158742812892</v>
      </c>
      <c r="R16">
        <f ca="1"/>
        <v>15.230158742812892</v>
      </c>
      <c r="S16">
        <f ca="1"/>
        <v>12.666666666666666</v>
      </c>
    </row>
    <row r="17" spans="3:19" x14ac:dyDescent="0.4">
      <c r="J17" t="s">
        <v>65</v>
      </c>
      <c r="Q17">
        <f ca="1"/>
        <v>14.325423727601262</v>
      </c>
      <c r="R17">
        <f ca="1"/>
        <v>19.325423727601262</v>
      </c>
      <c r="S17">
        <f ca="1"/>
        <v>21.203389830508474</v>
      </c>
    </row>
    <row r="18" spans="3:19" x14ac:dyDescent="0.4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8.9983606558354179</v>
      </c>
      <c r="R18">
        <f ca="1"/>
        <v>13.998360655835418</v>
      </c>
      <c r="S18">
        <f ca="1"/>
        <v>14.639344262295081</v>
      </c>
    </row>
    <row r="19" spans="3:19" x14ac:dyDescent="0.4">
      <c r="C19" t="s">
        <v>67</v>
      </c>
      <c r="D19" t="str">
        <f>'Consumption Data Input'!B1</f>
        <v>London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-0.83448272840730109</v>
      </c>
      <c r="R19">
        <f ca="1"/>
        <v>4.1655172715926989</v>
      </c>
      <c r="S19">
        <f ca="1"/>
        <v>2.3103448275862069</v>
      </c>
    </row>
    <row r="20" spans="3:19" x14ac:dyDescent="0.4">
      <c r="C20" t="s">
        <v>74</v>
      </c>
      <c r="D20">
        <v>18</v>
      </c>
      <c r="G20" t="s">
        <v>1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-4.8539682569957918</v>
      </c>
      <c r="R20">
        <f ca="1"/>
        <v>0.14603174300420851</v>
      </c>
      <c r="S20">
        <f ca="1"/>
        <v>1.8253968253968254</v>
      </c>
    </row>
    <row r="21" spans="3:19" x14ac:dyDescent="0.4">
      <c r="C21" t="s">
        <v>69</v>
      </c>
      <c r="D21">
        <f>VLOOKUP(D19,$G$19:$I$22,3,FALSE)</f>
        <v>43.1</v>
      </c>
      <c r="G21" t="s">
        <v>75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-0.84754093553199183</v>
      </c>
      <c r="R21">
        <f ca="1"/>
        <v>4.1524590644680082</v>
      </c>
      <c r="S21">
        <f ca="1"/>
        <v>3.4754098360655736</v>
      </c>
    </row>
    <row r="22" spans="3:19" x14ac:dyDescent="0.4">
      <c r="C22" t="s">
        <v>76</v>
      </c>
      <c r="D22">
        <f>VLOOKUP(D19,$G$19:$I$22,2,FALSE)</f>
        <v>3</v>
      </c>
      <c r="G22" t="s">
        <v>77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11.750000006969898</v>
      </c>
      <c r="R22">
        <f ca="1"/>
        <v>16.750000006969898</v>
      </c>
      <c r="S22">
        <f ca="1"/>
        <v>14.951612903225806</v>
      </c>
    </row>
    <row r="23" spans="3:19" x14ac:dyDescent="0.4">
      <c r="C23" t="s">
        <v>78</v>
      </c>
      <c r="D23">
        <f>_xlfn.XLOOKUP(MAX('DDD Model Calculations'!$D$14:$G$14),'DDD Model Calculations'!$D$14:$G$14,'DDD Model Calculations'!$D16:$G16)</f>
        <v>1</v>
      </c>
      <c r="Q23">
        <f ca="1"/>
        <v>18.9250000086613</v>
      </c>
      <c r="R23">
        <f ca="1"/>
        <v>23.9250000086613</v>
      </c>
      <c r="S23">
        <f ca="1"/>
        <v>21.8125</v>
      </c>
    </row>
    <row r="24" spans="3:19" x14ac:dyDescent="0.4">
      <c r="C24" t="s">
        <v>70</v>
      </c>
      <c r="D24">
        <f>VLOOKUP($D$19,$G$19:$L22,4,FALSE)</f>
        <v>42.5</v>
      </c>
      <c r="Q24">
        <f ca="1"/>
        <v>2.6374999739229681</v>
      </c>
      <c r="R24">
        <f ca="1"/>
        <v>7.6374999739229681</v>
      </c>
      <c r="S24">
        <f ca="1"/>
        <v>6.2750000000000004</v>
      </c>
    </row>
    <row r="25" spans="3:19" x14ac:dyDescent="0.4">
      <c r="C25" t="s">
        <v>79</v>
      </c>
      <c r="D25">
        <f>VLOOKUP($D$19,$G$19:$L23,5,FALSE)</f>
        <v>41</v>
      </c>
    </row>
    <row r="26" spans="3:19" x14ac:dyDescent="0.4">
      <c r="C26" t="s">
        <v>80</v>
      </c>
      <c r="D26">
        <f>VLOOKUP($D$19,$G$19:$L24,6,FALSE)</f>
        <v>40.100000381469727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58203125" defaultRowHeight="16" x14ac:dyDescent="0.4"/>
  <cols>
    <col min="2" max="3" width="10.58203125" style="1"/>
  </cols>
  <sheetData>
    <row r="1" spans="1:35" x14ac:dyDescent="0.4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 x14ac:dyDescent="0.4">
      <c r="A2" s="2" cm="1">
        <f t="array" ref="A2:F23">_xlfn._xlws.SORT(_xlfn._xlws.FILTER('Accumulated Input Data'!A2:F134,('Accumulated Input Data'!D2:D134="A")+('Accumulated Input Data'!D2:D134="01")),1,-1)</f>
        <v>45768</v>
      </c>
      <c r="B2" s="1">
        <v>32</v>
      </c>
      <c r="C2" s="1">
        <v>54650</v>
      </c>
      <c r="D2" t="str">
        <v>01</v>
      </c>
      <c r="E2">
        <v>163</v>
      </c>
      <c r="F2">
        <v>12684</v>
      </c>
      <c r="G2">
        <f>IF(F3&gt;0,F2-F3,"")</f>
        <v>603</v>
      </c>
      <c r="H2" s="2">
        <f>IF(A2&lt;&gt;"",DATE(YEAR(A2),MONTH(A2),DAY(A2)),"")</f>
        <v>45768</v>
      </c>
      <c r="I2">
        <f>IF(A3&gt;0,A2-A3,"")</f>
        <v>60</v>
      </c>
      <c r="J2">
        <f>I2</f>
        <v>60</v>
      </c>
      <c r="K2">
        <f>IF(AND($H3&gt;0,$H3&lt;&gt;""),VLOOKUP($H3,'Weather Data'!$L$2:$P$4170,'DDD Model Calculations'!$D$22,FALSE),"")</f>
        <v>42632.799995236099</v>
      </c>
      <c r="L2">
        <f>IF(AND($K2&gt;0,$K2&lt;&gt;""),VLOOKUP($H2,'Weather Data'!$L$2:$P$4170,'DDD Model Calculations'!$D$22,FALSE),"")</f>
        <v>43528.499996222556</v>
      </c>
      <c r="M2">
        <f>L2-K2</f>
        <v>895.70000098645687</v>
      </c>
      <c r="N2">
        <f t="shared" ref="N2:N33" si="0">IF(AND($I2&gt;0,$I2&lt;&gt;""),G2/$I2,"")</f>
        <v>10.050000000000001</v>
      </c>
      <c r="O2">
        <f t="shared" ref="O2:O33" si="1">IF(AND($I2&gt;0,$I2&lt;&gt;""),$M2/$I2,"")</f>
        <v>14.928333349774281</v>
      </c>
      <c r="P2">
        <f>IF(AND($I2&gt;0,$I2&lt;&gt;""),$M2/$I2-5,"")</f>
        <v>9.9283333497742809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-0.42656803536103638</v>
      </c>
      <c r="Y2">
        <f>IF(AND($N2&gt;0,$N2&lt;&gt;""),$N2-('DDD Model Calculations'!L$13+'DDD Model Calculations'!L$12*WorkingData!$P2),"")</f>
        <v>-2.3597129080468573</v>
      </c>
      <c r="Z2">
        <f>IF(AND($N2&gt;0,$N2&lt;&gt;""),$N2-('DDD Model Calculations'!M$13+'DDD Model Calculations'!M$12*WorkingData!$P2),"")</f>
        <v>-3.1964251767707008</v>
      </c>
      <c r="AA2">
        <f>IF(AND($N2&gt;0,$N2&lt;&gt;""),$N2-('DDD Model Calculations'!N$13+'DDD Model Calculations'!N$12*WorkingData!$P2),"")</f>
        <v>-3.1964251767707008</v>
      </c>
      <c r="AB2">
        <f>IF(X2&lt;&gt;"",X2/'DDD Model Calculations'!K$11,"")</f>
        <v>-0.76078606591680109</v>
      </c>
      <c r="AC2">
        <f>IF(Y2&lt;&gt;"",Y2/'DDD Model Calculations'!L$11,"")</f>
        <v>-0.84032232885336788</v>
      </c>
      <c r="AD2">
        <f>IF(Z2&lt;&gt;"",Z2/'DDD Model Calculations'!M$11,"")</f>
        <v>-1.3736774197409531</v>
      </c>
      <c r="AE2">
        <f>IF(AA2&lt;&gt;"",AA2/'DDD Model Calculations'!N$11,"")</f>
        <v>-1.3736774197409531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 x14ac:dyDescent="0.4">
      <c r="A3" s="2">
        <v>45708</v>
      </c>
      <c r="B3" s="1">
        <v>31</v>
      </c>
      <c r="C3" s="1">
        <v>54043</v>
      </c>
      <c r="D3" t="str">
        <v>01</v>
      </c>
      <c r="E3">
        <v>598</v>
      </c>
      <c r="F3">
        <v>12081</v>
      </c>
      <c r="G3">
        <f t="shared" ref="G3:G66" si="12">IF(F4&gt;0,F3-F4,"")</f>
        <v>1333</v>
      </c>
      <c r="H3" s="2">
        <f t="shared" ref="H3:H66" si="13">IF(A3&lt;&gt;"",DATE(YEAR(A3),MONTH(A3),DAY(A3)),"")</f>
        <v>45708</v>
      </c>
      <c r="I3">
        <f t="shared" ref="I3:I66" si="14">IF(A4&gt;0,A3-A4,"")</f>
        <v>65</v>
      </c>
      <c r="J3">
        <f t="shared" ref="J3:J34" si="15">IF(AND(I3&gt;0,I3&lt;&gt;""),I3+J2,"")</f>
        <v>125</v>
      </c>
      <c r="K3">
        <f>IF(AND($H4&gt;0,$H4&lt;&gt;""),VLOOKUP($H4,'Weather Data'!$L$2:$P$4170,'DDD Model Calculations'!$D$22,FALSE),"")</f>
        <v>41077.599993042648</v>
      </c>
      <c r="L3">
        <f>IF(AND($K3&gt;0,$K3&lt;&gt;""),VLOOKUP($H3,'Weather Data'!$L$2:$P$4170,'DDD Model Calculations'!$D$22,FALSE),"")</f>
        <v>42632.799995236099</v>
      </c>
      <c r="M3">
        <f t="shared" ref="M3:M34" si="16">IF(AND(K3&gt;0,K3&lt;&gt;""),L3-K3,"")</f>
        <v>1555.2000021934509</v>
      </c>
      <c r="N3">
        <f t="shared" si="0"/>
        <v>20.507692307692309</v>
      </c>
      <c r="O3">
        <f t="shared" si="1"/>
        <v>23.926153879899246</v>
      </c>
      <c r="P3">
        <f t="shared" ref="P3:P34" si="17">IF(AND($I3&gt;0,$I3&lt;&gt;""),M3/$I3-5,"")</f>
        <v>18.926153879899246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6.9344600474188667E-2</v>
      </c>
      <c r="Y3">
        <f>IF(AND($N3&gt;0,$N3&lt;&gt;""),$N3-('DDD Model Calculations'!L$13+'DDD Model Calculations'!L$12*WorkingData!$P3),"")</f>
        <v>-1.5683179163933509</v>
      </c>
      <c r="Z3">
        <f>IF(AND($N3&gt;0,$N3&lt;&gt;""),$N3-('DDD Model Calculations'!M$13+'DDD Model Calculations'!M$12*WorkingData!$P3),"")</f>
        <v>-1.9715358086593469</v>
      </c>
      <c r="AA3">
        <f>IF(AND($N3&gt;0,$N3&lt;&gt;""),$N3-('DDD Model Calculations'!N$13+'DDD Model Calculations'!N$12*WorkingData!$P3),"")</f>
        <v>-1.9715358086593469</v>
      </c>
      <c r="AB3">
        <f>IF(X3&lt;&gt;"",X3/'DDD Model Calculations'!K$11,"")</f>
        <v>0.12367641598526867</v>
      </c>
      <c r="AC3">
        <f>IF(Y3&lt;&gt;"",Y3/'DDD Model Calculations'!L$11,"")</f>
        <v>-0.55849699316894719</v>
      </c>
      <c r="AD3">
        <f>IF(Z3&lt;&gt;"",Z3/'DDD Model Calculations'!M$11,"")</f>
        <v>-0.84727596386353476</v>
      </c>
      <c r="AE3">
        <f>IF(AA3&lt;&gt;"",AA3/'DDD Model Calculations'!N$11,"")</f>
        <v>-0.84727596386353476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4">
      <c r="A4" s="2">
        <v>45643</v>
      </c>
      <c r="B4" s="1">
        <v>27</v>
      </c>
      <c r="C4" s="1">
        <v>52701</v>
      </c>
      <c r="D4" t="str">
        <v>01</v>
      </c>
      <c r="E4">
        <v>294</v>
      </c>
      <c r="F4">
        <v>10748</v>
      </c>
      <c r="G4">
        <f t="shared" si="12"/>
        <v>534</v>
      </c>
      <c r="H4" s="2">
        <f t="shared" si="13"/>
        <v>45643</v>
      </c>
      <c r="I4">
        <f t="shared" si="14"/>
        <v>60</v>
      </c>
      <c r="J4">
        <f t="shared" si="15"/>
        <v>185</v>
      </c>
      <c r="K4">
        <f>IF(AND($H5&gt;0,$H5&lt;&gt;""),VLOOKUP($H5,'Weather Data'!$L$2:$P$4170,'DDD Model Calculations'!$D$22,FALSE),"")</f>
        <v>40286.699992649257</v>
      </c>
      <c r="L4">
        <f>IF(AND($K4&gt;0,$K4&lt;&gt;""),VLOOKUP($H4,'Weather Data'!$L$2:$P$4170,'DDD Model Calculations'!$D$22,FALSE),"")</f>
        <v>41077.599993042648</v>
      </c>
      <c r="M4">
        <f t="shared" si="16"/>
        <v>790.90000039339066</v>
      </c>
      <c r="N4">
        <f t="shared" si="0"/>
        <v>8.9</v>
      </c>
      <c r="O4">
        <f t="shared" si="1"/>
        <v>13.181666673223178</v>
      </c>
      <c r="P4">
        <f t="shared" si="17"/>
        <v>8.1816666732231784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0.35722343488684594</v>
      </c>
      <c r="Y4">
        <f>IF(AND($N4&gt;0,$N4&lt;&gt;""),$N4-('DDD Model Calculations'!L$13+'DDD Model Calculations'!L$12*WorkingData!$P4),"")</f>
        <v>-1.6332807930660262</v>
      </c>
      <c r="Z4">
        <f>IF(AND($N4&gt;0,$N4&lt;&gt;""),$N4-('DDD Model Calculations'!M$13+'DDD Model Calculations'!M$12*WorkingData!$P4),"")</f>
        <v>-2.554143460133135</v>
      </c>
      <c r="AA4">
        <f>IF(AND($N4&gt;0,$N4&lt;&gt;""),$N4-('DDD Model Calculations'!N$13+'DDD Model Calculations'!N$12*WorkingData!$P4),"")</f>
        <v>-2.554143460133135</v>
      </c>
      <c r="AB4">
        <f>IF(X4&lt;&gt;"",X4/'DDD Model Calculations'!K$11,"")</f>
        <v>0.63710964993152919</v>
      </c>
      <c r="AC4">
        <f>IF(Y4&lt;&gt;"",Y4/'DDD Model Calculations'!L$11,"")</f>
        <v>-0.58163105987190933</v>
      </c>
      <c r="AD4">
        <f>IF(Z4&lt;&gt;"",Z4/'DDD Model Calculations'!M$11,"")</f>
        <v>-1.0976540991672981</v>
      </c>
      <c r="AE4">
        <f>IF(AA4&lt;&gt;"",AA4/'DDD Model Calculations'!N$11,"")</f>
        <v>-1.0976540991672981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 x14ac:dyDescent="0.4">
      <c r="A5" s="2">
        <v>45583</v>
      </c>
      <c r="B5" s="1">
        <v>30</v>
      </c>
      <c r="C5" s="1">
        <v>52163</v>
      </c>
      <c r="D5" t="str">
        <v>01</v>
      </c>
      <c r="E5">
        <v>47</v>
      </c>
      <c r="F5">
        <v>10214</v>
      </c>
      <c r="G5">
        <f t="shared" si="12"/>
        <v>109</v>
      </c>
      <c r="H5" s="2">
        <f t="shared" si="13"/>
        <v>45583</v>
      </c>
      <c r="I5">
        <f t="shared" si="14"/>
        <v>59</v>
      </c>
      <c r="J5">
        <f t="shared" si="15"/>
        <v>244</v>
      </c>
      <c r="K5">
        <f>IF(AND($H6&gt;0,$H6&lt;&gt;""),VLOOKUP($H6,'Weather Data'!$L$2:$P$4170,'DDD Model Calculations'!$D$22,FALSE),"")</f>
        <v>40117.699990741909</v>
      </c>
      <c r="L5">
        <f>IF(AND($K5&gt;0,$K5&lt;&gt;""),VLOOKUP($H5,'Weather Data'!$L$2:$P$4170,'DDD Model Calculations'!$D$22,FALSE),"")</f>
        <v>40286.699992649257</v>
      </c>
      <c r="M5">
        <f t="shared" si="16"/>
        <v>169.00000190734863</v>
      </c>
      <c r="N5">
        <f t="shared" si="0"/>
        <v>1.847457627118644</v>
      </c>
      <c r="O5">
        <f t="shared" si="1"/>
        <v>2.8644068119889599</v>
      </c>
      <c r="P5">
        <f t="shared" si="17"/>
        <v>-2.1355931880110401</v>
      </c>
      <c r="Q5">
        <f t="shared" si="2"/>
        <v>0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0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4.7272549187306208</v>
      </c>
      <c r="Y5">
        <f>IF(AND($N5&gt;0,$N5&lt;&gt;""),$N5-('DDD Model Calculations'!L$13+'DDD Model Calculations'!L$12*WorkingData!$P5),"")</f>
        <v>2.3979388374872546</v>
      </c>
      <c r="Z5">
        <f>IF(AND($N5&gt;0,$N5&lt;&gt;""),$N5-('DDD Model Calculations'!M$13+'DDD Model Calculations'!M$12*WorkingData!$P5),"")</f>
        <v>0.98001423021747547</v>
      </c>
      <c r="AA5">
        <f>IF(AND($N5&gt;0,$N5&lt;&gt;""),$N5-('DDD Model Calculations'!N$13+'DDD Model Calculations'!N$12*WorkingData!$P5),"")</f>
        <v>0.98001423021747547</v>
      </c>
      <c r="AB5">
        <f>IF(X5&lt;&gt;"",X5/'DDD Model Calculations'!K$11,"")</f>
        <v>8.4310810329775165</v>
      </c>
      <c r="AC5">
        <f>IF(Y5&lt;&gt;"",Y5/'DDD Model Calculations'!L$11,"")</f>
        <v>0.8539350450191352</v>
      </c>
      <c r="AD5">
        <f>IF(Z5&lt;&gt;"",Z5/'DDD Model Calculations'!M$11,"")</f>
        <v>0.42116531582154132</v>
      </c>
      <c r="AE5">
        <f>IF(AA5&lt;&gt;"",AA5/'DDD Model Calculations'!N$11,"")</f>
        <v>0.42116531582154132</v>
      </c>
      <c r="AF5">
        <f t="shared" si="8"/>
        <v>0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 x14ac:dyDescent="0.4">
      <c r="A6" s="2">
        <v>45524</v>
      </c>
      <c r="B6" s="1">
        <v>32</v>
      </c>
      <c r="C6" s="1">
        <v>52054</v>
      </c>
      <c r="D6" t="str">
        <v>01</v>
      </c>
      <c r="E6">
        <v>50</v>
      </c>
      <c r="F6">
        <v>10105</v>
      </c>
      <c r="G6">
        <f t="shared" si="12"/>
        <v>112</v>
      </c>
      <c r="H6" s="2">
        <f t="shared" si="13"/>
        <v>45524</v>
      </c>
      <c r="I6">
        <f t="shared" si="14"/>
        <v>61</v>
      </c>
      <c r="J6">
        <f t="shared" si="15"/>
        <v>305</v>
      </c>
      <c r="K6">
        <f>IF(AND($H7&gt;0,$H7&lt;&gt;""),VLOOKUP($H7,'Weather Data'!$L$2:$P$4170,'DDD Model Calculations'!$D$22,FALSE),"")</f>
        <v>40098.099989406765</v>
      </c>
      <c r="L6">
        <f>IF(AND($K6&gt;0,$K6&lt;&gt;""),VLOOKUP($H6,'Weather Data'!$L$2:$P$4170,'DDD Model Calculations'!$D$22,FALSE),"")</f>
        <v>40117.699990741909</v>
      </c>
      <c r="M6">
        <f t="shared" si="16"/>
        <v>19.600001335144043</v>
      </c>
      <c r="N6">
        <f t="shared" si="0"/>
        <v>1.8360655737704918</v>
      </c>
      <c r="O6">
        <f t="shared" si="1"/>
        <v>0.32131149729744335</v>
      </c>
      <c r="P6">
        <f t="shared" si="17"/>
        <v>-4.6786885027025562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0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7.5314063766884329</v>
      </c>
      <c r="Y6">
        <f>IF(AND($N6&gt;0,$N6&lt;&gt;""),$N6-('DDD Model Calculations'!L$13+'DDD Model Calculations'!L$12*WorkingData!$P6),"")</f>
        <v>5.1185767610130739</v>
      </c>
      <c r="Z6">
        <f>IF(AND($N6&gt;0,$N6&lt;&gt;""),$N6-('DDD Model Calculations'!M$13+'DDD Model Calculations'!M$12*WorkingData!$P6),"")</f>
        <v>3.5781316484693626</v>
      </c>
      <c r="AA6">
        <f>IF(AND($N6&gt;0,$N6&lt;&gt;""),$N6-('DDD Model Calculations'!N$13+'DDD Model Calculations'!N$12*WorkingData!$P6),"")</f>
        <v>3.5781316484693626</v>
      </c>
      <c r="AB6">
        <f>IF(X6&lt;&gt;"",X6/'DDD Model Calculations'!K$11,"")</f>
        <v>13.432298140417281</v>
      </c>
      <c r="AC6">
        <f>IF(Y6&lt;&gt;"",Y6/'DDD Model Calculations'!L$11,"")</f>
        <v>1.8227871405718583</v>
      </c>
      <c r="AD6">
        <f>IF(Z6&lt;&gt;"",Z6/'DDD Model Calculations'!M$11,"")</f>
        <v>1.5377174119647583</v>
      </c>
      <c r="AE6">
        <f>IF(AA6&lt;&gt;"",AA6/'DDD Model Calculations'!N$11,"")</f>
        <v>1.5377174119647583</v>
      </c>
      <c r="AF6">
        <f t="shared" si="8"/>
        <v>0</v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 x14ac:dyDescent="0.4">
      <c r="A7" s="2">
        <v>45463</v>
      </c>
      <c r="B7" s="1">
        <v>30</v>
      </c>
      <c r="C7" s="1">
        <v>51942</v>
      </c>
      <c r="D7" t="str">
        <v>01</v>
      </c>
      <c r="E7">
        <v>139</v>
      </c>
      <c r="F7">
        <v>9993</v>
      </c>
      <c r="G7">
        <f t="shared" si="12"/>
        <v>198</v>
      </c>
      <c r="H7" s="2">
        <f t="shared" si="13"/>
        <v>45463</v>
      </c>
      <c r="I7">
        <f t="shared" si="14"/>
        <v>62</v>
      </c>
      <c r="J7">
        <f t="shared" si="15"/>
        <v>367</v>
      </c>
      <c r="K7">
        <f>IF(AND($H8&gt;0,$H8&lt;&gt;""),VLOOKUP($H8,'Weather Data'!$L$2:$P$4170,'DDD Model Calculations'!$D$22,FALSE),"")</f>
        <v>39910.19998883456</v>
      </c>
      <c r="L7">
        <f>IF(AND($K7&gt;0,$K7&lt;&gt;""),VLOOKUP($H7,'Weather Data'!$L$2:$P$4170,'DDD Model Calculations'!$D$22,FALSE),"")</f>
        <v>40098.099989406765</v>
      </c>
      <c r="M7">
        <f t="shared" si="16"/>
        <v>187.90000057220459</v>
      </c>
      <c r="N7">
        <f t="shared" si="0"/>
        <v>3.193548387096774</v>
      </c>
      <c r="O7">
        <f t="shared" si="1"/>
        <v>3.0306451705194291</v>
      </c>
      <c r="P7">
        <f t="shared" si="17"/>
        <v>-1.9693548294805709</v>
      </c>
      <c r="Q7">
        <f t="shared" si="2"/>
        <v>0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0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5.8892977867612188</v>
      </c>
      <c r="Y7">
        <f>IF(AND($N7&gt;0,$N7&lt;&gt;""),$N7-('DDD Model Calculations'!L$13+'DDD Model Calculations'!L$12*WorkingData!$P7),"")</f>
        <v>3.5654408610590744</v>
      </c>
      <c r="Z7">
        <f>IF(AND($N7&gt;0,$N7&lt;&gt;""),$N7-('DDD Model Calculations'!M$13+'DDD Model Calculations'!M$12*WorkingData!$P7),"")</f>
        <v>2.1555252370017608</v>
      </c>
      <c r="AA7">
        <f>IF(AND($N7&gt;0,$N7&lt;&gt;""),$N7-('DDD Model Calculations'!N$13+'DDD Model Calculations'!N$12*WorkingData!$P7),"")</f>
        <v>2.1555252370017608</v>
      </c>
      <c r="AB7">
        <f>IF(X7&lt;&gt;"",X7/'DDD Model Calculations'!K$11,"")</f>
        <v>10.503589867933758</v>
      </c>
      <c r="AC7">
        <f>IF(Y7&lt;&gt;"",Y7/'DDD Model Calculations'!L$11,"")</f>
        <v>1.2696966472222324</v>
      </c>
      <c r="AD7">
        <f>IF(Z7&lt;&gt;"",Z7/'DDD Model Calculations'!M$11,"")</f>
        <v>0.92634620928074862</v>
      </c>
      <c r="AE7">
        <f>IF(AA7&lt;&gt;"",AA7/'DDD Model Calculations'!N$11,"")</f>
        <v>0.92634620928074862</v>
      </c>
      <c r="AF7">
        <f t="shared" si="8"/>
        <v>0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 x14ac:dyDescent="0.4">
      <c r="A8" s="2">
        <v>45401</v>
      </c>
      <c r="B8" s="1">
        <v>31</v>
      </c>
      <c r="C8" s="1">
        <v>51743</v>
      </c>
      <c r="D8" t="str">
        <v>01</v>
      </c>
      <c r="E8">
        <v>459</v>
      </c>
      <c r="F8">
        <v>9795</v>
      </c>
      <c r="G8">
        <f t="shared" si="12"/>
        <v>870</v>
      </c>
      <c r="H8" s="2">
        <f t="shared" si="13"/>
        <v>45401</v>
      </c>
      <c r="I8">
        <f t="shared" si="14"/>
        <v>62</v>
      </c>
      <c r="J8">
        <f t="shared" si="15"/>
        <v>429</v>
      </c>
      <c r="K8">
        <f>IF(AND($H9&gt;0,$H9&lt;&gt;""),VLOOKUP($H9,'Weather Data'!$L$2:$P$4170,'DDD Model Calculations'!$D$22,FALSE),"")</f>
        <v>39054.999987922609</v>
      </c>
      <c r="L8">
        <f>IF(AND($K8&gt;0,$K8&lt;&gt;""),VLOOKUP($H8,'Weather Data'!$L$2:$P$4170,'DDD Model Calculations'!$D$22,FALSE),"")</f>
        <v>39910.19998883456</v>
      </c>
      <c r="M8">
        <f t="shared" si="16"/>
        <v>855.20000091195107</v>
      </c>
      <c r="N8">
        <f t="shared" si="0"/>
        <v>14.03225806451613</v>
      </c>
      <c r="O8">
        <f t="shared" si="1"/>
        <v>13.793548401805662</v>
      </c>
      <c r="P8">
        <f t="shared" si="17"/>
        <v>8.793548401805662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0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4.8120473424350649</v>
      </c>
      <c r="Y8">
        <f>IF(AND($N8&gt;0,$N8&lt;&gt;""),$N8-('DDD Model Calculations'!L$13+'DDD Model Calculations'!L$12*WorkingData!$P8),"")</f>
        <v>2.8416368976420578</v>
      </c>
      <c r="Z8">
        <f>IF(AND($N8&gt;0,$N8&lt;&gt;""),$N8-('DDD Model Calculations'!M$13+'DDD Model Calculations'!M$12*WorkingData!$P8),"")</f>
        <v>1.9502532902549863</v>
      </c>
      <c r="AA8">
        <f>IF(AND($N8&gt;0,$N8&lt;&gt;""),$N8-('DDD Model Calculations'!N$13+'DDD Model Calculations'!N$12*WorkingData!$P8),"")</f>
        <v>1.9502532902549863</v>
      </c>
      <c r="AB8">
        <f>IF(X8&lt;&gt;"",X8/'DDD Model Calculations'!K$11,"")</f>
        <v>8.5823087132115869</v>
      </c>
      <c r="AC8">
        <f>IF(Y8&lt;&gt;"",Y8/'DDD Model Calculations'!L$11,"")</f>
        <v>1.0119412948241655</v>
      </c>
      <c r="AD8">
        <f>IF(Z8&lt;&gt;"",Z8/'DDD Model Calculations'!M$11,"")</f>
        <v>0.83812971036141859</v>
      </c>
      <c r="AE8">
        <f>IF(AA8&lt;&gt;"",AA8/'DDD Model Calculations'!N$11,"")</f>
        <v>0.83812971036141859</v>
      </c>
      <c r="AF8">
        <f t="shared" si="8"/>
        <v>0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4">
      <c r="A9" s="2">
        <v>45339</v>
      </c>
      <c r="B9" s="1">
        <v>29</v>
      </c>
      <c r="C9" s="1">
        <v>50867</v>
      </c>
      <c r="D9" t="str">
        <v>01</v>
      </c>
      <c r="E9">
        <v>664</v>
      </c>
      <c r="F9">
        <v>8925</v>
      </c>
      <c r="G9">
        <f t="shared" si="12"/>
        <v>1268</v>
      </c>
      <c r="H9" s="2">
        <f t="shared" si="13"/>
        <v>45339</v>
      </c>
      <c r="I9">
        <f t="shared" si="14"/>
        <v>63</v>
      </c>
      <c r="J9">
        <f t="shared" si="15"/>
        <v>492</v>
      </c>
      <c r="K9">
        <f>IF(AND($H10&gt;0,$H10&lt;&gt;""),VLOOKUP($H10,'Weather Data'!$L$2:$P$4170,'DDD Model Calculations'!$D$22,FALSE),"")</f>
        <v>37866.599988922477</v>
      </c>
      <c r="L9">
        <f>IF(AND($K9&gt;0,$K9&lt;&gt;""),VLOOKUP($H9,'Weather Data'!$L$2:$P$4170,'DDD Model Calculations'!$D$22,FALSE),"")</f>
        <v>39054.999987922609</v>
      </c>
      <c r="M9">
        <f t="shared" si="16"/>
        <v>1188.3999990001321</v>
      </c>
      <c r="N9">
        <f t="shared" si="0"/>
        <v>20.126984126984127</v>
      </c>
      <c r="O9">
        <f t="shared" si="1"/>
        <v>18.863492047621143</v>
      </c>
      <c r="P9">
        <f t="shared" si="17"/>
        <v>13.863492047621143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0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5.2936739460673099</v>
      </c>
      <c r="Y9">
        <f>IF(AND($N9&gt;0,$N9&lt;&gt;""),$N9-('DDD Model Calculations'!L$13+'DDD Model Calculations'!L$12*WorkingData!$P9),"")</f>
        <v>3.4897570301589766</v>
      </c>
      <c r="Z9">
        <f>IF(AND($N9&gt;0,$N9&lt;&gt;""),$N9-('DDD Model Calculations'!M$13+'DDD Model Calculations'!M$12*WorkingData!$P9),"")</f>
        <v>2.8426316908781608</v>
      </c>
      <c r="AA9">
        <f>IF(AND($N9&gt;0,$N9&lt;&gt;""),$N9-('DDD Model Calculations'!N$13+'DDD Model Calculations'!N$12*WorkingData!$P9),"")</f>
        <v>2.8426316908781608</v>
      </c>
      <c r="AB9">
        <f>IF(X9&lt;&gt;"",X9/'DDD Model Calculations'!K$11,"")</f>
        <v>9.4412919905406572</v>
      </c>
      <c r="AC9">
        <f>IF(Y9&lt;&gt;"",Y9/'DDD Model Calculations'!L$11,"")</f>
        <v>1.2427447189509431</v>
      </c>
      <c r="AD9">
        <f>IF(Z9&lt;&gt;"",Z9/'DDD Model Calculations'!M$11,"")</f>
        <v>1.2216331528036561</v>
      </c>
      <c r="AE9">
        <f>IF(AA9&lt;&gt;"",AA9/'DDD Model Calculations'!N$11,"")</f>
        <v>1.2216331528036561</v>
      </c>
      <c r="AF9">
        <f t="shared" si="8"/>
        <v>0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 x14ac:dyDescent="0.4">
      <c r="A10" s="2">
        <v>45276</v>
      </c>
      <c r="B10" s="1">
        <v>26</v>
      </c>
      <c r="C10" s="1">
        <v>49590</v>
      </c>
      <c r="D10" t="str">
        <v>01</v>
      </c>
      <c r="E10">
        <v>292</v>
      </c>
      <c r="F10">
        <v>7657</v>
      </c>
      <c r="G10">
        <f t="shared" si="12"/>
        <v>572</v>
      </c>
      <c r="H10" s="2">
        <f t="shared" si="13"/>
        <v>45276</v>
      </c>
      <c r="I10">
        <f t="shared" si="14"/>
        <v>54</v>
      </c>
      <c r="J10">
        <f t="shared" si="15"/>
        <v>546</v>
      </c>
      <c r="K10">
        <f>IF(AND($H11&gt;0,$H11&lt;&gt;""),VLOOKUP($H11,'Weather Data'!$L$2:$P$4170,'DDD Model Calculations'!$D$22,FALSE),"")</f>
        <v>37113.099989630282</v>
      </c>
      <c r="L10">
        <f>IF(AND($K10&gt;0,$K10&lt;&gt;""),VLOOKUP($H10,'Weather Data'!$L$2:$P$4170,'DDD Model Calculations'!$D$22,FALSE),"")</f>
        <v>37866.599988922477</v>
      </c>
      <c r="M10">
        <f t="shared" si="16"/>
        <v>753.49999929219484</v>
      </c>
      <c r="N10">
        <f t="shared" si="0"/>
        <v>10.592592592592593</v>
      </c>
      <c r="O10">
        <f t="shared" si="1"/>
        <v>13.953703690596202</v>
      </c>
      <c r="P10">
        <f t="shared" si="17"/>
        <v>8.9537036905962015</v>
      </c>
      <c r="Q10">
        <f t="shared" si="2"/>
        <v>1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0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1.19506874286329</v>
      </c>
      <c r="Y10">
        <f>IF(AND($N10&gt;0,$N10&lt;&gt;""),$N10-('DDD Model Calculations'!L$13+'DDD Model Calculations'!L$12*WorkingData!$P10),"")</f>
        <v>-0.77008231029480534</v>
      </c>
      <c r="Z10">
        <f>IF(AND($N10&gt;0,$N10&lt;&gt;""),$N10-('DDD Model Calculations'!M$13+'DDD Model Calculations'!M$12*WorkingData!$P10),"")</f>
        <v>-1.6537500028313588</v>
      </c>
      <c r="AA10">
        <f>IF(AND($N10&gt;0,$N10&lt;&gt;""),$N10-('DDD Model Calculations'!N$13+'DDD Model Calculations'!N$12*WorkingData!$P10),"")</f>
        <v>-1.6537500028313588</v>
      </c>
      <c r="AB10">
        <f>IF(X10&lt;&gt;"",X10/'DDD Model Calculations'!K$11,"")</f>
        <v>2.1314106356177924</v>
      </c>
      <c r="AC10">
        <f>IF(Y10&lt;&gt;"",Y10/'DDD Model Calculations'!L$11,"")</f>
        <v>-0.2742356318808859</v>
      </c>
      <c r="AD10">
        <f>IF(Z10&lt;&gt;"",Z10/'DDD Model Calculations'!M$11,"")</f>
        <v>-0.71070615176453389</v>
      </c>
      <c r="AE10">
        <f>IF(AA10&lt;&gt;"",AA10/'DDD Model Calculations'!N$11,"")</f>
        <v>-0.71070615176453389</v>
      </c>
      <c r="AF10">
        <f t="shared" si="8"/>
        <v>0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 x14ac:dyDescent="0.4">
      <c r="A11" s="2">
        <v>45222</v>
      </c>
      <c r="B11" s="1">
        <v>33</v>
      </c>
      <c r="C11" s="1">
        <v>49014</v>
      </c>
      <c r="D11" t="str">
        <v>01</v>
      </c>
      <c r="E11">
        <v>96</v>
      </c>
      <c r="F11">
        <v>7085</v>
      </c>
      <c r="G11">
        <f t="shared" si="12"/>
        <v>151</v>
      </c>
      <c r="H11" s="2">
        <f t="shared" si="13"/>
        <v>45222</v>
      </c>
      <c r="I11">
        <f t="shared" si="14"/>
        <v>63</v>
      </c>
      <c r="J11">
        <f t="shared" si="15"/>
        <v>609</v>
      </c>
      <c r="K11">
        <f>IF(AND($H12&gt;0,$H12&lt;&gt;""),VLOOKUP($H12,'Weather Data'!$L$2:$P$4170,'DDD Model Calculations'!$D$22,FALSE),"")</f>
        <v>36881.1999919191</v>
      </c>
      <c r="L11">
        <f>IF(AND($K11&gt;0,$K11&lt;&gt;""),VLOOKUP($H11,'Weather Data'!$L$2:$P$4170,'DDD Model Calculations'!$D$22,FALSE),"")</f>
        <v>37113.099989630282</v>
      </c>
      <c r="M11">
        <f t="shared" si="16"/>
        <v>231.89999771118164</v>
      </c>
      <c r="N11">
        <f t="shared" si="0"/>
        <v>2.3968253968253967</v>
      </c>
      <c r="O11">
        <f t="shared" si="1"/>
        <v>3.680952344621931</v>
      </c>
      <c r="P11">
        <f t="shared" si="17"/>
        <v>-1.319047655378069</v>
      </c>
      <c r="Q11">
        <f t="shared" si="2"/>
        <v>0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0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4.3725985793883924</v>
      </c>
      <c r="Y11">
        <f>IF(AND($N11&gt;0,$N11&lt;&gt;""),$N11-('DDD Model Calculations'!L$13+'DDD Model Calculations'!L$12*WorkingData!$P11),"")</f>
        <v>2.070097302553215</v>
      </c>
      <c r="Z11">
        <f>IF(AND($N11&gt;0,$N11&lt;&gt;""),$N11-('DDD Model Calculations'!M$13+'DDD Model Calculations'!M$12*WorkingData!$P11),"")</f>
        <v>0.69151198809696579</v>
      </c>
      <c r="AA11">
        <f>IF(AND($N11&gt;0,$N11&lt;&gt;""),$N11-('DDD Model Calculations'!N$13+'DDD Model Calculations'!N$12*WorkingData!$P11),"")</f>
        <v>0.69151198809696579</v>
      </c>
      <c r="AB11">
        <f>IF(X11&lt;&gt;"",X11/'DDD Model Calculations'!K$11,"")</f>
        <v>7.7985498098345039</v>
      </c>
      <c r="AC11">
        <f>IF(Y11&lt;&gt;"",Y11/'DDD Model Calculations'!L$11,"")</f>
        <v>0.73718670618894211</v>
      </c>
      <c r="AD11">
        <f>IF(Z11&lt;&gt;"",Z11/'DDD Model Calculations'!M$11,"")</f>
        <v>0.29718024073651572</v>
      </c>
      <c r="AE11">
        <f>IF(AA11&lt;&gt;"",AA11/'DDD Model Calculations'!N$11,"")</f>
        <v>0.29718024073651572</v>
      </c>
      <c r="AF11">
        <f t="shared" si="8"/>
        <v>0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 x14ac:dyDescent="0.4">
      <c r="A12" s="2">
        <v>45159</v>
      </c>
      <c r="B12" s="1">
        <v>33</v>
      </c>
      <c r="C12" s="1">
        <v>48862</v>
      </c>
      <c r="D12" t="str">
        <v>01</v>
      </c>
      <c r="E12">
        <v>62</v>
      </c>
      <c r="F12">
        <v>6934</v>
      </c>
      <c r="G12">
        <f t="shared" si="12"/>
        <v>115</v>
      </c>
      <c r="H12" s="2">
        <f t="shared" si="13"/>
        <v>45159</v>
      </c>
      <c r="I12">
        <f t="shared" si="14"/>
        <v>62</v>
      </c>
      <c r="J12">
        <f t="shared" si="15"/>
        <v>671</v>
      </c>
      <c r="K12">
        <f>IF(AND($H13&gt;0,$H13&lt;&gt;""),VLOOKUP($H13,'Weather Data'!$L$2:$P$4170,'DDD Model Calculations'!$D$22,FALSE),"")</f>
        <v>36870.699990011752</v>
      </c>
      <c r="L12">
        <f>IF(AND($K12&gt;0,$K12&lt;&gt;""),VLOOKUP($H12,'Weather Data'!$L$2:$P$4170,'DDD Model Calculations'!$D$22,FALSE),"")</f>
        <v>36881.1999919191</v>
      </c>
      <c r="M12">
        <f t="shared" si="16"/>
        <v>10.500001907348633</v>
      </c>
      <c r="N12">
        <f t="shared" si="0"/>
        <v>1.8548387096774193</v>
      </c>
      <c r="O12">
        <f t="shared" si="1"/>
        <v>0.16935486947336503</v>
      </c>
      <c r="P12">
        <f t="shared" si="17"/>
        <v>-4.8306451305266354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0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7.7184156361092437</v>
      </c>
      <c r="Y12">
        <f>IF(AND($N12&gt;0,$N12&lt;&gt;""),$N12-('DDD Model Calculations'!L$13+'DDD Model Calculations'!L$12*WorkingData!$P12),"")</f>
        <v>5.3005958672938736</v>
      </c>
      <c r="Z12">
        <f>IF(AND($N12&gt;0,$N12&lt;&gt;""),$N12-('DDD Model Calculations'!M$13+'DDD Model Calculations'!M$12*WorkingData!$P12),"")</f>
        <v>3.7528298325994376</v>
      </c>
      <c r="AA12">
        <f>IF(AND($N12&gt;0,$N12&lt;&gt;""),$N12-('DDD Model Calculations'!N$13+'DDD Model Calculations'!N$12*WorkingData!$P12),"")</f>
        <v>3.7528298325994376</v>
      </c>
      <c r="AB12">
        <f>IF(X12&lt;&gt;"",X12/'DDD Model Calculations'!K$11,"")</f>
        <v>13.765830020377194</v>
      </c>
      <c r="AC12">
        <f>IF(Y12&lt;&gt;"",Y12/'DDD Model Calculations'!L$11,"")</f>
        <v>1.8876063475033875</v>
      </c>
      <c r="AD12">
        <f>IF(Z12&lt;&gt;"",Z12/'DDD Model Calculations'!M$11,"")</f>
        <v>1.6127947053590239</v>
      </c>
      <c r="AE12">
        <f>IF(AA12&lt;&gt;"",AA12/'DDD Model Calculations'!N$11,"")</f>
        <v>1.6127947053590239</v>
      </c>
      <c r="AF12">
        <f t="shared" si="8"/>
        <v>0</v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 x14ac:dyDescent="0.4">
      <c r="A13" s="2">
        <v>45097</v>
      </c>
      <c r="B13" s="1">
        <v>32</v>
      </c>
      <c r="C13" s="1">
        <v>48747</v>
      </c>
      <c r="D13" t="str">
        <v>01</v>
      </c>
      <c r="E13">
        <v>37</v>
      </c>
      <c r="F13">
        <v>6819</v>
      </c>
      <c r="G13">
        <f t="shared" si="12"/>
        <v>214</v>
      </c>
      <c r="H13" s="2">
        <f t="shared" si="13"/>
        <v>45097</v>
      </c>
      <c r="I13">
        <f t="shared" si="14"/>
        <v>60</v>
      </c>
      <c r="J13">
        <f t="shared" si="15"/>
        <v>731</v>
      </c>
      <c r="K13">
        <f>IF(AND($H14&gt;0,$H14&lt;&gt;""),VLOOKUP($H14,'Weather Data'!$L$2:$P$4170,'DDD Model Calculations'!$D$22,FALSE),"")</f>
        <v>36574.899990774691</v>
      </c>
      <c r="L13">
        <f>IF(AND($K13&gt;0,$K13&lt;&gt;""),VLOOKUP($H13,'Weather Data'!$L$2:$P$4170,'DDD Model Calculations'!$D$22,FALSE),"")</f>
        <v>36870.699990011752</v>
      </c>
      <c r="M13">
        <f t="shared" si="16"/>
        <v>295.79999923706055</v>
      </c>
      <c r="N13">
        <f t="shared" si="0"/>
        <v>3.5666666666666669</v>
      </c>
      <c r="O13">
        <f t="shared" si="1"/>
        <v>4.9299999872843427</v>
      </c>
      <c r="P13">
        <f t="shared" si="17"/>
        <v>-7.0000012715657256E-2</v>
      </c>
      <c r="Q13">
        <f t="shared" si="2"/>
        <v>0</v>
      </c>
      <c r="R13">
        <f t="shared" si="3"/>
        <v>2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4"/>
        <v>0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4.1595785914176426</v>
      </c>
      <c r="Y13">
        <f>IF(AND($N13&gt;0,$N13&lt;&gt;""),$N13-('DDD Model Calculations'!L$13+'DDD Model Calculations'!L$12*WorkingData!$P13),"")</f>
        <v>1.8980951964959243</v>
      </c>
      <c r="Z13">
        <f>IF(AND($N13&gt;0,$N13&lt;&gt;""),$N13-('DDD Model Calculations'!M$13+'DDD Model Calculations'!M$12*WorkingData!$P13),"")</f>
        <v>0.57968613552342463</v>
      </c>
      <c r="AA13">
        <f>IF(AND($N13&gt;0,$N13&lt;&gt;""),$N13-('DDD Model Calculations'!N$13+'DDD Model Calculations'!N$12*WorkingData!$P13),"")</f>
        <v>0.57968613552342463</v>
      </c>
      <c r="AB13">
        <f>IF(X13&lt;&gt;"",X13/'DDD Model Calculations'!K$11,"")</f>
        <v>7.4186276750858342</v>
      </c>
      <c r="AC13">
        <f>IF(Y13&lt;&gt;"",Y13/'DDD Model Calculations'!L$11,"")</f>
        <v>0.67593467428418785</v>
      </c>
      <c r="AD13">
        <f>IF(Z13&lt;&gt;"",Z13/'DDD Model Calculations'!M$11,"")</f>
        <v>0.24912260130234423</v>
      </c>
      <c r="AE13">
        <f>IF(AA13&lt;&gt;"",AA13/'DDD Model Calculations'!N$11,"")</f>
        <v>0.24912260130234423</v>
      </c>
      <c r="AF13">
        <f t="shared" si="8"/>
        <v>0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 x14ac:dyDescent="0.4">
      <c r="A14" s="2">
        <v>45037</v>
      </c>
      <c r="B14" s="1">
        <v>31</v>
      </c>
      <c r="C14" s="1">
        <v>48532</v>
      </c>
      <c r="D14" t="str">
        <v>01</v>
      </c>
      <c r="E14">
        <v>257</v>
      </c>
      <c r="F14">
        <v>6605</v>
      </c>
      <c r="G14">
        <f t="shared" si="12"/>
        <v>798</v>
      </c>
      <c r="H14" s="2">
        <f t="shared" si="13"/>
        <v>45037</v>
      </c>
      <c r="I14">
        <f t="shared" si="14"/>
        <v>63</v>
      </c>
      <c r="J14">
        <f t="shared" si="15"/>
        <v>794</v>
      </c>
      <c r="K14">
        <f>IF(AND($H15&gt;0,$H15&lt;&gt;""),VLOOKUP($H15,'Weather Data'!$L$2:$P$4170,'DDD Model Calculations'!$D$22,FALSE),"")</f>
        <v>35615.399989977479</v>
      </c>
      <c r="L14">
        <f>IF(AND($K14&gt;0,$K14&lt;&gt;""),VLOOKUP($H14,'Weather Data'!$L$2:$P$4170,'DDD Model Calculations'!$D$22,FALSE),"")</f>
        <v>36574.899990774691</v>
      </c>
      <c r="M14">
        <f t="shared" si="16"/>
        <v>959.50000079721212</v>
      </c>
      <c r="N14">
        <f t="shared" si="0"/>
        <v>12.666666666666666</v>
      </c>
      <c r="O14">
        <f t="shared" si="1"/>
        <v>15.230158742812892</v>
      </c>
      <c r="P14">
        <f t="shared" si="17"/>
        <v>10.230158742812892</v>
      </c>
      <c r="Q14">
        <f t="shared" si="2"/>
        <v>1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0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1.8559379248594698</v>
      </c>
      <c r="Y14">
        <f>IF(AND($N14&gt;0,$N14&lt;&gt;""),$N14-('DDD Model Calculations'!L$13+'DDD Model Calculations'!L$12*WorkingData!$P14),"")</f>
        <v>-6.729520554584667E-2</v>
      </c>
      <c r="Z14">
        <f>IF(AND($N14&gt;0,$N14&lt;&gt;""),$N14-('DDD Model Calculations'!M$13+'DDD Model Calculations'!M$12*WorkingData!$P14),"")</f>
        <v>-0.88946621840485562</v>
      </c>
      <c r="AA14">
        <f>IF(AND($N14&gt;0,$N14&lt;&gt;""),$N14-('DDD Model Calculations'!N$13+'DDD Model Calculations'!N$12*WorkingData!$P14),"")</f>
        <v>-0.88946621840485562</v>
      </c>
      <c r="AB14">
        <f>IF(X14&lt;&gt;"",X14/'DDD Model Calculations'!K$11,"")</f>
        <v>3.3100738812850112</v>
      </c>
      <c r="AC14">
        <f>IF(Y14&lt;&gt;"",Y14/'DDD Model Calculations'!L$11,"")</f>
        <v>-2.3964637245536075E-2</v>
      </c>
      <c r="AD14">
        <f>IF(Z14&lt;&gt;"",Z14/'DDD Model Calculations'!M$11,"")</f>
        <v>-0.38225191965216937</v>
      </c>
      <c r="AE14">
        <f>IF(AA14&lt;&gt;"",AA14/'DDD Model Calculations'!N$11,"")</f>
        <v>-0.38225191965216937</v>
      </c>
      <c r="AF14">
        <f t="shared" si="8"/>
        <v>0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 x14ac:dyDescent="0.4">
      <c r="A15" s="2">
        <v>44974</v>
      </c>
      <c r="B15" s="1">
        <v>28</v>
      </c>
      <c r="C15" s="1">
        <v>47728</v>
      </c>
      <c r="D15" t="str">
        <v>01</v>
      </c>
      <c r="E15">
        <v>738</v>
      </c>
      <c r="F15">
        <v>5807</v>
      </c>
      <c r="G15">
        <f t="shared" si="12"/>
        <v>1251</v>
      </c>
      <c r="H15" s="2">
        <f t="shared" si="13"/>
        <v>44974</v>
      </c>
      <c r="I15">
        <f t="shared" si="14"/>
        <v>59</v>
      </c>
      <c r="J15">
        <f t="shared" si="15"/>
        <v>853</v>
      </c>
      <c r="K15">
        <f>IF(AND($H16&gt;0,$H16&lt;&gt;""),VLOOKUP($H16,'Weather Data'!$L$2:$P$4170,'DDD Model Calculations'!$D$22,FALSE),"")</f>
        <v>34475.199990049005</v>
      </c>
      <c r="L15">
        <f>IF(AND($K15&gt;0,$K15&lt;&gt;""),VLOOKUP($H15,'Weather Data'!$L$2:$P$4170,'DDD Model Calculations'!$D$22,FALSE),"")</f>
        <v>35615.399989977479</v>
      </c>
      <c r="M15">
        <f t="shared" si="16"/>
        <v>1140.1999999284744</v>
      </c>
      <c r="N15">
        <f t="shared" si="0"/>
        <v>21.203389830508474</v>
      </c>
      <c r="O15">
        <f t="shared" si="1"/>
        <v>19.325423727601262</v>
      </c>
      <c r="P15">
        <f t="shared" si="17"/>
        <v>14.325423727601262</v>
      </c>
      <c r="Q15">
        <f t="shared" si="2"/>
        <v>1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0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5.8586600670376114</v>
      </c>
      <c r="Y15">
        <f>IF(AND($N15&gt;0,$N15&lt;&gt;""),$N15-('DDD Model Calculations'!L$13+'DDD Model Calculations'!L$12*WorkingData!$P15),"")</f>
        <v>4.0699126758570365</v>
      </c>
      <c r="Z15">
        <f>IF(AND($N15&gt;0,$N15&lt;&gt;""),$N15-('DDD Model Calculations'!M$13+'DDD Model Calculations'!M$12*WorkingData!$P15),"")</f>
        <v>3.4450421464947603</v>
      </c>
      <c r="AA15">
        <f>IF(AND($N15&gt;0,$N15&lt;&gt;""),$N15-('DDD Model Calculations'!N$13+'DDD Model Calculations'!N$12*WorkingData!$P15),"")</f>
        <v>3.4450421464947603</v>
      </c>
      <c r="AB15">
        <f>IF(X15&lt;&gt;"",X15/'DDD Model Calculations'!K$11,"")</f>
        <v>10.448947352965527</v>
      </c>
      <c r="AC15">
        <f>IF(Y15&lt;&gt;"",Y15/'DDD Model Calculations'!L$11,"")</f>
        <v>1.4493451666697901</v>
      </c>
      <c r="AD15">
        <f>IF(Z15&lt;&gt;"",Z15/'DDD Model Calculations'!M$11,"")</f>
        <v>1.4805216280635121</v>
      </c>
      <c r="AE15">
        <f>IF(AA15&lt;&gt;"",AA15/'DDD Model Calculations'!N$11,"")</f>
        <v>1.4805216280635121</v>
      </c>
      <c r="AF15">
        <f t="shared" si="8"/>
        <v>0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 x14ac:dyDescent="0.4">
      <c r="A16" s="2">
        <v>44915</v>
      </c>
      <c r="B16" s="1">
        <v>32</v>
      </c>
      <c r="C16" s="1">
        <v>46469</v>
      </c>
      <c r="D16" t="str">
        <v>01</v>
      </c>
      <c r="E16">
        <v>657</v>
      </c>
      <c r="F16">
        <v>4556</v>
      </c>
      <c r="G16">
        <f t="shared" si="12"/>
        <v>893</v>
      </c>
      <c r="H16" s="2">
        <f t="shared" si="13"/>
        <v>44915</v>
      </c>
      <c r="I16">
        <f t="shared" si="14"/>
        <v>61</v>
      </c>
      <c r="J16">
        <f t="shared" si="15"/>
        <v>914</v>
      </c>
      <c r="K16">
        <f>IF(AND($H17&gt;0,$H17&lt;&gt;""),VLOOKUP($H17,'Weather Data'!$L$2:$P$4170,'DDD Model Calculations'!$D$22,FALSE),"")</f>
        <v>33621.299990043044</v>
      </c>
      <c r="L16">
        <f>IF(AND($K16&gt;0,$K16&lt;&gt;""),VLOOKUP($H16,'Weather Data'!$L$2:$P$4170,'DDD Model Calculations'!$D$22,FALSE),"")</f>
        <v>34475.199990049005</v>
      </c>
      <c r="M16">
        <f t="shared" si="16"/>
        <v>853.90000000596046</v>
      </c>
      <c r="N16">
        <f t="shared" si="0"/>
        <v>14.639344262295081</v>
      </c>
      <c r="O16">
        <f t="shared" si="1"/>
        <v>13.998360655835418</v>
      </c>
      <c r="P16">
        <f t="shared" si="17"/>
        <v>8.9983606558354179</v>
      </c>
      <c r="Q16">
        <f t="shared" si="2"/>
        <v>1</v>
      </c>
      <c r="R16">
        <f t="shared" si="3"/>
        <v>3</v>
      </c>
      <c r="S16">
        <f>IF('DDD Model Calculations'!$D$23=1,WorkingData!AF16,IF('DDD Model Calculations'!$D$23=2,WorkingData!AG16,IF('DDD Model Calculations'!$D$23=4,WorkingData!AH16,WorkingData!AI16)))</f>
        <v>0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5.1923792343340658</v>
      </c>
      <c r="Y16">
        <f>IF(AND($N16&gt;0,$N16&lt;&gt;""),$N16-('DDD Model Calculations'!L$13+'DDD Model Calculations'!L$12*WorkingData!$P16),"")</f>
        <v>3.2286946857865502</v>
      </c>
      <c r="Z16">
        <f>IF(AND($N16&gt;0,$N16&lt;&gt;""),$N16-('DDD Model Calculations'!M$13+'DDD Model Calculations'!M$12*WorkingData!$P16),"")</f>
        <v>2.3471784635128294</v>
      </c>
      <c r="AA16">
        <f>IF(AND($N16&gt;0,$N16&lt;&gt;""),$N16-('DDD Model Calculations'!N$13+'DDD Model Calculations'!N$12*WorkingData!$P16),"")</f>
        <v>2.3471784635128294</v>
      </c>
      <c r="AB16">
        <f>IF(X16&lt;&gt;"",X16/'DDD Model Calculations'!K$11,"")</f>
        <v>9.2606324032078025</v>
      </c>
      <c r="AC16">
        <f>IF(Y16&lt;&gt;"",Y16/'DDD Model Calculations'!L$11,"")</f>
        <v>1.1497772581844823</v>
      </c>
      <c r="AD16">
        <f>IF(Z16&lt;&gt;"",Z16/'DDD Model Calculations'!M$11,"")</f>
        <v>1.0087100048083293</v>
      </c>
      <c r="AE16">
        <f>IF(AA16&lt;&gt;"",AA16/'DDD Model Calculations'!N$11,"")</f>
        <v>1.0087100048083293</v>
      </c>
      <c r="AF16">
        <f t="shared" si="8"/>
        <v>0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 x14ac:dyDescent="0.4">
      <c r="A17" s="2">
        <v>44854</v>
      </c>
      <c r="B17" s="1">
        <v>29</v>
      </c>
      <c r="C17" s="1">
        <v>45569</v>
      </c>
      <c r="D17" t="str">
        <v>01</v>
      </c>
      <c r="E17">
        <v>81</v>
      </c>
      <c r="F17">
        <v>3663</v>
      </c>
      <c r="G17">
        <f t="shared" si="12"/>
        <v>134</v>
      </c>
      <c r="H17" s="2">
        <f t="shared" si="13"/>
        <v>44854</v>
      </c>
      <c r="I17">
        <f t="shared" si="14"/>
        <v>58</v>
      </c>
      <c r="J17">
        <f t="shared" si="15"/>
        <v>972</v>
      </c>
      <c r="K17">
        <f>IF(AND($H18&gt;0,$H18&lt;&gt;""),VLOOKUP($H18,'Weather Data'!$L$2:$P$4170,'DDD Model Calculations'!$D$22,FALSE),"")</f>
        <v>33379.699988290668</v>
      </c>
      <c r="L17">
        <f>IF(AND($K17&gt;0,$K17&lt;&gt;""),VLOOKUP($H17,'Weather Data'!$L$2:$P$4170,'DDD Model Calculations'!$D$22,FALSE),"")</f>
        <v>33621.299990043044</v>
      </c>
      <c r="M17">
        <f t="shared" si="16"/>
        <v>241.60000175237656</v>
      </c>
      <c r="N17">
        <f t="shared" si="0"/>
        <v>2.3103448275862069</v>
      </c>
      <c r="O17">
        <f t="shared" si="1"/>
        <v>4.1655172715926989</v>
      </c>
      <c r="P17">
        <f t="shared" si="17"/>
        <v>-0.83448272840730109</v>
      </c>
      <c r="Q17">
        <f t="shared" si="2"/>
        <v>0</v>
      </c>
      <c r="R17">
        <f t="shared" si="3"/>
        <v>3</v>
      </c>
      <c r="S17">
        <f>IF('DDD Model Calculations'!$D$23=1,WorkingData!AF17,IF('DDD Model Calculations'!$D$23=2,WorkingData!AG17,IF('DDD Model Calculations'!$D$23=4,WorkingData!AH17,WorkingData!AI17)))</f>
        <v>0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3.7496404239347476</v>
      </c>
      <c r="Y17">
        <f>IF(AND($N17&gt;0,$N17&lt;&gt;""),$N17-('DDD Model Calculations'!L$13+'DDD Model Calculations'!L$12*WorkingData!$P17),"")</f>
        <v>1.4630519323889484</v>
      </c>
      <c r="Z17">
        <f>IF(AND($N17&gt;0,$N17&lt;&gt;""),$N17-('DDD Model Calculations'!M$13+'DDD Model Calculations'!M$12*WorkingData!$P17),"")</f>
        <v>0.10781184583175119</v>
      </c>
      <c r="AA17">
        <f>IF(AND($N17&gt;0,$N17&lt;&gt;""),$N17-('DDD Model Calculations'!N$13+'DDD Model Calculations'!N$12*WorkingData!$P17),"")</f>
        <v>0.10781184583175119</v>
      </c>
      <c r="AB17">
        <f>IF(X17&lt;&gt;"",X17/'DDD Model Calculations'!K$11,"")</f>
        <v>6.687501055519764</v>
      </c>
      <c r="AC17">
        <f>IF(Y17&lt;&gt;"",Y17/'DDD Model Calculations'!L$11,"")</f>
        <v>0.52101050211066102</v>
      </c>
      <c r="AD17">
        <f>IF(Z17&lt;&gt;"",Z17/'DDD Model Calculations'!M$11,"")</f>
        <v>4.6332602832671731E-2</v>
      </c>
      <c r="AE17">
        <f>IF(AA17&lt;&gt;"",AA17/'DDD Model Calculations'!N$11,"")</f>
        <v>4.6332602832671731E-2</v>
      </c>
      <c r="AF17">
        <f t="shared" si="8"/>
        <v>0</v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 x14ac:dyDescent="0.4">
      <c r="A18" s="2">
        <v>44796</v>
      </c>
      <c r="B18" s="1">
        <v>34</v>
      </c>
      <c r="C18" s="1">
        <v>45435</v>
      </c>
      <c r="D18" t="str">
        <v>01</v>
      </c>
      <c r="E18">
        <v>62</v>
      </c>
      <c r="F18">
        <v>3529</v>
      </c>
      <c r="G18">
        <f t="shared" si="12"/>
        <v>115</v>
      </c>
      <c r="H18" s="2">
        <f t="shared" si="13"/>
        <v>44796</v>
      </c>
      <c r="I18">
        <f t="shared" si="14"/>
        <v>63</v>
      </c>
      <c r="J18">
        <f t="shared" si="15"/>
        <v>1035</v>
      </c>
      <c r="K18">
        <f>IF(AND($H19&gt;0,$H19&lt;&gt;""),VLOOKUP($H19,'Weather Data'!$L$2:$P$4170,'DDD Model Calculations'!$D$22,FALSE),"")</f>
        <v>33370.499988481402</v>
      </c>
      <c r="L18">
        <f>IF(AND($K18&gt;0,$K18&lt;&gt;""),VLOOKUP($H18,'Weather Data'!$L$2:$P$4170,'DDD Model Calculations'!$D$22,FALSE),"")</f>
        <v>33379.699988290668</v>
      </c>
      <c r="M18">
        <f t="shared" si="16"/>
        <v>9.1999998092651367</v>
      </c>
      <c r="N18">
        <f t="shared" si="0"/>
        <v>1.8253968253968254</v>
      </c>
      <c r="O18">
        <f t="shared" si="1"/>
        <v>0.14603174300420851</v>
      </c>
      <c r="P18">
        <f t="shared" si="17"/>
        <v>-4.8539682569957918</v>
      </c>
      <c r="Q18">
        <f t="shared" si="2"/>
        <v>0</v>
      </c>
      <c r="R18">
        <f t="shared" si="3"/>
        <v>3</v>
      </c>
      <c r="S18">
        <f>IF('DDD Model Calculations'!$D$23=1,WorkingData!AF18,IF('DDD Model Calculations'!$D$23=2,WorkingData!AG18,IF('DDD Model Calculations'!$D$23=4,WorkingData!AH18,WorkingData!AI18)))</f>
        <v>0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7.7147955434910545</v>
      </c>
      <c r="Y18">
        <f>IF(AND($N18&gt;0,$N18&lt;&gt;""),$N18-('DDD Model Calculations'!L$13+'DDD Model Calculations'!L$12*WorkingData!$P18),"")</f>
        <v>5.2962098589374138</v>
      </c>
      <c r="Z18">
        <f>IF(AND($N18&gt;0,$N18&lt;&gt;""),$N18-('DDD Model Calculations'!M$13+'DDD Model Calculations'!M$12*WorkingData!$P18),"")</f>
        <v>3.7473201694499148</v>
      </c>
      <c r="AA18">
        <f>IF(AND($N18&gt;0,$N18&lt;&gt;""),$N18-('DDD Model Calculations'!N$13+'DDD Model Calculations'!N$12*WorkingData!$P18),"")</f>
        <v>3.7473201694499148</v>
      </c>
      <c r="AB18">
        <f>IF(X18&lt;&gt;"",X18/'DDD Model Calculations'!K$11,"")</f>
        <v>13.759373568432979</v>
      </c>
      <c r="AC18">
        <f>IF(Y18&lt;&gt;"",Y18/'DDD Model Calculations'!L$11,"")</f>
        <v>1.8860444368387885</v>
      </c>
      <c r="AD18">
        <f>IF(Z18&lt;&gt;"",Z18/'DDD Model Calculations'!M$11,"")</f>
        <v>1.6104269040058496</v>
      </c>
      <c r="AE18">
        <f>IF(AA18&lt;&gt;"",AA18/'DDD Model Calculations'!N$11,"")</f>
        <v>1.6104269040058496</v>
      </c>
      <c r="AF18">
        <f t="shared" si="8"/>
        <v>0</v>
      </c>
      <c r="AG18">
        <f t="shared" si="9"/>
        <v>1</v>
      </c>
      <c r="AH18">
        <f t="shared" si="10"/>
        <v>1</v>
      </c>
      <c r="AI18">
        <f t="shared" si="11"/>
        <v>1</v>
      </c>
    </row>
    <row r="19" spans="1:35" x14ac:dyDescent="0.4">
      <c r="A19" s="2">
        <v>44733</v>
      </c>
      <c r="B19" s="1">
        <v>33</v>
      </c>
      <c r="C19" s="1">
        <v>45320</v>
      </c>
      <c r="D19" t="str">
        <v>01</v>
      </c>
      <c r="E19">
        <v>73</v>
      </c>
      <c r="F19">
        <v>3414</v>
      </c>
      <c r="G19">
        <f t="shared" si="12"/>
        <v>212</v>
      </c>
      <c r="H19" s="2">
        <f t="shared" si="13"/>
        <v>44733</v>
      </c>
      <c r="I19">
        <f t="shared" si="14"/>
        <v>61</v>
      </c>
      <c r="J19">
        <f t="shared" si="15"/>
        <v>1096</v>
      </c>
      <c r="K19">
        <f>IF(AND($H20&gt;0,$H20&lt;&gt;""),VLOOKUP($H20,'Weather Data'!$L$2:$P$4170,'DDD Model Calculations'!$D$22,FALSE),"")</f>
        <v>33117.199985548854</v>
      </c>
      <c r="L19">
        <f>IF(AND($K19&gt;0,$K19&lt;&gt;""),VLOOKUP($H19,'Weather Data'!$L$2:$P$4170,'DDD Model Calculations'!$D$22,FALSE),"")</f>
        <v>33370.499988481402</v>
      </c>
      <c r="M19">
        <f t="shared" si="16"/>
        <v>253.30000293254852</v>
      </c>
      <c r="N19">
        <f t="shared" si="0"/>
        <v>3.4754098360655736</v>
      </c>
      <c r="O19">
        <f t="shared" si="1"/>
        <v>4.1524590644680082</v>
      </c>
      <c r="P19">
        <f t="shared" si="17"/>
        <v>-0.84754093553199183</v>
      </c>
      <c r="Q19">
        <f t="shared" si="2"/>
        <v>0</v>
      </c>
      <c r="R19">
        <f t="shared" si="3"/>
        <v>3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4"/>
        <v>0</v>
      </c>
      <c r="U19">
        <f t="shared" si="5"/>
        <v>0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4.9291625981077534</v>
      </c>
      <c r="Y19">
        <f>IF(AND($N19&gt;0,$N19&lt;&gt;""),$N19-('DDD Model Calculations'!L$13+'DDD Model Calculations'!L$12*WorkingData!$P19),"")</f>
        <v>2.6421452838497155</v>
      </c>
      <c r="Z19">
        <f>IF(AND($N19&gt;0,$N19&lt;&gt;""),$N19-('DDD Model Calculations'!M$13+'DDD Model Calculations'!M$12*WorkingData!$P19),"")</f>
        <v>1.2862760827934876</v>
      </c>
      <c r="AA19">
        <f>IF(AND($N19&gt;0,$N19&lt;&gt;""),$N19-('DDD Model Calculations'!N$13+'DDD Model Calculations'!N$12*WorkingData!$P19),"")</f>
        <v>1.2862760827934876</v>
      </c>
      <c r="AB19">
        <f>IF(X19&lt;&gt;"",X19/'DDD Model Calculations'!K$11,"")</f>
        <v>8.7911843139036385</v>
      </c>
      <c r="AC19">
        <f>IF(Y19&lt;&gt;"",Y19/'DDD Model Calculations'!L$11,"")</f>
        <v>0.94089991647808024</v>
      </c>
      <c r="AD19">
        <f>IF(Z19&lt;&gt;"",Z19/'DDD Model Calculations'!M$11,"")</f>
        <v>0.55278265961831752</v>
      </c>
      <c r="AE19">
        <f>IF(AA19&lt;&gt;"",AA19/'DDD Model Calculations'!N$11,"")</f>
        <v>0.55278265961831752</v>
      </c>
      <c r="AF19">
        <f t="shared" si="8"/>
        <v>0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 x14ac:dyDescent="0.4">
      <c r="A20" s="2">
        <v>44672</v>
      </c>
      <c r="B20" s="1">
        <v>31</v>
      </c>
      <c r="C20" s="1">
        <v>45106</v>
      </c>
      <c r="D20" t="str">
        <v>01</v>
      </c>
      <c r="E20">
        <v>415</v>
      </c>
      <c r="F20">
        <v>3202</v>
      </c>
      <c r="G20">
        <f t="shared" si="12"/>
        <v>927</v>
      </c>
      <c r="H20" s="2">
        <f t="shared" si="13"/>
        <v>44672</v>
      </c>
      <c r="I20">
        <f t="shared" si="14"/>
        <v>62</v>
      </c>
      <c r="J20">
        <f t="shared" si="15"/>
        <v>1158</v>
      </c>
      <c r="K20">
        <f>IF(AND($H21&gt;0,$H21&lt;&gt;""),VLOOKUP($H21,'Weather Data'!$L$2:$P$4170,'DDD Model Calculations'!$D$22,FALSE),"")</f>
        <v>32078.69998511672</v>
      </c>
      <c r="L20">
        <f>IF(AND($K20&gt;0,$K20&lt;&gt;""),VLOOKUP($H20,'Weather Data'!$L$2:$P$4170,'DDD Model Calculations'!$D$22,FALSE),"")</f>
        <v>33117.199985548854</v>
      </c>
      <c r="M20">
        <f t="shared" si="16"/>
        <v>1038.5000004321337</v>
      </c>
      <c r="N20">
        <f t="shared" si="0"/>
        <v>14.951612903225806</v>
      </c>
      <c r="O20">
        <f t="shared" si="1"/>
        <v>16.750000006969898</v>
      </c>
      <c r="P20">
        <f t="shared" si="17"/>
        <v>11.750000006969898</v>
      </c>
      <c r="Q20">
        <f t="shared" si="2"/>
        <v>1</v>
      </c>
      <c r="R20">
        <f t="shared" si="3"/>
        <v>4</v>
      </c>
      <c r="S20">
        <f>IF('DDD Model Calculations'!$D$23=1,WorkingData!AF20,IF('DDD Model Calculations'!$D$23=2,WorkingData!AG20,IF('DDD Model Calculations'!$D$23=4,WorkingData!AH20,WorkingData!AI20)))</f>
        <v>0</v>
      </c>
      <c r="T20">
        <f t="shared" si="4"/>
        <v>0</v>
      </c>
      <c r="U20">
        <f t="shared" si="5"/>
        <v>0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2.4582184804307978</v>
      </c>
      <c r="Y20">
        <f>IF(AND($N20&gt;0,$N20&lt;&gt;""),$N20-('DDD Model Calculations'!L$13+'DDD Model Calculations'!L$12*WorkingData!$P20),"")</f>
        <v>0.58489591177756139</v>
      </c>
      <c r="Z20">
        <f>IF(AND($N20&gt;0,$N20&lt;&gt;""),$N20-('DDD Model Calculations'!M$13+'DDD Model Calculations'!M$12*WorkingData!$P20),"")</f>
        <v>-0.16405263138283033</v>
      </c>
      <c r="AA20">
        <f>IF(AND($N20&gt;0,$N20&lt;&gt;""),$N20-('DDD Model Calculations'!N$13+'DDD Model Calculations'!N$12*WorkingData!$P20),"")</f>
        <v>-0.16405263138283033</v>
      </c>
      <c r="AB20">
        <f>IF(X20&lt;&gt;"",X20/'DDD Model Calculations'!K$11,"")</f>
        <v>4.3842440404800884</v>
      </c>
      <c r="AC20">
        <f>IF(Y20&lt;&gt;"",Y20/'DDD Model Calculations'!L$11,"")</f>
        <v>0.20828851384660671</v>
      </c>
      <c r="AD20">
        <f>IF(Z20&lt;&gt;"",Z20/'DDD Model Calculations'!M$11,"")</f>
        <v>-7.0502321473813814E-2</v>
      </c>
      <c r="AE20">
        <f>IF(AA20&lt;&gt;"",AA20/'DDD Model Calculations'!N$11,"")</f>
        <v>-7.0502321473813814E-2</v>
      </c>
      <c r="AF20">
        <f t="shared" si="8"/>
        <v>0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 x14ac:dyDescent="0.4">
      <c r="A21" s="2">
        <v>44610</v>
      </c>
      <c r="B21" s="1">
        <v>29</v>
      </c>
      <c r="C21" s="1">
        <v>44172</v>
      </c>
      <c r="D21" t="str">
        <v>01</v>
      </c>
      <c r="E21">
        <v>759</v>
      </c>
      <c r="F21">
        <v>2275</v>
      </c>
      <c r="G21">
        <f t="shared" si="12"/>
        <v>1396</v>
      </c>
      <c r="H21" s="2">
        <f t="shared" si="13"/>
        <v>44610</v>
      </c>
      <c r="I21">
        <f t="shared" si="14"/>
        <v>64</v>
      </c>
      <c r="J21">
        <f t="shared" si="15"/>
        <v>1222</v>
      </c>
      <c r="K21">
        <f>IF(AND($H22&gt;0,$H22&lt;&gt;""),VLOOKUP($H22,'Weather Data'!$L$2:$P$4170,'DDD Model Calculations'!$D$22,FALSE),"")</f>
        <v>30547.499984562397</v>
      </c>
      <c r="L21">
        <f>IF(AND($K21&gt;0,$K21&lt;&gt;""),VLOOKUP($H21,'Weather Data'!$L$2:$P$4170,'DDD Model Calculations'!$D$22,FALSE),"")</f>
        <v>32078.69998511672</v>
      </c>
      <c r="M21">
        <f t="shared" si="16"/>
        <v>1531.2000005543232</v>
      </c>
      <c r="N21">
        <f t="shared" si="0"/>
        <v>21.8125</v>
      </c>
      <c r="O21">
        <f t="shared" si="1"/>
        <v>23.9250000086613</v>
      </c>
      <c r="P21">
        <f t="shared" si="17"/>
        <v>18.9250000086613</v>
      </c>
      <c r="Q21">
        <f t="shared" si="2"/>
        <v>1</v>
      </c>
      <c r="R21">
        <f t="shared" si="3"/>
        <v>4</v>
      </c>
      <c r="S21">
        <f>IF('DDD Model Calculations'!$D$23=1,WorkingData!AF21,IF('DDD Model Calculations'!$D$23=2,WorkingData!AG21,IF('DDD Model Calculations'!$D$23=4,WorkingData!AH21,WorkingData!AI21)))</f>
        <v>0</v>
      </c>
      <c r="T21">
        <f t="shared" si="4"/>
        <v>0</v>
      </c>
      <c r="U21">
        <f t="shared" si="5"/>
        <v>0</v>
      </c>
      <c r="V21">
        <f t="shared" si="6"/>
        <v>1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1.3754297811473819</v>
      </c>
      <c r="Y21">
        <f>IF(AND($N21&gt;0,$N21&lt;&gt;""),$N21-('DDD Model Calculations'!L$13+'DDD Model Calculations'!L$12*WorkingData!$P21),"")</f>
        <v>-0.26227062807315349</v>
      </c>
      <c r="Z21">
        <f>IF(AND($N21&gt;0,$N21&lt;&gt;""),$N21-('DDD Model Calculations'!M$13+'DDD Model Calculations'!M$12*WorkingData!$P21),"")</f>
        <v>-0.66554411121153123</v>
      </c>
      <c r="AA21">
        <f>IF(AND($N21&gt;0,$N21&lt;&gt;""),$N21-('DDD Model Calculations'!N$13+'DDD Model Calculations'!N$12*WorkingData!$P21),"")</f>
        <v>-0.66554411121153123</v>
      </c>
      <c r="AB21">
        <f>IF(X21&lt;&gt;"",X21/'DDD Model Calculations'!K$11,"")</f>
        <v>2.453085382401591</v>
      </c>
      <c r="AC21">
        <f>IF(Y21&lt;&gt;"",Y21/'DDD Model Calculations'!L$11,"")</f>
        <v>-9.3397745217526043E-2</v>
      </c>
      <c r="AD21">
        <f>IF(Z21&lt;&gt;"",Z21/'DDD Model Calculations'!M$11,"")</f>
        <v>-0.28602043434549834</v>
      </c>
      <c r="AE21">
        <f>IF(AA21&lt;&gt;"",AA21/'DDD Model Calculations'!N$11,"")</f>
        <v>-0.28602043434549834</v>
      </c>
      <c r="AF21">
        <f t="shared" si="8"/>
        <v>0</v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 x14ac:dyDescent="0.4">
      <c r="A22" s="2">
        <v>44546</v>
      </c>
      <c r="B22" s="1">
        <v>27</v>
      </c>
      <c r="C22" s="1">
        <v>42766</v>
      </c>
      <c r="D22" t="str">
        <v>01</v>
      </c>
      <c r="E22">
        <v>338</v>
      </c>
      <c r="F22">
        <v>879</v>
      </c>
      <c r="G22">
        <f t="shared" si="12"/>
        <v>753</v>
      </c>
      <c r="H22" s="2">
        <f t="shared" si="13"/>
        <v>44546</v>
      </c>
      <c r="I22">
        <f t="shared" si="14"/>
        <v>120</v>
      </c>
      <c r="J22">
        <f t="shared" si="15"/>
        <v>1342</v>
      </c>
      <c r="K22">
        <f>IF(AND($H23&gt;0,$H23&lt;&gt;""),VLOOKUP($H23,'Weather Data'!$L$2:$P$4170,'DDD Model Calculations'!$D$22,FALSE),"")</f>
        <v>29630.999987691641</v>
      </c>
      <c r="L22">
        <f>IF(AND($K22&gt;0,$K22&lt;&gt;""),VLOOKUP($H22,'Weather Data'!$L$2:$P$4170,'DDD Model Calculations'!$D$22,FALSE),"")</f>
        <v>30547.499984562397</v>
      </c>
      <c r="M22">
        <f t="shared" si="16"/>
        <v>916.49999687075615</v>
      </c>
      <c r="N22">
        <f t="shared" si="0"/>
        <v>6.2750000000000004</v>
      </c>
      <c r="O22">
        <f t="shared" si="1"/>
        <v>7.6374999739229681</v>
      </c>
      <c r="P22">
        <f t="shared" si="17"/>
        <v>2.6374999739229681</v>
      </c>
      <c r="Q22">
        <f t="shared" si="2"/>
        <v>1</v>
      </c>
      <c r="R22">
        <f t="shared" si="3"/>
        <v>4</v>
      </c>
      <c r="S22">
        <f>IF('DDD Model Calculations'!$D$23=1,WorkingData!AF22,IF('DDD Model Calculations'!$D$23=2,WorkingData!AG22,IF('DDD Model Calculations'!$D$23=4,WorkingData!AH22,WorkingData!AI22)))</f>
        <v>0</v>
      </c>
      <c r="T22">
        <f t="shared" si="4"/>
        <v>0</v>
      </c>
      <c r="U22">
        <f t="shared" si="5"/>
        <v>0</v>
      </c>
      <c r="V22">
        <f t="shared" si="6"/>
        <v>1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3.8703506555359972</v>
      </c>
      <c r="Y22">
        <f>IF(AND($N22&gt;0,$N22&lt;&gt;""),$N22-('DDD Model Calculations'!L$13+'DDD Model Calculations'!L$12*WorkingData!$P22),"")</f>
        <v>1.6977797335571942</v>
      </c>
      <c r="Z22">
        <f>IF(AND($N22&gt;0,$N22&lt;&gt;""),$N22-('DDD Model Calculations'!M$13+'DDD Model Calculations'!M$12*WorkingData!$P22),"")</f>
        <v>0.50981181825302802</v>
      </c>
      <c r="AA22">
        <f>IF(AND($N22&gt;0,$N22&lt;&gt;""),$N22-('DDD Model Calculations'!N$13+'DDD Model Calculations'!N$12*WorkingData!$P22),"")</f>
        <v>0.50981181825302802</v>
      </c>
      <c r="AB22">
        <f>IF(X22&lt;&gt;"",X22/'DDD Model Calculations'!K$11,"")</f>
        <v>6.9027883124237981</v>
      </c>
      <c r="AC22">
        <f>IF(Y22&lt;&gt;"",Y22/'DDD Model Calculations'!L$11,"")</f>
        <v>0.60459991328508766</v>
      </c>
      <c r="AD22">
        <f>IF(Z22&lt;&gt;"",Z22/'DDD Model Calculations'!M$11,"")</f>
        <v>0.21909381397088817</v>
      </c>
      <c r="AE22">
        <f>IF(AA22&lt;&gt;"",AA22/'DDD Model Calculations'!N$11,"")</f>
        <v>0.21909381397088817</v>
      </c>
      <c r="AF22">
        <f t="shared" si="8"/>
        <v>0</v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 x14ac:dyDescent="0.4">
      <c r="A23" s="2">
        <v>44426</v>
      </c>
      <c r="B23" s="1">
        <v>29</v>
      </c>
      <c r="C23" s="1">
        <v>42009</v>
      </c>
      <c r="D23" t="str">
        <v>01</v>
      </c>
      <c r="E23">
        <v>64</v>
      </c>
      <c r="F23">
        <v>126</v>
      </c>
      <c r="G23" t="str">
        <f t="shared" si="12"/>
        <v/>
      </c>
      <c r="H23" s="2">
        <f t="shared" si="13"/>
        <v>44426</v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 x14ac:dyDescent="0.4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 x14ac:dyDescent="0.4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 x14ac:dyDescent="0.4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 x14ac:dyDescent="0.4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 x14ac:dyDescent="0.4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 x14ac:dyDescent="0.4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 x14ac:dyDescent="0.4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 x14ac:dyDescent="0.4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 x14ac:dyDescent="0.4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 x14ac:dyDescent="0.4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 x14ac:dyDescent="0.4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4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4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4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4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4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4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4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4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4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4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4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4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4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4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4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4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4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4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4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4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4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4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4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4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4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4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4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4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4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4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4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4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4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4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4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4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4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4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4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4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4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4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4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4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4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4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4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4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4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4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4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4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4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4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4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4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4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4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4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4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4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4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4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4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4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4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4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4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4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4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4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4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4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4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4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4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4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4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4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4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4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4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4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4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4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4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4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4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4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4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4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4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4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4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4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4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4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4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4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6" x14ac:dyDescent="0.4"/>
  <cols>
    <col min="1" max="1" width="10.83203125" style="20"/>
  </cols>
  <sheetData>
    <row r="1" spans="1:6" x14ac:dyDescent="0.4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 x14ac:dyDescent="0.4">
      <c r="A2" s="20" cm="1">
        <f t="array" ref="A2:E133">_xlfn._xlws.SORT('Consumption Data Input'!C3:G134,1,1)</f>
        <v>44397</v>
      </c>
      <c r="B2">
        <v>35</v>
      </c>
      <c r="C2">
        <v>41945</v>
      </c>
      <c r="D2" t="str">
        <v>03</v>
      </c>
      <c r="E2">
        <v>62</v>
      </c>
      <c r="F2">
        <f>E2</f>
        <v>62</v>
      </c>
    </row>
    <row r="3" spans="1:6" x14ac:dyDescent="0.4">
      <c r="A3" s="20">
        <v>44426</v>
      </c>
      <c r="B3">
        <v>29</v>
      </c>
      <c r="C3">
        <v>42009</v>
      </c>
      <c r="D3" t="str">
        <v>01</v>
      </c>
      <c r="E3">
        <v>64</v>
      </c>
      <c r="F3">
        <f>E3+F2</f>
        <v>126</v>
      </c>
    </row>
    <row r="4" spans="1:6" x14ac:dyDescent="0.4">
      <c r="A4" s="20">
        <v>44460</v>
      </c>
      <c r="B4">
        <v>34</v>
      </c>
      <c r="C4">
        <v>42071</v>
      </c>
      <c r="D4" t="str">
        <v>03</v>
      </c>
      <c r="E4">
        <v>62</v>
      </c>
      <c r="F4">
        <f t="shared" ref="F4:F67" si="0">E4+F3</f>
        <v>188</v>
      </c>
    </row>
    <row r="5" spans="1:6" x14ac:dyDescent="0.4">
      <c r="A5" s="20">
        <v>44489</v>
      </c>
      <c r="B5">
        <v>29</v>
      </c>
      <c r="C5">
        <v>42124</v>
      </c>
      <c r="D5" t="str">
        <v>03</v>
      </c>
      <c r="E5">
        <v>53</v>
      </c>
      <c r="F5">
        <f t="shared" si="0"/>
        <v>241</v>
      </c>
    </row>
    <row r="6" spans="1:6" x14ac:dyDescent="0.4">
      <c r="A6" s="20">
        <v>44519</v>
      </c>
      <c r="B6">
        <v>30</v>
      </c>
      <c r="C6">
        <v>42426</v>
      </c>
      <c r="D6" t="str">
        <v>03</v>
      </c>
      <c r="E6">
        <v>300</v>
      </c>
      <c r="F6">
        <f t="shared" si="0"/>
        <v>541</v>
      </c>
    </row>
    <row r="7" spans="1:6" x14ac:dyDescent="0.4">
      <c r="A7" s="20">
        <v>44546</v>
      </c>
      <c r="B7">
        <v>27</v>
      </c>
      <c r="C7">
        <v>42766</v>
      </c>
      <c r="D7" t="str">
        <v>01</v>
      </c>
      <c r="E7">
        <v>338</v>
      </c>
      <c r="F7">
        <f t="shared" si="0"/>
        <v>879</v>
      </c>
    </row>
    <row r="8" spans="1:6" x14ac:dyDescent="0.4">
      <c r="A8" s="20">
        <v>44581</v>
      </c>
      <c r="B8">
        <v>35</v>
      </c>
      <c r="C8">
        <v>43408</v>
      </c>
      <c r="D8" t="str">
        <v>03</v>
      </c>
      <c r="E8">
        <v>637</v>
      </c>
      <c r="F8">
        <f t="shared" si="0"/>
        <v>1516</v>
      </c>
    </row>
    <row r="9" spans="1:6" x14ac:dyDescent="0.4">
      <c r="A9" s="20">
        <v>44610</v>
      </c>
      <c r="B9">
        <v>29</v>
      </c>
      <c r="C9">
        <v>44172</v>
      </c>
      <c r="D9" t="str">
        <v>01</v>
      </c>
      <c r="E9">
        <v>759</v>
      </c>
      <c r="F9">
        <f t="shared" si="0"/>
        <v>2275</v>
      </c>
    </row>
    <row r="10" spans="1:6" x14ac:dyDescent="0.4">
      <c r="A10" s="20">
        <v>44641</v>
      </c>
      <c r="B10">
        <v>31</v>
      </c>
      <c r="C10">
        <v>44688</v>
      </c>
      <c r="D10" t="str">
        <v>03</v>
      </c>
      <c r="E10">
        <v>512</v>
      </c>
      <c r="F10">
        <f t="shared" si="0"/>
        <v>2787</v>
      </c>
    </row>
    <row r="11" spans="1:6" x14ac:dyDescent="0.4">
      <c r="A11" s="20">
        <v>44672</v>
      </c>
      <c r="B11">
        <v>31</v>
      </c>
      <c r="C11">
        <v>45106</v>
      </c>
      <c r="D11" t="str">
        <v>01</v>
      </c>
      <c r="E11">
        <v>415</v>
      </c>
      <c r="F11">
        <f t="shared" si="0"/>
        <v>3202</v>
      </c>
    </row>
    <row r="12" spans="1:6" x14ac:dyDescent="0.4">
      <c r="A12" s="20">
        <v>44700</v>
      </c>
      <c r="B12">
        <v>28</v>
      </c>
      <c r="C12">
        <v>45246</v>
      </c>
      <c r="D12" t="str">
        <v>03</v>
      </c>
      <c r="E12">
        <v>139</v>
      </c>
      <c r="F12">
        <f t="shared" si="0"/>
        <v>3341</v>
      </c>
    </row>
    <row r="13" spans="1:6" x14ac:dyDescent="0.4">
      <c r="A13" s="20">
        <v>44733</v>
      </c>
      <c r="B13">
        <v>33</v>
      </c>
      <c r="C13">
        <v>45320</v>
      </c>
      <c r="D13" t="str">
        <v>01</v>
      </c>
      <c r="E13">
        <v>73</v>
      </c>
      <c r="F13">
        <f t="shared" si="0"/>
        <v>3414</v>
      </c>
    </row>
    <row r="14" spans="1:6" x14ac:dyDescent="0.4">
      <c r="A14" s="20">
        <v>44762</v>
      </c>
      <c r="B14">
        <v>29</v>
      </c>
      <c r="C14">
        <v>45373</v>
      </c>
      <c r="D14" t="str">
        <v>03</v>
      </c>
      <c r="E14">
        <v>53</v>
      </c>
      <c r="F14">
        <f t="shared" si="0"/>
        <v>3467</v>
      </c>
    </row>
    <row r="15" spans="1:6" x14ac:dyDescent="0.4">
      <c r="A15" s="20">
        <v>44796</v>
      </c>
      <c r="B15">
        <v>34</v>
      </c>
      <c r="C15">
        <v>45435</v>
      </c>
      <c r="D15" t="str">
        <v>01</v>
      </c>
      <c r="E15">
        <v>62</v>
      </c>
      <c r="F15">
        <f t="shared" si="0"/>
        <v>3529</v>
      </c>
    </row>
    <row r="16" spans="1:6" x14ac:dyDescent="0.4">
      <c r="A16" s="20">
        <v>44825</v>
      </c>
      <c r="B16">
        <v>29</v>
      </c>
      <c r="C16">
        <v>45488</v>
      </c>
      <c r="D16" t="str">
        <v>03</v>
      </c>
      <c r="E16">
        <v>53</v>
      </c>
      <c r="F16">
        <f t="shared" si="0"/>
        <v>3582</v>
      </c>
    </row>
    <row r="17" spans="1:6" x14ac:dyDescent="0.4">
      <c r="A17" s="20">
        <v>44854</v>
      </c>
      <c r="B17">
        <v>29</v>
      </c>
      <c r="C17">
        <v>45569</v>
      </c>
      <c r="D17" t="str">
        <v>01</v>
      </c>
      <c r="E17">
        <v>81</v>
      </c>
      <c r="F17">
        <f t="shared" si="0"/>
        <v>3663</v>
      </c>
    </row>
    <row r="18" spans="1:6" x14ac:dyDescent="0.4">
      <c r="A18" s="20">
        <v>44883</v>
      </c>
      <c r="B18">
        <v>29</v>
      </c>
      <c r="C18">
        <v>45807</v>
      </c>
      <c r="D18" t="str">
        <v>03</v>
      </c>
      <c r="E18">
        <v>236</v>
      </c>
      <c r="F18">
        <f t="shared" si="0"/>
        <v>3899</v>
      </c>
    </row>
    <row r="19" spans="1:6" x14ac:dyDescent="0.4">
      <c r="A19" s="20">
        <v>44915</v>
      </c>
      <c r="B19">
        <v>32</v>
      </c>
      <c r="C19">
        <v>46469</v>
      </c>
      <c r="D19" t="str">
        <v>01</v>
      </c>
      <c r="E19">
        <v>657</v>
      </c>
      <c r="F19">
        <f t="shared" si="0"/>
        <v>4556</v>
      </c>
    </row>
    <row r="20" spans="1:6" x14ac:dyDescent="0.4">
      <c r="A20" s="20">
        <v>44946</v>
      </c>
      <c r="B20">
        <v>31</v>
      </c>
      <c r="C20">
        <v>46985</v>
      </c>
      <c r="D20" t="str">
        <v>03</v>
      </c>
      <c r="E20">
        <v>513</v>
      </c>
      <c r="F20">
        <f t="shared" si="0"/>
        <v>5069</v>
      </c>
    </row>
    <row r="21" spans="1:6" x14ac:dyDescent="0.4">
      <c r="A21" s="20">
        <v>44974</v>
      </c>
      <c r="B21">
        <v>28</v>
      </c>
      <c r="C21">
        <v>47728</v>
      </c>
      <c r="D21" t="str">
        <v>01</v>
      </c>
      <c r="E21">
        <v>738</v>
      </c>
      <c r="F21">
        <f t="shared" si="0"/>
        <v>5807</v>
      </c>
    </row>
    <row r="22" spans="1:6" x14ac:dyDescent="0.4">
      <c r="A22" s="20">
        <v>45006</v>
      </c>
      <c r="B22">
        <v>32</v>
      </c>
      <c r="C22">
        <v>48273</v>
      </c>
      <c r="D22" t="str">
        <v>03</v>
      </c>
      <c r="E22">
        <v>541</v>
      </c>
      <c r="F22">
        <f t="shared" si="0"/>
        <v>6348</v>
      </c>
    </row>
    <row r="23" spans="1:6" x14ac:dyDescent="0.4">
      <c r="A23" s="20">
        <v>45037</v>
      </c>
      <c r="B23">
        <v>31</v>
      </c>
      <c r="C23">
        <v>48532</v>
      </c>
      <c r="D23" t="str">
        <v>01</v>
      </c>
      <c r="E23">
        <v>257</v>
      </c>
      <c r="F23">
        <f t="shared" si="0"/>
        <v>6605</v>
      </c>
    </row>
    <row r="24" spans="1:6" x14ac:dyDescent="0.4">
      <c r="A24" s="20">
        <v>45065</v>
      </c>
      <c r="B24">
        <v>28</v>
      </c>
      <c r="C24">
        <v>48710</v>
      </c>
      <c r="D24" t="str">
        <v>03</v>
      </c>
      <c r="E24">
        <v>177</v>
      </c>
      <c r="F24">
        <f t="shared" si="0"/>
        <v>6782</v>
      </c>
    </row>
    <row r="25" spans="1:6" x14ac:dyDescent="0.4">
      <c r="A25" s="20">
        <v>45097</v>
      </c>
      <c r="B25">
        <v>32</v>
      </c>
      <c r="C25">
        <v>48747</v>
      </c>
      <c r="D25" t="str">
        <v>01</v>
      </c>
      <c r="E25">
        <v>37</v>
      </c>
      <c r="F25">
        <f t="shared" si="0"/>
        <v>6819</v>
      </c>
    </row>
    <row r="26" spans="1:6" x14ac:dyDescent="0.4">
      <c r="A26" s="20">
        <v>45126</v>
      </c>
      <c r="B26">
        <v>29</v>
      </c>
      <c r="C26">
        <v>48800</v>
      </c>
      <c r="D26" t="str">
        <v>03</v>
      </c>
      <c r="E26">
        <v>53</v>
      </c>
      <c r="F26">
        <f t="shared" si="0"/>
        <v>6872</v>
      </c>
    </row>
    <row r="27" spans="1:6" x14ac:dyDescent="0.4">
      <c r="A27" s="20">
        <v>45159</v>
      </c>
      <c r="B27">
        <v>33</v>
      </c>
      <c r="C27">
        <v>48862</v>
      </c>
      <c r="D27" t="str">
        <v>01</v>
      </c>
      <c r="E27">
        <v>62</v>
      </c>
      <c r="F27">
        <f t="shared" si="0"/>
        <v>6934</v>
      </c>
    </row>
    <row r="28" spans="1:6" x14ac:dyDescent="0.4">
      <c r="A28" s="20">
        <v>45189</v>
      </c>
      <c r="B28">
        <v>30</v>
      </c>
      <c r="C28">
        <v>48917</v>
      </c>
      <c r="D28" t="str">
        <v>03</v>
      </c>
      <c r="E28">
        <v>55</v>
      </c>
      <c r="F28">
        <f t="shared" si="0"/>
        <v>6989</v>
      </c>
    </row>
    <row r="29" spans="1:6" x14ac:dyDescent="0.4">
      <c r="A29" s="20">
        <v>45222</v>
      </c>
      <c r="B29">
        <v>33</v>
      </c>
      <c r="C29">
        <v>49014</v>
      </c>
      <c r="D29" t="str">
        <v>01</v>
      </c>
      <c r="E29">
        <v>96</v>
      </c>
      <c r="F29">
        <f t="shared" si="0"/>
        <v>7085</v>
      </c>
    </row>
    <row r="30" spans="1:6" x14ac:dyDescent="0.4">
      <c r="A30" s="20">
        <v>45250</v>
      </c>
      <c r="B30">
        <v>28</v>
      </c>
      <c r="C30">
        <v>49296</v>
      </c>
      <c r="D30" t="str">
        <v>03</v>
      </c>
      <c r="E30">
        <v>280</v>
      </c>
      <c r="F30">
        <f t="shared" si="0"/>
        <v>7365</v>
      </c>
    </row>
    <row r="31" spans="1:6" x14ac:dyDescent="0.4">
      <c r="A31" s="20">
        <v>45276</v>
      </c>
      <c r="B31">
        <v>26</v>
      </c>
      <c r="C31">
        <v>49590</v>
      </c>
      <c r="D31" t="str">
        <v>01</v>
      </c>
      <c r="E31">
        <v>292</v>
      </c>
      <c r="F31">
        <f t="shared" si="0"/>
        <v>7657</v>
      </c>
    </row>
    <row r="32" spans="1:6" x14ac:dyDescent="0.4">
      <c r="A32" s="20">
        <v>45310</v>
      </c>
      <c r="B32">
        <v>34</v>
      </c>
      <c r="C32">
        <v>50198</v>
      </c>
      <c r="D32" t="str">
        <v>03</v>
      </c>
      <c r="E32">
        <v>604</v>
      </c>
      <c r="F32">
        <f t="shared" si="0"/>
        <v>8261</v>
      </c>
    </row>
    <row r="33" spans="1:6" x14ac:dyDescent="0.4">
      <c r="A33" s="20">
        <v>45339</v>
      </c>
      <c r="B33">
        <v>29</v>
      </c>
      <c r="C33">
        <v>50867</v>
      </c>
      <c r="D33" t="str">
        <v>01</v>
      </c>
      <c r="E33">
        <v>664</v>
      </c>
      <c r="F33">
        <f t="shared" si="0"/>
        <v>8925</v>
      </c>
    </row>
    <row r="34" spans="1:6" x14ac:dyDescent="0.4">
      <c r="A34" s="20">
        <v>45370</v>
      </c>
      <c r="B34">
        <v>31</v>
      </c>
      <c r="C34">
        <v>51281</v>
      </c>
      <c r="D34" t="str">
        <v>03</v>
      </c>
      <c r="E34">
        <v>411</v>
      </c>
      <c r="F34">
        <f t="shared" si="0"/>
        <v>9336</v>
      </c>
    </row>
    <row r="35" spans="1:6" x14ac:dyDescent="0.4">
      <c r="A35" s="20">
        <v>45401</v>
      </c>
      <c r="B35">
        <v>31</v>
      </c>
      <c r="C35">
        <v>51743</v>
      </c>
      <c r="D35" t="str">
        <v>01</v>
      </c>
      <c r="E35">
        <v>459</v>
      </c>
      <c r="F35">
        <f t="shared" si="0"/>
        <v>9795</v>
      </c>
    </row>
    <row r="36" spans="1:6" x14ac:dyDescent="0.4">
      <c r="A36" s="20">
        <v>45433</v>
      </c>
      <c r="B36">
        <v>32</v>
      </c>
      <c r="C36">
        <v>51802</v>
      </c>
      <c r="D36" t="str">
        <v>03</v>
      </c>
      <c r="E36">
        <v>59</v>
      </c>
      <c r="F36">
        <f t="shared" si="0"/>
        <v>9854</v>
      </c>
    </row>
    <row r="37" spans="1:6" x14ac:dyDescent="0.4">
      <c r="A37" s="20">
        <v>45463</v>
      </c>
      <c r="B37">
        <v>30</v>
      </c>
      <c r="C37">
        <v>51942</v>
      </c>
      <c r="D37" t="str">
        <v>01</v>
      </c>
      <c r="E37">
        <v>139</v>
      </c>
      <c r="F37">
        <f t="shared" si="0"/>
        <v>9993</v>
      </c>
    </row>
    <row r="38" spans="1:6" x14ac:dyDescent="0.4">
      <c r="A38" s="20">
        <v>45492</v>
      </c>
      <c r="B38">
        <v>29</v>
      </c>
      <c r="C38">
        <v>52004</v>
      </c>
      <c r="D38" t="str">
        <v>03</v>
      </c>
      <c r="E38">
        <v>62</v>
      </c>
      <c r="F38">
        <f t="shared" si="0"/>
        <v>10055</v>
      </c>
    </row>
    <row r="39" spans="1:6" x14ac:dyDescent="0.4">
      <c r="A39" s="20">
        <v>45524</v>
      </c>
      <c r="B39">
        <v>32</v>
      </c>
      <c r="C39">
        <v>52054</v>
      </c>
      <c r="D39" t="str">
        <v>01</v>
      </c>
      <c r="E39">
        <v>50</v>
      </c>
      <c r="F39">
        <f t="shared" si="0"/>
        <v>10105</v>
      </c>
    </row>
    <row r="40" spans="1:6" x14ac:dyDescent="0.4">
      <c r="A40" s="20">
        <v>45553</v>
      </c>
      <c r="B40">
        <v>29</v>
      </c>
      <c r="C40">
        <v>52116</v>
      </c>
      <c r="D40" t="str">
        <v>03</v>
      </c>
      <c r="E40">
        <v>62</v>
      </c>
      <c r="F40">
        <f t="shared" si="0"/>
        <v>10167</v>
      </c>
    </row>
    <row r="41" spans="1:6" x14ac:dyDescent="0.4">
      <c r="A41" s="20">
        <v>45583</v>
      </c>
      <c r="B41">
        <v>30</v>
      </c>
      <c r="C41">
        <v>52163</v>
      </c>
      <c r="D41" t="str">
        <v>01</v>
      </c>
      <c r="E41">
        <v>47</v>
      </c>
      <c r="F41">
        <f t="shared" si="0"/>
        <v>10214</v>
      </c>
    </row>
    <row r="42" spans="1:6" x14ac:dyDescent="0.4">
      <c r="A42" s="20">
        <v>45616</v>
      </c>
      <c r="B42">
        <v>33</v>
      </c>
      <c r="C42">
        <v>52405</v>
      </c>
      <c r="D42" t="str">
        <v>03</v>
      </c>
      <c r="E42">
        <v>240</v>
      </c>
      <c r="F42">
        <f t="shared" si="0"/>
        <v>10454</v>
      </c>
    </row>
    <row r="43" spans="1:6" x14ac:dyDescent="0.4">
      <c r="A43" s="20">
        <v>45643</v>
      </c>
      <c r="B43">
        <v>27</v>
      </c>
      <c r="C43">
        <v>52701</v>
      </c>
      <c r="D43" t="str">
        <v>01</v>
      </c>
      <c r="E43">
        <v>294</v>
      </c>
      <c r="F43">
        <f t="shared" si="0"/>
        <v>10748</v>
      </c>
    </row>
    <row r="44" spans="1:6" x14ac:dyDescent="0.4">
      <c r="A44" s="20">
        <v>45677</v>
      </c>
      <c r="B44">
        <v>34</v>
      </c>
      <c r="C44">
        <v>53441</v>
      </c>
      <c r="D44" t="str">
        <v>03</v>
      </c>
      <c r="E44">
        <v>735</v>
      </c>
      <c r="F44">
        <f t="shared" si="0"/>
        <v>11483</v>
      </c>
    </row>
    <row r="45" spans="1:6" x14ac:dyDescent="0.4">
      <c r="A45" s="20">
        <v>45708</v>
      </c>
      <c r="B45">
        <v>31</v>
      </c>
      <c r="C45">
        <v>54043</v>
      </c>
      <c r="D45" t="str">
        <v>01</v>
      </c>
      <c r="E45">
        <v>598</v>
      </c>
      <c r="F45">
        <f t="shared" si="0"/>
        <v>12081</v>
      </c>
    </row>
    <row r="46" spans="1:6" x14ac:dyDescent="0.4">
      <c r="A46" s="20">
        <v>45736</v>
      </c>
      <c r="B46">
        <v>28</v>
      </c>
      <c r="C46">
        <v>54486</v>
      </c>
      <c r="D46" t="str">
        <v>03</v>
      </c>
      <c r="E46">
        <v>440</v>
      </c>
      <c r="F46">
        <f t="shared" si="0"/>
        <v>12521</v>
      </c>
    </row>
    <row r="47" spans="1:6" x14ac:dyDescent="0.4">
      <c r="A47" s="20">
        <v>45768</v>
      </c>
      <c r="B47">
        <v>32</v>
      </c>
      <c r="C47">
        <v>54650</v>
      </c>
      <c r="D47" t="str">
        <v>01</v>
      </c>
      <c r="E47">
        <v>163</v>
      </c>
      <c r="F47">
        <f t="shared" si="0"/>
        <v>12684</v>
      </c>
    </row>
    <row r="48" spans="1:6" x14ac:dyDescent="0.4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12684</v>
      </c>
    </row>
    <row r="49" spans="1:6" x14ac:dyDescent="0.4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12684</v>
      </c>
    </row>
    <row r="50" spans="1:6" x14ac:dyDescent="0.4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12684</v>
      </c>
    </row>
    <row r="51" spans="1:6" x14ac:dyDescent="0.4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12684</v>
      </c>
    </row>
    <row r="52" spans="1:6" x14ac:dyDescent="0.4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12684</v>
      </c>
    </row>
    <row r="53" spans="1:6" x14ac:dyDescent="0.4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12684</v>
      </c>
    </row>
    <row r="54" spans="1:6" x14ac:dyDescent="0.4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12684</v>
      </c>
    </row>
    <row r="55" spans="1:6" x14ac:dyDescent="0.4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12684</v>
      </c>
    </row>
    <row r="56" spans="1:6" x14ac:dyDescent="0.4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12684</v>
      </c>
    </row>
    <row r="57" spans="1:6" x14ac:dyDescent="0.4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12684</v>
      </c>
    </row>
    <row r="58" spans="1:6" x14ac:dyDescent="0.4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12684</v>
      </c>
    </row>
    <row r="59" spans="1:6" x14ac:dyDescent="0.4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12684</v>
      </c>
    </row>
    <row r="60" spans="1:6" x14ac:dyDescent="0.4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12684</v>
      </c>
    </row>
    <row r="61" spans="1:6" x14ac:dyDescent="0.4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12684</v>
      </c>
    </row>
    <row r="62" spans="1:6" x14ac:dyDescent="0.4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12684</v>
      </c>
    </row>
    <row r="63" spans="1:6" x14ac:dyDescent="0.4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12684</v>
      </c>
    </row>
    <row r="64" spans="1:6" x14ac:dyDescent="0.4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12684</v>
      </c>
    </row>
    <row r="65" spans="1:6" x14ac:dyDescent="0.4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12684</v>
      </c>
    </row>
    <row r="66" spans="1:6" x14ac:dyDescent="0.4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12684</v>
      </c>
    </row>
    <row r="67" spans="1:6" x14ac:dyDescent="0.4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12684</v>
      </c>
    </row>
    <row r="68" spans="1:6" x14ac:dyDescent="0.4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12684</v>
      </c>
    </row>
    <row r="69" spans="1:6" x14ac:dyDescent="0.4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12684</v>
      </c>
    </row>
    <row r="70" spans="1:6" x14ac:dyDescent="0.4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12684</v>
      </c>
    </row>
    <row r="71" spans="1:6" x14ac:dyDescent="0.4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12684</v>
      </c>
    </row>
    <row r="72" spans="1:6" x14ac:dyDescent="0.4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12684</v>
      </c>
    </row>
    <row r="73" spans="1:6" x14ac:dyDescent="0.4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12684</v>
      </c>
    </row>
    <row r="74" spans="1:6" x14ac:dyDescent="0.4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12684</v>
      </c>
    </row>
    <row r="75" spans="1:6" x14ac:dyDescent="0.4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12684</v>
      </c>
    </row>
    <row r="76" spans="1:6" x14ac:dyDescent="0.4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12684</v>
      </c>
    </row>
    <row r="77" spans="1:6" x14ac:dyDescent="0.4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12684</v>
      </c>
    </row>
    <row r="78" spans="1:6" x14ac:dyDescent="0.4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12684</v>
      </c>
    </row>
    <row r="79" spans="1:6" x14ac:dyDescent="0.4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12684</v>
      </c>
    </row>
    <row r="80" spans="1:6" x14ac:dyDescent="0.4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12684</v>
      </c>
    </row>
    <row r="81" spans="1:6" x14ac:dyDescent="0.4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12684</v>
      </c>
    </row>
    <row r="82" spans="1:6" x14ac:dyDescent="0.4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12684</v>
      </c>
    </row>
    <row r="83" spans="1:6" x14ac:dyDescent="0.4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12684</v>
      </c>
    </row>
    <row r="84" spans="1:6" x14ac:dyDescent="0.4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12684</v>
      </c>
    </row>
    <row r="85" spans="1:6" x14ac:dyDescent="0.4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12684</v>
      </c>
    </row>
    <row r="86" spans="1:6" x14ac:dyDescent="0.4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12684</v>
      </c>
    </row>
    <row r="87" spans="1:6" x14ac:dyDescent="0.4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12684</v>
      </c>
    </row>
    <row r="88" spans="1:6" x14ac:dyDescent="0.4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12684</v>
      </c>
    </row>
    <row r="89" spans="1:6" x14ac:dyDescent="0.4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12684</v>
      </c>
    </row>
    <row r="90" spans="1:6" x14ac:dyDescent="0.4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12684</v>
      </c>
    </row>
    <row r="91" spans="1:6" x14ac:dyDescent="0.4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12684</v>
      </c>
    </row>
    <row r="92" spans="1:6" x14ac:dyDescent="0.4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12684</v>
      </c>
    </row>
    <row r="93" spans="1:6" x14ac:dyDescent="0.4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12684</v>
      </c>
    </row>
    <row r="94" spans="1:6" x14ac:dyDescent="0.4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12684</v>
      </c>
    </row>
    <row r="95" spans="1:6" x14ac:dyDescent="0.4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12684</v>
      </c>
    </row>
    <row r="96" spans="1:6" x14ac:dyDescent="0.4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12684</v>
      </c>
    </row>
    <row r="97" spans="1:6" x14ac:dyDescent="0.4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12684</v>
      </c>
    </row>
    <row r="98" spans="1:6" x14ac:dyDescent="0.4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12684</v>
      </c>
    </row>
    <row r="99" spans="1:6" x14ac:dyDescent="0.4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12684</v>
      </c>
    </row>
    <row r="100" spans="1:6" x14ac:dyDescent="0.4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12684</v>
      </c>
    </row>
    <row r="101" spans="1:6" x14ac:dyDescent="0.4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12684</v>
      </c>
    </row>
    <row r="102" spans="1:6" x14ac:dyDescent="0.4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12684</v>
      </c>
    </row>
    <row r="103" spans="1:6" x14ac:dyDescent="0.4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12684</v>
      </c>
    </row>
    <row r="104" spans="1:6" x14ac:dyDescent="0.4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12684</v>
      </c>
    </row>
    <row r="105" spans="1:6" x14ac:dyDescent="0.4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12684</v>
      </c>
    </row>
    <row r="106" spans="1:6" x14ac:dyDescent="0.4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12684</v>
      </c>
    </row>
    <row r="107" spans="1:6" x14ac:dyDescent="0.4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12684</v>
      </c>
    </row>
    <row r="108" spans="1:6" x14ac:dyDescent="0.4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12684</v>
      </c>
    </row>
    <row r="109" spans="1:6" x14ac:dyDescent="0.4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12684</v>
      </c>
    </row>
    <row r="110" spans="1:6" x14ac:dyDescent="0.4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12684</v>
      </c>
    </row>
    <row r="111" spans="1:6" x14ac:dyDescent="0.4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12684</v>
      </c>
    </row>
    <row r="112" spans="1:6" x14ac:dyDescent="0.4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12684</v>
      </c>
    </row>
    <row r="113" spans="1:6" x14ac:dyDescent="0.4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12684</v>
      </c>
    </row>
    <row r="114" spans="1:6" x14ac:dyDescent="0.4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12684</v>
      </c>
    </row>
    <row r="115" spans="1:6" x14ac:dyDescent="0.4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12684</v>
      </c>
    </row>
    <row r="116" spans="1:6" x14ac:dyDescent="0.4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12684</v>
      </c>
    </row>
    <row r="117" spans="1:6" x14ac:dyDescent="0.4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12684</v>
      </c>
    </row>
    <row r="118" spans="1:6" x14ac:dyDescent="0.4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12684</v>
      </c>
    </row>
    <row r="119" spans="1:6" x14ac:dyDescent="0.4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12684</v>
      </c>
    </row>
    <row r="120" spans="1:6" x14ac:dyDescent="0.4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12684</v>
      </c>
    </row>
    <row r="121" spans="1:6" x14ac:dyDescent="0.4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12684</v>
      </c>
    </row>
    <row r="122" spans="1:6" x14ac:dyDescent="0.4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12684</v>
      </c>
    </row>
    <row r="123" spans="1:6" x14ac:dyDescent="0.4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12684</v>
      </c>
    </row>
    <row r="124" spans="1:6" x14ac:dyDescent="0.4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12684</v>
      </c>
    </row>
    <row r="125" spans="1:6" x14ac:dyDescent="0.4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12684</v>
      </c>
    </row>
    <row r="126" spans="1:6" x14ac:dyDescent="0.4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12684</v>
      </c>
    </row>
    <row r="127" spans="1:6" x14ac:dyDescent="0.4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12684</v>
      </c>
    </row>
    <row r="128" spans="1:6" x14ac:dyDescent="0.4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12684</v>
      </c>
    </row>
    <row r="129" spans="1:6" x14ac:dyDescent="0.4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12684</v>
      </c>
    </row>
    <row r="130" spans="1:6" x14ac:dyDescent="0.4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12684</v>
      </c>
    </row>
    <row r="131" spans="1:6" x14ac:dyDescent="0.4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12684</v>
      </c>
    </row>
    <row r="132" spans="1:6" x14ac:dyDescent="0.4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12684</v>
      </c>
    </row>
    <row r="133" spans="1:6" x14ac:dyDescent="0.4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12684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A2" sqref="A2"/>
    </sheetView>
  </sheetViews>
  <sheetFormatPr defaultColWidth="8.83203125" defaultRowHeight="16" x14ac:dyDescent="0.4"/>
  <cols>
    <col min="1" max="1" width="6.58203125" bestFit="1" customWidth="1"/>
    <col min="2" max="2" width="8.58203125" bestFit="1" customWidth="1"/>
    <col min="3" max="3" width="6.08203125" bestFit="1" customWidth="1"/>
    <col min="4" max="4" width="24.83203125" bestFit="1" customWidth="1"/>
    <col min="5" max="5" width="21.58203125" bestFit="1" customWidth="1"/>
    <col min="6" max="7" width="24.33203125" bestFit="1" customWidth="1"/>
  </cols>
  <sheetData>
    <row r="1" spans="1:16" x14ac:dyDescent="0.4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 x14ac:dyDescent="0.4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4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4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4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4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4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4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4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4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4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4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4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4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4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4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4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4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4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4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4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4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4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4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4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4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4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4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4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4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4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4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4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4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4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4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4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4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4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4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4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4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4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4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4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4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4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4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4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4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4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4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4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4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4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4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4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4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4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4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4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4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4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4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4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4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4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4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4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4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4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4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4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4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4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4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4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4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4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4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4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4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4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4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4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4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4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4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4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4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4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4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4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4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4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4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4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4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4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4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4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4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4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4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4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4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4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4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4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4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4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4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4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4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4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4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4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4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4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4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4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4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4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4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4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4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4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4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4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4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4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4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4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4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4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4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4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4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4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4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4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4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4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4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4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4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4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4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4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4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4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4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4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4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4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4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4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4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4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4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4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4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4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4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4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4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4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4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4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4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4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4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4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4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4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4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4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4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4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4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4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4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4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4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4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4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4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4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4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4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4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4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4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4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4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4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4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4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4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4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4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4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4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4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4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4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4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4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4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4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4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4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4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4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4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4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4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4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4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4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4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4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4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4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4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4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4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4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4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4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4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4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4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4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4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4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4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4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4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4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4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4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4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4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4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4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4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4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4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4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4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4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4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4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4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4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4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4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4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4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4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4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4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4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4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4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4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4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4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4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4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4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4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4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4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4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4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4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4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4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4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4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4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4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4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4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4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4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4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4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4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4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4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4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4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4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4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4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4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4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4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4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4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4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4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4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4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4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4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4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4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4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4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4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4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4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4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4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4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4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4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4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4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4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4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4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4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4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4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4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4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4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4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4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4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4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4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4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4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4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4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4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4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4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4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4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4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4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4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4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4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4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4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4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4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4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4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4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4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4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4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4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4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4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4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4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4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4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4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4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4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4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4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4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4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4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4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4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4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4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4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4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4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4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4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4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4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4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4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4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4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4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4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4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4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4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4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4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4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4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4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4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4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4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4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4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4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4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4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4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4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4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4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4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4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4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4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4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4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4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4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4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4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4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4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4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4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4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4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4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4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4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4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4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4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4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4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4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4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4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4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4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4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4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4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4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4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4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4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4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4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4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4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4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4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4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4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4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4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4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4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4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4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4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4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4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4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4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4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4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4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4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4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4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4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4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4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4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4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4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4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4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4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4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4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4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4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4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4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4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4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4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4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4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4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4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4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4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4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4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4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4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4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4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4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4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4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4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4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4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4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4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4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4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4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4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4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4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4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4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4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4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4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4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4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4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4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4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4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4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4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4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4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4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4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4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4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4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4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4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4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4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4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4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4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4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4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4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4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4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4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4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4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4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4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4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4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4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4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4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4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4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4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4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4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4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4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4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4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4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4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4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4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4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4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4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4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4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4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4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4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4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4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4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4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4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4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4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4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4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4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4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4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4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4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4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4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4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4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4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4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4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4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4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4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4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4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4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4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4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4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4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4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4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4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4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4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4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4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4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4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4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4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4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4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4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4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4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4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4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4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4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4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4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4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4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4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4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4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4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4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4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4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4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4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4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4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4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4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4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4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4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4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4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4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4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4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4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4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4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4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4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4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4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4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4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4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4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4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4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4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4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4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4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4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4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4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4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4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4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4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4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4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4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4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4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4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4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4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4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4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4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4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4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4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4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4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4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4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4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4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4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4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4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4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4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4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4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4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4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4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4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4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4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4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4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4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4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4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4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4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4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4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4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4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4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4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4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4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4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4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4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4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4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4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4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4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4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4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4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4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4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4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4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4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4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4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4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4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4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4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4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4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4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4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4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4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4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4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4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4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4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4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4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4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4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4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4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4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4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4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4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4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4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4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4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4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4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4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4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4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4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4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4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4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4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4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4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4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4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4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4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4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4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4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4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4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4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4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4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4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4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4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4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4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4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4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4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4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4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4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4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4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4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4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4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4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4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4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4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4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4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4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4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4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4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4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4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4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4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4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4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4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4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4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4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4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4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4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4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4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4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4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4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4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4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4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4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4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4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4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4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4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4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4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4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4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4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4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4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4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4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4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4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4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4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4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4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4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4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4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4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4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4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4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4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4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4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4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4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4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4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4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4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4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4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4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4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4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4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4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4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4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4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4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4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4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4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4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4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4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4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4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4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4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4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4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4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4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4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4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4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4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4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4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4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4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4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4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4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4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4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4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4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4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4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4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4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4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4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4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4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4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4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4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4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4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4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4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4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4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4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4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4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4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4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4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4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4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4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4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4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4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4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4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4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4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4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4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4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4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4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4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4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4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4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4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4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4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4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4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4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4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4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4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4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4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4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4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4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4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4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4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4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4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4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4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4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4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4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4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4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4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4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4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4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4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4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4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4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4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4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4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4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4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4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4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4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4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4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4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4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4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4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4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4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4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4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4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4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4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4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4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4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4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4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4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4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4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4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4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4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4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4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4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4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4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4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4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4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4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4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4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4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4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4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4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4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4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4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4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4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4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4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4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4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4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4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4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4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4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4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4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4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4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4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4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4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4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4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4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4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4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4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4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4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4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4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4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4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4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4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4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4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4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4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4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4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4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4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4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4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4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4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4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4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4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4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4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4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4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4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4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4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4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4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4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4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4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4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4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4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4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4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4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4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4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4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4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4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4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4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4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4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4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4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4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4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4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4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4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4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4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4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4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4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4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4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4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4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4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4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4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4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4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4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4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4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4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4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4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4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4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4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4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4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4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4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4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4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4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4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4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4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4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4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4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4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4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4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4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4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4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4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4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4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4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4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4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4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4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4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4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4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4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4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4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4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4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4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4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4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4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4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4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4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4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4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4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4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4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4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4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4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4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4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4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4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4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4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4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4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4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4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4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4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4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4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4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4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4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4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4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4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4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4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4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4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4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4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4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4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4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4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4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4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4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4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4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4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4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4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4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4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4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4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4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4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4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4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4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4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4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4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4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4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4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4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4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4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4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4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4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4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4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4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4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4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4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4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4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4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4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4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4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4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4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4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4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4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4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4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4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4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4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4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4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4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4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4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4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4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4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4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4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4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4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4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4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4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4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4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4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4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4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4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4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4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4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4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4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4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4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4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4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4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4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4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4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4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4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4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4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4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4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4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4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4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4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4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4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4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4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4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4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4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4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4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4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4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4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4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4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4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4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4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4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4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4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4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4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4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4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4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4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4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4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4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4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4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4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4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4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4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4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4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4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4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4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4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4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4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4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4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4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4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4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4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4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4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4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4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4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4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4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4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4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4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4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4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4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4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4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4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4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4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4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4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4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4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4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4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4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4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4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4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4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4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4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4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4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4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4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4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4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4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4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4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4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4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4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4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4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4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4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4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4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4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4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4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4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4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4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4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4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4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4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4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4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4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4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4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4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4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4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4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4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4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4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4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4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4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4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4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4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4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4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4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4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4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4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4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4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4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4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4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4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4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4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4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4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4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4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4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4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4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4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4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4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4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4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4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4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4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4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4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4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4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4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4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4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4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4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4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4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4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4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4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4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4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4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4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4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4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4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4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4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4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4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4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4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4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4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4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4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4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4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4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4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4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4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4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4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4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4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4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4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4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4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4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4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4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4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4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4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4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4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4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4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4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4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4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4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4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4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4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4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4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4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4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4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4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4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4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4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4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4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4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4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4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4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4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4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4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4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4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4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4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4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4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4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4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4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4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4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4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4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4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4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4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4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4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4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4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4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4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4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4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4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4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4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4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4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4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4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4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4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4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4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4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4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4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4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4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4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4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4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4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4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4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4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4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4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4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4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4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4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4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4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4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4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4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4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4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4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4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4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4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4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4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4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4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4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4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4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4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4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4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4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4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4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4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4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4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4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4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4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4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4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4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4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4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4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4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4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4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4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4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4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4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4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4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4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4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4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4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4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4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4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4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4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4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4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4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4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4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4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4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4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4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4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4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4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4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4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4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4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4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4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4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4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4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4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4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4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4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4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4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4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4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4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4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4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4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4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4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4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4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4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4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4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4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4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4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4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4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4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4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4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4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4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4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4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4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4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4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4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4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4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4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4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4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4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4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4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4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4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4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4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4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4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4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4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4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4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4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4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4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4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4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4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4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4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4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4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4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4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4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4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4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4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4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4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4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4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4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4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4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4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4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4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4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4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4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4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4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4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4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4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4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4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4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4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4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4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4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4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4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4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4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4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4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4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4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4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4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4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4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4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4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4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4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4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4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4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4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4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4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4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4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4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4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4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4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4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4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4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4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4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4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4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4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4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4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4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4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4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4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4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4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4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4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4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4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4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4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4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4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4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4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4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4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4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4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4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4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4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4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4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4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4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4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4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4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4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4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4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4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4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4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4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4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4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4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4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4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4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4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4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4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4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4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4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4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4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4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4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4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4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4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4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4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4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4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4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4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4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4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4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4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4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4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4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4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4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4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4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4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4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4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4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4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4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4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4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4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4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4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4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4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4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4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4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4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4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4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4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4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4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4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4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4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4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4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4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4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4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4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4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4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4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4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4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4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4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4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4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4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4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4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4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4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4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4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4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4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4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4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4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4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4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4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4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4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4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4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4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4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4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4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4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4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4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4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4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4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4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4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4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4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4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4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4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4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4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4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4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4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4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4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4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4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4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4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4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4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4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4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4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4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4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4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4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4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4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4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4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4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4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4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4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4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4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4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4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4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4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4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4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4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4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4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4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4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4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4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4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4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4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4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4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4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4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4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4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4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4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4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4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4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4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4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4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4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4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4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4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4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4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4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4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4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4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4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4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4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4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4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4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4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4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4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4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4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4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4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4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4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4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4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4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4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4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4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4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4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4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4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4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4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4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4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4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4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4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4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4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4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4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4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4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4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4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4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4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4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4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4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4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4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4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4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4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4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4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4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4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4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4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4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4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4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4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4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4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4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4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4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4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4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4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4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4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4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4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4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4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4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4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4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4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4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4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4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4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4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4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4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4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4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4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4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4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4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4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4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4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4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4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4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4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4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4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4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4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4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4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4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4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4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4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4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4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4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4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4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4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4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4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4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4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4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4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4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4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4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4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4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4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4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4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4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4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4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4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4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4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4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4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4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4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4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4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4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4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4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4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4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4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4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4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4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4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4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4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4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4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4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4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4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4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4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4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4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4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4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4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4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4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4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4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4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4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4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4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4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4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4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4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4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4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4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4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4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4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4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4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4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4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4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4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4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4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4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4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4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4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4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4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4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4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4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4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4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4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4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4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4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4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4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4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4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4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4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4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4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4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4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4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4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4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4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4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4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4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4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4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4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4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4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4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4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4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4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4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4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4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4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4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4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4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4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4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4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4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4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4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4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4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4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4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4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4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4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4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4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4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4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4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4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4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4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4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4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4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4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4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4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4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4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4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4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4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4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4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4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4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4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4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4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4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4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4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4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4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4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4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4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4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4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4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4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4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4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4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4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4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4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4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4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4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4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4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4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4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4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4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4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4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4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4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4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4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4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4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4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4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4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4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4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4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4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4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4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4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4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4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4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4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4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4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4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4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4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4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4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4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4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4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4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4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4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4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4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4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4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4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4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4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4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4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4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4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4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4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4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4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4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4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4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4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4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4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4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4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4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4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4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4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4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4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4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4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4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4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4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4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4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4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4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4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4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4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4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4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4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4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4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4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4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4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4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4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4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4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4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4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4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4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4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4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4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4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4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4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4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4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4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4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4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4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4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4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4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4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4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4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4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4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4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4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4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4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4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4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4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4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4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4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4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4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4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4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4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4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4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4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4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4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4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4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4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4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4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4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4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4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4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4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4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4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4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4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4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4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4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4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4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4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4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4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4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4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4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4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4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4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4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4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4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4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4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4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4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4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4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4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4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4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4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4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4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4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4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4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4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4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4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4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4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4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4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4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4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4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4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4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4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4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4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4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4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4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4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4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4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4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4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4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4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4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4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4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4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4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4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4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4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4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4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4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4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4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4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4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4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4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4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4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4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4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4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4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4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4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4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4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4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4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4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4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4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4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4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4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4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4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4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4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4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4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4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4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4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4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4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4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4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4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4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4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4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4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4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4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4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4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4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4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4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4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4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4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4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4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4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4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4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4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4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4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4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4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4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4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4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4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4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4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4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4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4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4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4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4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4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4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4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4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4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4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4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4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4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4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4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4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4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4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4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4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4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4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4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4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4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4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4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4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4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4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4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4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4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4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4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4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4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4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4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4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4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4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4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4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4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4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4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4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4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4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4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4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4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4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4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4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4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4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4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4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4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4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4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4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4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4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4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4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4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4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4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4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4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4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4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4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4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4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4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4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4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4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4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4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4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4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4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4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4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4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4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4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4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4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4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4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4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4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4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4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4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4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4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4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4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4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4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4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4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4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4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4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4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4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4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4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4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4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4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4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4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4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4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4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4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4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4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4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4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4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4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4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4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4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4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4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4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4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4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4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4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4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4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4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4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4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4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4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4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4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4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4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4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4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4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4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4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4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4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4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4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4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4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4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4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4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4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4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4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4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4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4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4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4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4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4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4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4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4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4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4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4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4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4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4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4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4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4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4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4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4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4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4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4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4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4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4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4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4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4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4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4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4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4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4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4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4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4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4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4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4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4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4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4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4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4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4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4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4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4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4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4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4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4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4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4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4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4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4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4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4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4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4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4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4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4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4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4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4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4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4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4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4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4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4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4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4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4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4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4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4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4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4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4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4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4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4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4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4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4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4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4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4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4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4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4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4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4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4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4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4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4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4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4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4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4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4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4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4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4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4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4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4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4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4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4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4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4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4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4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4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4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4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4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4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4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4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4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4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4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4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4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4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4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4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4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4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4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4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4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4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4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4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4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4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4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4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4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4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4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4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4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4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4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4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4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4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4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4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4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4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4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4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4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4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4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4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4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4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4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4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4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4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4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4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4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4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4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4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4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4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4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4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4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4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4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4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4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4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4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4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4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4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4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4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4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4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4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4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4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4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4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4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4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4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4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4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4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4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4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4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4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4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4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4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4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4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4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4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4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4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4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4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4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4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4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4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4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4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4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4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4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4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4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4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4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4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4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4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4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4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4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4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4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4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4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4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4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4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4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4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4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4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4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4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4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4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4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4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4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4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4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4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4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4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4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4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4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4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4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4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4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4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4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4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4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4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4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4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4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4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4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4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4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4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4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4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4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4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4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4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4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4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4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4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4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4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4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4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4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4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4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4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4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4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4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4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4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4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4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4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4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4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4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4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4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4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4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4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4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4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4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4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4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4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4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4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4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4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4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4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4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4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4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4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4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4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4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4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4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4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4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4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4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4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4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4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4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4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4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4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4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4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4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4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4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4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4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4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4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4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4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4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4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4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4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4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4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4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4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4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4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4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4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4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4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4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4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4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4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4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4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4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4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4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4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4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4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4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4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4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4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4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4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4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4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4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4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4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4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4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4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4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4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4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4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4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4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4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4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4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4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4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4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4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4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4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4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4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4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4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4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4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4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4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4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4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4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4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4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4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4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4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4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4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4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4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4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4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4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4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4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4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4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4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4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4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4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4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4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4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4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4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4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4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4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4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4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4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4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4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4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4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4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4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4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4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4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4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4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4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4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4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4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4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4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4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4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4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4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4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4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4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4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4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4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4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4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4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4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4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4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4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4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4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4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4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4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4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4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4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4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4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4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4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4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4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4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4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4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4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4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4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4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4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4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4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4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4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4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4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4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4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4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4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4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4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4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4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4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4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4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4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4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4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4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4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4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4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4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4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4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4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4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4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4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4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4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4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4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4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4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4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4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4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4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4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4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4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4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4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4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4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4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4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4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4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4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4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4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4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4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4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4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4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4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4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4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4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4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4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4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4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4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4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4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4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4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4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4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4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4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4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4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4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4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4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4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4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4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4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4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4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4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4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4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4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4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4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4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4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4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4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4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4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4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4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4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4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4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4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4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4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4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4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4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4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4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4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4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4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4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4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4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4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4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4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4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4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4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4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4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4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4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4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4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4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4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4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4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4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4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4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4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4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4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4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4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4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4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4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4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4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4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4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4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4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4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4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4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4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4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4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4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4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4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4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4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4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4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4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4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4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4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4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4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4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4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4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4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4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4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4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4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4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4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4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4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4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4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4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4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4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4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4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4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4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4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4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4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4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4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4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4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4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4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4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4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4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4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4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4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4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4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4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4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4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4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4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4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4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4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4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4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4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4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4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4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4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4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4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4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4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4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4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4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4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4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4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4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4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4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4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4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4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4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4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4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4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4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4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4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4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4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4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4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4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4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4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4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4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4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4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4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4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4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4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4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4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4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4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4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4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4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4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4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4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4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4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4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4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4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4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4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4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4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4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4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4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4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4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4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4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4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4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4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4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4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4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4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4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4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4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4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4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4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4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4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4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4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4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4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4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4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4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4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4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4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4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4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4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4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4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4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4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4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4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4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4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4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4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4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4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4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4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4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4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4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4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4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4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4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4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4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4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4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4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4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4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4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4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4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4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4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4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4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4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4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4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4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4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4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4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4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4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4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4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4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4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4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4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4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4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4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4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4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4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4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4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4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4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4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4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4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4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4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4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4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4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4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4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4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4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4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4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4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4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4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4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4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4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4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4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4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4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4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4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4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4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4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4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4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4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4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4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4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4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4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4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4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4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4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4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4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4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4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4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4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4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4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4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4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4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4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4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4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4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4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4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4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4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4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4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4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4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4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4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4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4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4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4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4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4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4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4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4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4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4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4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4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4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4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4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4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4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4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4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4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4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4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4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4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4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4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4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4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4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4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4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4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4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4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4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4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4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4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4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4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4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4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4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4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4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4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4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4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4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4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4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4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4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4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4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4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4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4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4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4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4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4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4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4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4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4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4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4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4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4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4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4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4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4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4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4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4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4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4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4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4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4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4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4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4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4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4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4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4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4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4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4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4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4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4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4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4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4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4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4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4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4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4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4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4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4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4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4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4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4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4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4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4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4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4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4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4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4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4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4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4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4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4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4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4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4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4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4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4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4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4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4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4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4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4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4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4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4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4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4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4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4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4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4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4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4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4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4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4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4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4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4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4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4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4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4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4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4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4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4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4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4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4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4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4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4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4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4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4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4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4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4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4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4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4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4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4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4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4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4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4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4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4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4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4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4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4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4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4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4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4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4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4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4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4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4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4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4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4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4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4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4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4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4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4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4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4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4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4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4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4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4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4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4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4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4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4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4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4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4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4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4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4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4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4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4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4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4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4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4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4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4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4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4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4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4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4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4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4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4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4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4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4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4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4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4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4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4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4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4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4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4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4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4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4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4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4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4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4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4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4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4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4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4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4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4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4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4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4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4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4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4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4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4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4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4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4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4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4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4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4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4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4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4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4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4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4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4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4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4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4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4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4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4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4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4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4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4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4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4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4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4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4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4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4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4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4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4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4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4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4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4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4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4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4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4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4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4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4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4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4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4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4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4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4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4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4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4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4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4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4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4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4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4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4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4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4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4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4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4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4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4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4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4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4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4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4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4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4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4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4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4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4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4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4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4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4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4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4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4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4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4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4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4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4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4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4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4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4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4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4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4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4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4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4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4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4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4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4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4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4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IF(D4140&lt;&gt;"",MAX('[1]DDD Model Calculations'!$D$20-'[1]Weather Data'!D4140,0),MAX('[1]DDD Model Calculations'!$D$20-AVERAGE('[1]Weather Data'!D4139,'[1]Weather Data'!D4141),0))</f>
        <v>10.199999809265137</v>
      </c>
      <c r="I4140">
        <f>IF(E4140&lt;&gt;"",MAX('[1]DDD Model Calculations'!$D$20-'[1]Weather Data'!E4140,0),MAX('[1]DDD Model Calculations'!$D$20-AVERAGE('[1]Weather Data'!E4139,'[1]Weather Data'!E4141),0))</f>
        <v>6.8999996185302734</v>
      </c>
      <c r="J4140">
        <f>IF(F4140&lt;&gt;"",MAX('[1]DDD Model Calculations'!$D$20-'[1]Weather Data'!F4140,0),MAX('[1]DDD Model Calculations'!$D$20-AVERAGE('[1]Weather Data'!F4139,'[1]Weather Data'!F4141),0))</f>
        <v>11.099999904632568</v>
      </c>
      <c r="K4140">
        <f>IF(G4140&lt;&gt;"",MAX('[1]DDD Model Calculations'!$D$20-'[1]Weather Data'!G4140,0),MAX('[1]DDD Model Calculations'!$D$20-AVERAGE('[1]Weather Data'!G4139,'[1]Weather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4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IF(D4141&lt;&gt;"",MAX('[1]DDD Model Calculations'!$D$20-'[1]Weather Data'!D4141,0),MAX('[1]DDD Model Calculations'!$D$20-AVERAGE('[1]Weather Data'!D4140,'[1]Weather Data'!D4142),0))</f>
        <v>4.1000003814697266</v>
      </c>
      <c r="I4141">
        <f>IF(E4141&lt;&gt;"",MAX('[1]DDD Model Calculations'!$D$20-'[1]Weather Data'!E4141,0),MAX('[1]DDD Model Calculations'!$D$20-AVERAGE('[1]Weather Data'!E4140,'[1]Weather Data'!E4142),0))</f>
        <v>4.8000001907348633</v>
      </c>
      <c r="J4141">
        <f>IF(F4141&lt;&gt;"",MAX('[1]DDD Model Calculations'!$D$20-'[1]Weather Data'!F4141,0),MAX('[1]DDD Model Calculations'!$D$20-AVERAGE('[1]Weather Data'!F4140,'[1]Weather Data'!F4142),0))</f>
        <v>3.3999996185302734</v>
      </c>
      <c r="K4141">
        <f>IF(G4141&lt;&gt;"",MAX('[1]DDD Model Calculations'!$D$20-'[1]Weather Data'!G4141,0),MAX('[1]DDD Model Calculations'!$D$20-AVERAGE('[1]Weather Data'!G4140,'[1]Weather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4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IF(D4142&lt;&gt;"",MAX('[1]DDD Model Calculations'!$D$20-'[1]Weather Data'!D4142,0),MAX('[1]DDD Model Calculations'!$D$20-AVERAGE('[1]Weather Data'!D4141,'[1]Weather Data'!D4143),0))</f>
        <v>9.8999996185302734</v>
      </c>
      <c r="I4142">
        <f>IF(E4142&lt;&gt;"",MAX('[1]DDD Model Calculations'!$D$20-'[1]Weather Data'!E4142,0),MAX('[1]DDD Model Calculations'!$D$20-AVERAGE('[1]Weather Data'!E4141,'[1]Weather Data'!E4143),0))</f>
        <v>9.1000003814697266</v>
      </c>
      <c r="J4142">
        <f>IF(F4142&lt;&gt;"",MAX('[1]DDD Model Calculations'!$D$20-'[1]Weather Data'!F4142,0),MAX('[1]DDD Model Calculations'!$D$20-AVERAGE('[1]Weather Data'!F4141,'[1]Weather Data'!F4143),0))</f>
        <v>7.1999998092651367</v>
      </c>
      <c r="K4142">
        <f>IF(G4142&lt;&gt;"",MAX('[1]DDD Model Calculations'!$D$20-'[1]Weather Data'!G4142,0),MAX('[1]DDD Model Calculations'!$D$20-AVERAGE('[1]Weather Data'!G4141,'[1]Weather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4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IF(D4143&lt;&gt;"",MAX('[1]DDD Model Calculations'!$D$20-'[1]Weather Data'!D4143,0),MAX('[1]DDD Model Calculations'!$D$20-AVERAGE('[1]Weather Data'!D4142,'[1]Weather Data'!D4144),0))</f>
        <v>8.1999998092651367</v>
      </c>
      <c r="I4143">
        <f>IF(E4143&lt;&gt;"",MAX('[1]DDD Model Calculations'!$D$20-'[1]Weather Data'!E4143,0),MAX('[1]DDD Model Calculations'!$D$20-AVERAGE('[1]Weather Data'!E4142,'[1]Weather Data'!E4144),0))</f>
        <v>8.3000001907348633</v>
      </c>
      <c r="J4143">
        <f>IF(F4143&lt;&gt;"",MAX('[1]DDD Model Calculations'!$D$20-'[1]Weather Data'!F4143,0),MAX('[1]DDD Model Calculations'!$D$20-AVERAGE('[1]Weather Data'!F4142,'[1]Weather Data'!F4144),0))</f>
        <v>5</v>
      </c>
      <c r="K4143">
        <f>IF(G4143&lt;&gt;"",MAX('[1]DDD Model Calculations'!$D$20-'[1]Weather Data'!G4143,0),MAX('[1]DDD Model Calculations'!$D$20-AVERAGE('[1]Weather Data'!G4142,'[1]Weather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4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IF(D4144&lt;&gt;"",MAX('[1]DDD Model Calculations'!$D$20-'[1]Weather Data'!D4144,0),MAX('[1]DDD Model Calculations'!$D$20-AVERAGE('[1]Weather Data'!D4143,'[1]Weather Data'!D4145),0))</f>
        <v>2.6999998092651367</v>
      </c>
      <c r="I4144">
        <f>IF(E4144&lt;&gt;"",MAX('[1]DDD Model Calculations'!$D$20-'[1]Weather Data'!E4144,0),MAX('[1]DDD Model Calculations'!$D$20-AVERAGE('[1]Weather Data'!E4143,'[1]Weather Data'!E4145),0))</f>
        <v>2.1999998092651367</v>
      </c>
      <c r="J4144">
        <f>IF(F4144&lt;&gt;"",MAX('[1]DDD Model Calculations'!$D$20-'[1]Weather Data'!F4144,0),MAX('[1]DDD Model Calculations'!$D$20-AVERAGE('[1]Weather Data'!F4143,'[1]Weather Data'!F4145),0))</f>
        <v>3.1000003814697266</v>
      </c>
      <c r="K4144">
        <f>IF(G4144&lt;&gt;"",MAX('[1]DDD Model Calculations'!$D$20-'[1]Weather Data'!G4144,0),MAX('[1]DDD Model Calculations'!$D$20-AVERAGE('[1]Weather Data'!G4143,'[1]Weather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4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IF(D4145&lt;&gt;"",MAX('[1]DDD Model Calculations'!$D$20-'[1]Weather Data'!D4145,0),MAX('[1]DDD Model Calculations'!$D$20-AVERAGE('[1]Weather Data'!D4144,'[1]Weather Data'!D4146),0))</f>
        <v>3.6999998092651367</v>
      </c>
      <c r="I4145">
        <f>IF(E4145&lt;&gt;"",MAX('[1]DDD Model Calculations'!$D$20-'[1]Weather Data'!E4145,0),MAX('[1]DDD Model Calculations'!$D$20-AVERAGE('[1]Weather Data'!E4144,'[1]Weather Data'!E4146),0))</f>
        <v>4.5</v>
      </c>
      <c r="J4145">
        <f>IF(F4145&lt;&gt;"",MAX('[1]DDD Model Calculations'!$D$20-'[1]Weather Data'!F4145,0),MAX('[1]DDD Model Calculations'!$D$20-AVERAGE('[1]Weather Data'!F4144,'[1]Weather Data'!F4146),0))</f>
        <v>0.10000038146972656</v>
      </c>
      <c r="K4145">
        <f>IF(G4145&lt;&gt;"",MAX('[1]DDD Model Calculations'!$D$20-'[1]Weather Data'!G4145,0),MAX('[1]DDD Model Calculations'!$D$20-AVERAGE('[1]Weather Data'!G4144,'[1]Weather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4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IF(D4146&lt;&gt;"",MAX('[1]DDD Model Calculations'!$D$20-'[1]Weather Data'!D4146,0),MAX('[1]DDD Model Calculations'!$D$20-AVERAGE('[1]Weather Data'!D4145,'[1]Weather Data'!D4147),0))</f>
        <v>2.6999998092651367</v>
      </c>
      <c r="I4146">
        <f>IF(E4146&lt;&gt;"",MAX('[1]DDD Model Calculations'!$D$20-'[1]Weather Data'!E4146,0),MAX('[1]DDD Model Calculations'!$D$20-AVERAGE('[1]Weather Data'!E4145,'[1]Weather Data'!E4147),0))</f>
        <v>5.1999998092651367</v>
      </c>
      <c r="J4146">
        <f>IF(F4146&lt;&gt;"",MAX('[1]DDD Model Calculations'!$D$20-'[1]Weather Data'!F4146,0),MAX('[1]DDD Model Calculations'!$D$20-AVERAGE('[1]Weather Data'!F4145,'[1]Weather Data'!F4147),0))</f>
        <v>4.8999996185302734</v>
      </c>
      <c r="K4146">
        <f>IF(G4146&lt;&gt;"",MAX('[1]DDD Model Calculations'!$D$20-'[1]Weather Data'!G4146,0),MAX('[1]DDD Model Calculations'!$D$20-AVERAGE('[1]Weather Data'!G4145,'[1]Weather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4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IF(D4147&lt;&gt;"",MAX('[1]DDD Model Calculations'!$D$20-'[1]Weather Data'!D4147,0),MAX('[1]DDD Model Calculations'!$D$20-AVERAGE('[1]Weather Data'!D4146,'[1]Weather Data'!D4148),0))</f>
        <v>8.3999996185302734</v>
      </c>
      <c r="I4147">
        <f>IF(E4147&lt;&gt;"",MAX('[1]DDD Model Calculations'!$D$20-'[1]Weather Data'!E4147,0),MAX('[1]DDD Model Calculations'!$D$20-AVERAGE('[1]Weather Data'!E4146,'[1]Weather Data'!E4148),0))</f>
        <v>9.3000001907348633</v>
      </c>
      <c r="J4147">
        <f>IF(F4147&lt;&gt;"",MAX('[1]DDD Model Calculations'!$D$20-'[1]Weather Data'!F4147,0),MAX('[1]DDD Model Calculations'!$D$20-AVERAGE('[1]Weather Data'!F4146,'[1]Weather Data'!F4148),0))</f>
        <v>9.6000003814697266</v>
      </c>
      <c r="K4147">
        <f>IF(G4147&lt;&gt;"",MAX('[1]DDD Model Calculations'!$D$20-'[1]Weather Data'!G4147,0),MAX('[1]DDD Model Calculations'!$D$20-AVERAGE('[1]Weather Data'!G4146,'[1]Weather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4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IF(D4148&lt;&gt;"",MAX('[1]DDD Model Calculations'!$D$20-'[1]Weather Data'!D4148,0),MAX('[1]DDD Model Calculations'!$D$20-AVERAGE('[1]Weather Data'!D4147,'[1]Weather Data'!D4149),0))</f>
        <v>7.5</v>
      </c>
      <c r="I4148">
        <f>IF(E4148&lt;&gt;"",MAX('[1]DDD Model Calculations'!$D$20-'[1]Weather Data'!E4148,0),MAX('[1]DDD Model Calculations'!$D$20-AVERAGE('[1]Weather Data'!E4147,'[1]Weather Data'!E4149),0))</f>
        <v>9.3999996185302734</v>
      </c>
      <c r="J4148">
        <f>IF(F4148&lt;&gt;"",MAX('[1]DDD Model Calculations'!$D$20-'[1]Weather Data'!F4148,0),MAX('[1]DDD Model Calculations'!$D$20-AVERAGE('[1]Weather Data'!F4147,'[1]Weather Data'!F4149),0))</f>
        <v>8.5</v>
      </c>
      <c r="K4148">
        <f>IF(G4148&lt;&gt;"",MAX('[1]DDD Model Calculations'!$D$20-'[1]Weather Data'!G4148,0),MAX('[1]DDD Model Calculations'!$D$20-AVERAGE('[1]Weather Data'!G4147,'[1]Weather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4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IF(D4149&lt;&gt;"",MAX('[1]DDD Model Calculations'!$D$20-'[1]Weather Data'!D4149,0),MAX('[1]DDD Model Calculations'!$D$20-AVERAGE('[1]Weather Data'!D4148,'[1]Weather Data'!D4150),0))</f>
        <v>4.3999996185302734</v>
      </c>
      <c r="I4149">
        <f>IF(E4149&lt;&gt;"",MAX('[1]DDD Model Calculations'!$D$20-'[1]Weather Data'!E4149,0),MAX('[1]DDD Model Calculations'!$D$20-AVERAGE('[1]Weather Data'!E4148,'[1]Weather Data'!E4150),0))</f>
        <v>6.3000001907348633</v>
      </c>
      <c r="J4149">
        <f>IF(F4149&lt;&gt;"",MAX('[1]DDD Model Calculations'!$D$20-'[1]Weather Data'!F4149,0),MAX('[1]DDD Model Calculations'!$D$20-AVERAGE('[1]Weather Data'!F4148,'[1]Weather Data'!F4150),0))</f>
        <v>3.8999996185302734</v>
      </c>
      <c r="K4149">
        <f>IF(G4149&lt;&gt;"",MAX('[1]DDD Model Calculations'!$D$20-'[1]Weather Data'!G4149,0),MAX('[1]DDD Model Calculations'!$D$20-AVERAGE('[1]Weather Data'!G4148,'[1]Weather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4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IF(D4150&lt;&gt;"",MAX('[1]DDD Model Calculations'!$D$20-'[1]Weather Data'!D4150,0),MAX('[1]DDD Model Calculations'!$D$20-AVERAGE('[1]Weather Data'!D4149,'[1]Weather Data'!D4151),0))</f>
        <v>8.3999996185302734</v>
      </c>
      <c r="I4150">
        <f>IF(E4150&lt;&gt;"",MAX('[1]DDD Model Calculations'!$D$20-'[1]Weather Data'!E4150,0),MAX('[1]DDD Model Calculations'!$D$20-AVERAGE('[1]Weather Data'!E4149,'[1]Weather Data'!E4151),0))</f>
        <v>6</v>
      </c>
      <c r="J4150">
        <f>IF(F4150&lt;&gt;"",MAX('[1]DDD Model Calculations'!$D$20-'[1]Weather Data'!F4150,0),MAX('[1]DDD Model Calculations'!$D$20-AVERAGE('[1]Weather Data'!F4149,'[1]Weather Data'!F4151),0))</f>
        <v>8.1999998092651367</v>
      </c>
      <c r="K4150">
        <f>IF(G4150&lt;&gt;"",MAX('[1]DDD Model Calculations'!$D$20-'[1]Weather Data'!G4150,0),MAX('[1]DDD Model Calculations'!$D$20-AVERAGE('[1]Weather Data'!G4149,'[1]Weather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4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IF(D4151&lt;&gt;"",MAX('[1]DDD Model Calculations'!$D$20-'[1]Weather Data'!D4151,0),MAX('[1]DDD Model Calculations'!$D$20-AVERAGE('[1]Weather Data'!D4150,'[1]Weather Data'!D4152),0))</f>
        <v>1.7999992370605469</v>
      </c>
      <c r="I4151">
        <f>IF(E4151&lt;&gt;"",MAX('[1]DDD Model Calculations'!$D$20-'[1]Weather Data'!E4151,0),MAX('[1]DDD Model Calculations'!$D$20-AVERAGE('[1]Weather Data'!E4150,'[1]Weather Data'!E4152),0))</f>
        <v>1.7000007629394531</v>
      </c>
      <c r="J4151">
        <f>IF(F4151&lt;&gt;"",MAX('[1]DDD Model Calculations'!$D$20-'[1]Weather Data'!F4151,0),MAX('[1]DDD Model Calculations'!$D$20-AVERAGE('[1]Weather Data'!F4150,'[1]Weather Data'!F4152),0))</f>
        <v>2.1999998092651367</v>
      </c>
      <c r="K4151">
        <f>IF(G4151&lt;&gt;"",MAX('[1]DDD Model Calculations'!$D$20-'[1]Weather Data'!G4151,0),MAX('[1]DDD Model Calculations'!$D$20-AVERAGE('[1]Weather Data'!G4150,'[1]Weather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4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IF(D4152&lt;&gt;"",MAX('[1]DDD Model Calculations'!$D$20-'[1]Weather Data'!D4152,0),MAX('[1]DDD Model Calculations'!$D$20-AVERAGE('[1]Weather Data'!D4151,'[1]Weather Data'!D4153),0))</f>
        <v>0</v>
      </c>
      <c r="I4152">
        <f>IF(E4152&lt;&gt;"",MAX('[1]DDD Model Calculations'!$D$20-'[1]Weather Data'!E4152,0),MAX('[1]DDD Model Calculations'!$D$20-AVERAGE('[1]Weather Data'!E4151,'[1]Weather Data'!E4153),0))</f>
        <v>0</v>
      </c>
      <c r="J4152">
        <f>IF(F4152&lt;&gt;"",MAX('[1]DDD Model Calculations'!$D$20-'[1]Weather Data'!F4152,0),MAX('[1]DDD Model Calculations'!$D$20-AVERAGE('[1]Weather Data'!F4151,'[1]Weather Data'!F4153),0))</f>
        <v>0</v>
      </c>
      <c r="K4152">
        <f>IF(G4152&lt;&gt;"",MAX('[1]DDD Model Calculations'!$D$20-'[1]Weather Data'!G4152,0),MAX('[1]DDD Model Calculations'!$D$20-AVERAGE('[1]Weather Data'!G4151,'[1]Weather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4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IF(D4153&lt;&gt;"",MAX('[1]DDD Model Calculations'!$D$20-'[1]Weather Data'!D4153,0),MAX('[1]DDD Model Calculations'!$D$20-AVERAGE('[1]Weather Data'!D4152,'[1]Weather Data'!D4154),0))</f>
        <v>0.5</v>
      </c>
      <c r="I4153">
        <f>IF(E4153&lt;&gt;"",MAX('[1]DDD Model Calculations'!$D$20-'[1]Weather Data'!E4153,0),MAX('[1]DDD Model Calculations'!$D$20-AVERAGE('[1]Weather Data'!E4152,'[1]Weather Data'!E4154),0))</f>
        <v>0</v>
      </c>
      <c r="J4153">
        <f>IF(F4153&lt;&gt;"",MAX('[1]DDD Model Calculations'!$D$20-'[1]Weather Data'!F4153,0),MAX('[1]DDD Model Calculations'!$D$20-AVERAGE('[1]Weather Data'!F4152,'[1]Weather Data'!F4154),0))</f>
        <v>0</v>
      </c>
      <c r="K4153">
        <f>IF(G4153&lt;&gt;"",MAX('[1]DDD Model Calculations'!$D$20-'[1]Weather Data'!G4153,0),MAX('[1]DDD Model Calculations'!$D$20-AVERAGE('[1]Weather Data'!G4152,'[1]Weather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4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IF(D4154&lt;&gt;"",MAX('[1]DDD Model Calculations'!$D$20-'[1]Weather Data'!D4154,0),MAX('[1]DDD Model Calculations'!$D$20-AVERAGE('[1]Weather Data'!D4153,'[1]Weather Data'!D4155),0))</f>
        <v>0</v>
      </c>
      <c r="I4154">
        <f>IF(E4154&lt;&gt;"",MAX('[1]DDD Model Calculations'!$D$20-'[1]Weather Data'!E4154,0),MAX('[1]DDD Model Calculations'!$D$20-AVERAGE('[1]Weather Data'!E4153,'[1]Weather Data'!E4155),0))</f>
        <v>0</v>
      </c>
      <c r="J4154">
        <f>IF(F4154&lt;&gt;"",MAX('[1]DDD Model Calculations'!$D$20-'[1]Weather Data'!F4154,0),MAX('[1]DDD Model Calculations'!$D$20-AVERAGE('[1]Weather Data'!F4153,'[1]Weather Data'!F4155),0))</f>
        <v>0</v>
      </c>
      <c r="K4154">
        <f>IF(G4154&lt;&gt;"",MAX('[1]DDD Model Calculations'!$D$20-'[1]Weather Data'!G4154,0),MAX('[1]DDD Model Calculations'!$D$20-AVERAGE('[1]Weather Data'!G4153,'[1]Weather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4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IF(D4155&lt;&gt;"",MAX('[1]DDD Model Calculations'!$D$20-'[1]Weather Data'!D4155,0),MAX('[1]DDD Model Calculations'!$D$20-AVERAGE('[1]Weather Data'!D4154,'[1]Weather Data'!D4156),0))</f>
        <v>0</v>
      </c>
      <c r="I4155">
        <f>IF(E4155&lt;&gt;"",MAX('[1]DDD Model Calculations'!$D$20-'[1]Weather Data'!E4155,0),MAX('[1]DDD Model Calculations'!$D$20-AVERAGE('[1]Weather Data'!E4154,'[1]Weather Data'!E4156),0))</f>
        <v>0</v>
      </c>
      <c r="J4155">
        <f>IF(F4155&lt;&gt;"",MAX('[1]DDD Model Calculations'!$D$20-'[1]Weather Data'!F4155,0),MAX('[1]DDD Model Calculations'!$D$20-AVERAGE('[1]Weather Data'!F4154,'[1]Weather Data'!F4156),0))</f>
        <v>0</v>
      </c>
      <c r="K4155">
        <f>IF(G4155&lt;&gt;"",MAX('[1]DDD Model Calculations'!$D$20-'[1]Weather Data'!G4155,0),MAX('[1]DDD Model Calculations'!$D$20-AVERAGE('[1]Weather Data'!G4154,'[1]Weather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4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IF(D4156&lt;&gt;"",MAX('[1]DDD Model Calculations'!$D$20-'[1]Weather Data'!D4156,0),MAX('[1]DDD Model Calculations'!$D$20-AVERAGE('[1]Weather Data'!D4155,'[1]Weather Data'!D4157),0))</f>
        <v>1.7000007629394531</v>
      </c>
      <c r="I4156">
        <f>IF(E4156&lt;&gt;"",MAX('[1]DDD Model Calculations'!$D$20-'[1]Weather Data'!E4156,0),MAX('[1]DDD Model Calculations'!$D$20-AVERAGE('[1]Weather Data'!E4155,'[1]Weather Data'!E4157),0))</f>
        <v>2.5</v>
      </c>
      <c r="J4156">
        <f>IF(F4156&lt;&gt;"",MAX('[1]DDD Model Calculations'!$D$20-'[1]Weather Data'!F4156,0),MAX('[1]DDD Model Calculations'!$D$20-AVERAGE('[1]Weather Data'!F4155,'[1]Weather Data'!F4157),0))</f>
        <v>1.2000007629394531</v>
      </c>
      <c r="K4156">
        <f>IF(G4156&lt;&gt;"",MAX('[1]DDD Model Calculations'!$D$20-'[1]Weather Data'!G4156,0),MAX('[1]DDD Model Calculations'!$D$20-AVERAGE('[1]Weather Data'!G4155,'[1]Weather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4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IF(D4157&lt;&gt;"",MAX('[1]DDD Model Calculations'!$D$20-'[1]Weather Data'!D4157,0),MAX('[1]DDD Model Calculations'!$D$20-AVERAGE('[1]Weather Data'!D4156,'[1]Weather Data'!D4158),0))</f>
        <v>4.6999998092651367</v>
      </c>
      <c r="I4157">
        <f>IF(E4157&lt;&gt;"",MAX('[1]DDD Model Calculations'!$D$20-'[1]Weather Data'!E4157,0),MAX('[1]DDD Model Calculations'!$D$20-AVERAGE('[1]Weather Data'!E4156,'[1]Weather Data'!E4158),0))</f>
        <v>8.3999996185302734</v>
      </c>
      <c r="J4157">
        <f>IF(F4157&lt;&gt;"",MAX('[1]DDD Model Calculations'!$D$20-'[1]Weather Data'!F4157,0),MAX('[1]DDD Model Calculations'!$D$20-AVERAGE('[1]Weather Data'!F4156,'[1]Weather Data'!F4158),0))</f>
        <v>7.8999996185302734</v>
      </c>
      <c r="K4157">
        <f>IF(G4157&lt;&gt;"",MAX('[1]DDD Model Calculations'!$D$20-'[1]Weather Data'!G4157,0),MAX('[1]DDD Model Calculations'!$D$20-AVERAGE('[1]Weather Data'!G4156,'[1]Weather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4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IF(D4158&lt;&gt;"",MAX('[1]DDD Model Calculations'!$D$20-'[1]Weather Data'!D4158,0),MAX('[1]DDD Model Calculations'!$D$20-AVERAGE('[1]Weather Data'!D4157,'[1]Weather Data'!D4159),0))</f>
        <v>8.3000001907348633</v>
      </c>
      <c r="I4158">
        <f>IF(E4158&lt;&gt;"",MAX('[1]DDD Model Calculations'!$D$20-'[1]Weather Data'!E4158,0),MAX('[1]DDD Model Calculations'!$D$20-AVERAGE('[1]Weather Data'!E4157,'[1]Weather Data'!E4159),0))</f>
        <v>9.3999996185302734</v>
      </c>
      <c r="J4158">
        <f>IF(F4158&lt;&gt;"",MAX('[1]DDD Model Calculations'!$D$20-'[1]Weather Data'!F4158,0),MAX('[1]DDD Model Calculations'!$D$20-AVERAGE('[1]Weather Data'!F4157,'[1]Weather Data'!F4159),0))</f>
        <v>9.8999996185302734</v>
      </c>
      <c r="K4158">
        <f>IF(G4158&lt;&gt;"",MAX('[1]DDD Model Calculations'!$D$20-'[1]Weather Data'!G4158,0),MAX('[1]DDD Model Calculations'!$D$20-AVERAGE('[1]Weather Data'!G4157,'[1]Weather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4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IF(D4159&lt;&gt;"",MAX('[1]DDD Model Calculations'!$D$20-'[1]Weather Data'!D4159,0),MAX('[1]DDD Model Calculations'!$D$20-AVERAGE('[1]Weather Data'!D4158,'[1]Weather Data'!D4160),0))</f>
        <v>9.1999998092651367</v>
      </c>
      <c r="I4159">
        <f>IF(E4159&lt;&gt;"",MAX('[1]DDD Model Calculations'!$D$20-'[1]Weather Data'!E4159,0),MAX('[1]DDD Model Calculations'!$D$20-AVERAGE('[1]Weather Data'!E4158,'[1]Weather Data'!E4160),0))</f>
        <v>8.6000003814697266</v>
      </c>
      <c r="J4159">
        <f>IF(F4159&lt;&gt;"",MAX('[1]DDD Model Calculations'!$D$20-'[1]Weather Data'!F4159,0),MAX('[1]DDD Model Calculations'!$D$20-AVERAGE('[1]Weather Data'!F4158,'[1]Weather Data'!F4160),0))</f>
        <v>10.199999809265137</v>
      </c>
      <c r="K4159">
        <f>IF(G4159&lt;&gt;"",MAX('[1]DDD Model Calculations'!$D$20-'[1]Weather Data'!G4159,0),MAX('[1]DDD Model Calculations'!$D$20-AVERAGE('[1]Weather Data'!G4158,'[1]Weather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4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IF(D4160&lt;&gt;"",MAX('[1]DDD Model Calculations'!$D$20-'[1]Weather Data'!D4160,0),MAX('[1]DDD Model Calculations'!$D$20-AVERAGE('[1]Weather Data'!D4159,'[1]Weather Data'!D4161),0))</f>
        <v>9</v>
      </c>
      <c r="I4160">
        <f>IF(E4160&lt;&gt;"",MAX('[1]DDD Model Calculations'!$D$20-'[1]Weather Data'!E4160,0),MAX('[1]DDD Model Calculations'!$D$20-AVERAGE('[1]Weather Data'!E4159,'[1]Weather Data'!E4161),0))</f>
        <v>9</v>
      </c>
      <c r="J4160">
        <f>IF(F4160&lt;&gt;"",MAX('[1]DDD Model Calculations'!$D$20-'[1]Weather Data'!F4160,0),MAX('[1]DDD Model Calculations'!$D$20-AVERAGE('[1]Weather Data'!F4159,'[1]Weather Data'!F4161),0))</f>
        <v>7.1000003814697266</v>
      </c>
      <c r="K4160">
        <f>IF(G4160&lt;&gt;"",MAX('[1]DDD Model Calculations'!$D$20-'[1]Weather Data'!G4160,0),MAX('[1]DDD Model Calculations'!$D$20-AVERAGE('[1]Weather Data'!G4159,'[1]Weather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4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IF(D4161&lt;&gt;"",MAX('[1]DDD Model Calculations'!$D$20-'[1]Weather Data'!D4161,0),MAX('[1]DDD Model Calculations'!$D$20-AVERAGE('[1]Weather Data'!D4160,'[1]Weather Data'!D4162),0))</f>
        <v>9.3000001907348633</v>
      </c>
      <c r="I4161">
        <f>IF(E4161&lt;&gt;"",MAX('[1]DDD Model Calculations'!$D$20-'[1]Weather Data'!E4161,0),MAX('[1]DDD Model Calculations'!$D$20-AVERAGE('[1]Weather Data'!E4160,'[1]Weather Data'!E4162),0))</f>
        <v>9.1000003814697266</v>
      </c>
      <c r="J4161">
        <f>IF(F4161&lt;&gt;"",MAX('[1]DDD Model Calculations'!$D$20-'[1]Weather Data'!F4161,0),MAX('[1]DDD Model Calculations'!$D$20-AVERAGE('[1]Weather Data'!F4160,'[1]Weather Data'!F4162),0))</f>
        <v>9</v>
      </c>
      <c r="K4161">
        <f>IF(G4161&lt;&gt;"",MAX('[1]DDD Model Calculations'!$D$20-'[1]Weather Data'!G4161,0),MAX('[1]DDD Model Calculations'!$D$20-AVERAGE('[1]Weather Data'!G4160,'[1]Weather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4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IF(D4162&lt;&gt;"",MAX('[1]DDD Model Calculations'!$D$20-'[1]Weather Data'!D4162,0),MAX('[1]DDD Model Calculations'!$D$20-AVERAGE('[1]Weather Data'!D4161,'[1]Weather Data'!D4163),0))</f>
        <v>7.5</v>
      </c>
      <c r="I4162">
        <f>IF(E4162&lt;&gt;"",MAX('[1]DDD Model Calculations'!$D$20-'[1]Weather Data'!E4162,0),MAX('[1]DDD Model Calculations'!$D$20-AVERAGE('[1]Weather Data'!E4161,'[1]Weather Data'!E4163),0))</f>
        <v>9.8999996185302734</v>
      </c>
      <c r="J4162">
        <f>IF(F4162&lt;&gt;"",MAX('[1]DDD Model Calculations'!$D$20-'[1]Weather Data'!F4162,0),MAX('[1]DDD Model Calculations'!$D$20-AVERAGE('[1]Weather Data'!F4161,'[1]Weather Data'!F4163),0))</f>
        <v>9.1999998092651367</v>
      </c>
      <c r="K4162">
        <f>IF(G4162&lt;&gt;"",MAX('[1]DDD Model Calculations'!$D$20-'[1]Weather Data'!G4162,0),MAX('[1]DDD Model Calculations'!$D$20-AVERAGE('[1]Weather Data'!G4161,'[1]Weather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4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IF(D4163&lt;&gt;"",MAX('[1]DDD Model Calculations'!$D$20-'[1]Weather Data'!D4163,0),MAX('[1]DDD Model Calculations'!$D$20-AVERAGE('[1]Weather Data'!D4162,'[1]Weather Data'!D4164),0))</f>
        <v>6.6000003814697266</v>
      </c>
      <c r="I4163">
        <f>IF(E4163&lt;&gt;"",MAX('[1]DDD Model Calculations'!$D$20-'[1]Weather Data'!E4163,0),MAX('[1]DDD Model Calculations'!$D$20-AVERAGE('[1]Weather Data'!E4162,'[1]Weather Data'!E4164),0))</f>
        <v>8.6000003814697266</v>
      </c>
      <c r="J4163">
        <f>IF(F4163&lt;&gt;"",MAX('[1]DDD Model Calculations'!$D$20-'[1]Weather Data'!F4163,0),MAX('[1]DDD Model Calculations'!$D$20-AVERAGE('[1]Weather Data'!F4162,'[1]Weather Data'!F4164),0))</f>
        <v>8.6999998092651367</v>
      </c>
      <c r="K4163">
        <f>IF(G4163&lt;&gt;"",MAX('[1]DDD Model Calculations'!$D$20-'[1]Weather Data'!G4163,0),MAX('[1]DDD Model Calculations'!$D$20-AVERAGE('[1]Weather Data'!G4162,'[1]Weather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 x14ac:dyDescent="0.4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IF(D4164&lt;&gt;"",MAX('[1]DDD Model Calculations'!$D$20-'[1]Weather Data'!D4164,0),MAX('[1]DDD Model Calculations'!$D$20-AVERAGE('[1]Weather Data'!D4163,'[1]Weather Data'!D4165),0))</f>
        <v>5.3999996185302734</v>
      </c>
      <c r="I4164">
        <f>IF(E4164&lt;&gt;"",MAX('[1]DDD Model Calculations'!$D$20-'[1]Weather Data'!E4164,0),MAX('[1]DDD Model Calculations'!$D$20-AVERAGE('[1]Weather Data'!E4163,'[1]Weather Data'!E4165),0))</f>
        <v>7.5</v>
      </c>
      <c r="J4164">
        <f>IF(F4164&lt;&gt;"",MAX('[1]DDD Model Calculations'!$D$20-'[1]Weather Data'!F4164,0),MAX('[1]DDD Model Calculations'!$D$20-AVERAGE('[1]Weather Data'!F4163,'[1]Weather Data'!F4165),0))</f>
        <v>4.8000001907348633</v>
      </c>
      <c r="K4164">
        <f>IF(G4164&lt;&gt;"",MAX('[1]DDD Model Calculations'!$D$20-'[1]Weather Data'!G4164,0),MAX('[1]DDD Model Calculations'!$D$20-AVERAGE('[1]Weather Data'!G4163,'[1]Weather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 x14ac:dyDescent="0.4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IF(D4165&lt;&gt;"",MAX('[1]DDD Model Calculations'!$D$20-'[1]Weather Data'!D4165,0),MAX('[1]DDD Model Calculations'!$D$20-AVERAGE('[1]Weather Data'!D4164,'[1]Weather Data'!D4166),0))</f>
        <v>3.6999998092651367</v>
      </c>
      <c r="I4165">
        <f>IF(E4165&lt;&gt;"",MAX('[1]DDD Model Calculations'!$D$20-'[1]Weather Data'!E4165,0),MAX('[1]DDD Model Calculations'!$D$20-AVERAGE('[1]Weather Data'!E4164,'[1]Weather Data'!E4166),0))</f>
        <v>4.5</v>
      </c>
      <c r="J4165">
        <f>IF(F4165&lt;&gt;"",MAX('[1]DDD Model Calculations'!$D$20-'[1]Weather Data'!F4165,0),MAX('[1]DDD Model Calculations'!$D$20-AVERAGE('[1]Weather Data'!F4164,'[1]Weather Data'!F4166),0))</f>
        <v>2.3000001907348633</v>
      </c>
      <c r="K4165">
        <f>IF(G4165&lt;&gt;"",MAX('[1]DDD Model Calculations'!$D$20-'[1]Weather Data'!G4165,0),MAX('[1]DDD Model Calculations'!$D$20-AVERAGE('[1]Weather Data'!G4164,'[1]Weather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 x14ac:dyDescent="0.4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IF(D4166&lt;&gt;"",MAX('[1]DDD Model Calculations'!$D$20-'[1]Weather Data'!D4166,0),MAX('[1]DDD Model Calculations'!$D$20-AVERAGE('[1]Weather Data'!D4165,'[1]Weather Data'!D4167),0))</f>
        <v>2.3000001907348633</v>
      </c>
      <c r="I4166">
        <f>IF(E4166&lt;&gt;"",MAX('[1]DDD Model Calculations'!$D$20-'[1]Weather Data'!E4166,0),MAX('[1]DDD Model Calculations'!$D$20-AVERAGE('[1]Weather Data'!E4165,'[1]Weather Data'!E4167),0))</f>
        <v>3.3000001907348633</v>
      </c>
      <c r="J4166">
        <f>IF(F4166&lt;&gt;"",MAX('[1]DDD Model Calculations'!$D$20-'[1]Weather Data'!F4166,0),MAX('[1]DDD Model Calculations'!$D$20-AVERAGE('[1]Weather Data'!F4165,'[1]Weather Data'!F4167),0))</f>
        <v>1.1000003814697266</v>
      </c>
      <c r="K4166">
        <f>IF(G4166&lt;&gt;"",MAX('[1]DDD Model Calculations'!$D$20-'[1]Weather Data'!G4166,0),MAX('[1]DDD Model Calculations'!$D$20-AVERAGE('[1]Weather Data'!G4165,'[1]Weather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 x14ac:dyDescent="0.4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IF(D4167&lt;&gt;"",MAX('[1]DDD Model Calculations'!$D$20-'[1]Weather Data'!D4167,0),MAX('[1]DDD Model Calculations'!$D$20-AVERAGE('[1]Weather Data'!D4166,'[1]Weather Data'!D4168),0))</f>
        <v>4.1000003814697266</v>
      </c>
      <c r="I4167">
        <f>IF(E4167&lt;&gt;"",MAX('[1]DDD Model Calculations'!$D$20-'[1]Weather Data'!E4167,0),MAX('[1]DDD Model Calculations'!$D$20-AVERAGE('[1]Weather Data'!E4166,'[1]Weather Data'!E4168),0))</f>
        <v>5.3000001907348633</v>
      </c>
      <c r="J4167">
        <f>IF(F4167&lt;&gt;"",MAX('[1]DDD Model Calculations'!$D$20-'[1]Weather Data'!F4167,0),MAX('[1]DDD Model Calculations'!$D$20-AVERAGE('[1]Weather Data'!F4166,'[1]Weather Data'!F4168),0))</f>
        <v>0.29999923706054688</v>
      </c>
      <c r="K4167">
        <f>IF(G4167&lt;&gt;"",MAX('[1]DDD Model Calculations'!$D$20-'[1]Weather Data'!G4167,0),MAX('[1]DDD Model Calculations'!$D$20-AVERAGE('[1]Weather Data'!G4166,'[1]Weather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 x14ac:dyDescent="0.4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IF(D4168&lt;&gt;"",MAX('[1]DDD Model Calculations'!$D$20-'[1]Weather Data'!D4168,0),MAX('[1]DDD Model Calculations'!$D$20-AVERAGE('[1]Weather Data'!D4167,'[1]Weather Data'!D4169),0))</f>
        <v>2.5</v>
      </c>
      <c r="I4168">
        <f>IF(E4168&lt;&gt;"",MAX('[1]DDD Model Calculations'!$D$20-'[1]Weather Data'!E4168,0),MAX('[1]DDD Model Calculations'!$D$20-AVERAGE('[1]Weather Data'!E4167,'[1]Weather Data'!E4169),0))</f>
        <v>3</v>
      </c>
      <c r="J4168">
        <f>IF(F4168&lt;&gt;"",MAX('[1]DDD Model Calculations'!$D$20-'[1]Weather Data'!F4168,0),MAX('[1]DDD Model Calculations'!$D$20-AVERAGE('[1]Weather Data'!F4167,'[1]Weather Data'!F4169),0))</f>
        <v>2.3000001907348633</v>
      </c>
      <c r="K4168">
        <f>IF(G4168&lt;&gt;"",MAX('[1]DDD Model Calculations'!$D$20-'[1]Weather Data'!G4168,0),MAX('[1]DDD Model Calculations'!$D$20-AVERAGE('[1]Weather Data'!G4167,'[1]Weather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 x14ac:dyDescent="0.4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IF(D4169&lt;&gt;"",MAX('[1]DDD Model Calculations'!$D$20-'[1]Weather Data'!D4169,0),MAX('[1]DDD Model Calculations'!$D$20-AVERAGE('[1]Weather Data'!D4168,'[1]Weather Data'!D4170),0))</f>
        <v>0</v>
      </c>
      <c r="I4169">
        <f>IF(E4169&lt;&gt;"",MAX('[1]DDD Model Calculations'!$D$20-'[1]Weather Data'!E4169,0),MAX('[1]DDD Model Calculations'!$D$20-AVERAGE('[1]Weather Data'!E4168,'[1]Weather Data'!E4170),0))</f>
        <v>1.3999996185302734</v>
      </c>
      <c r="J4169">
        <f>IF(F4169&lt;&gt;"",MAX('[1]DDD Model Calculations'!$D$20-'[1]Weather Data'!F4169,0),MAX('[1]DDD Model Calculations'!$D$20-AVERAGE('[1]Weather Data'!F4168,'[1]Weather Data'!F4170),0))</f>
        <v>0.29999923706054688</v>
      </c>
      <c r="K4169">
        <f>IF(G4169&lt;&gt;"",MAX('[1]DDD Model Calculations'!$D$20-'[1]Weather Data'!G4169,0),MAX('[1]DDD Model Calculations'!$D$20-AVERAGE('[1]Weather Data'!G4168,'[1]Weather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 x14ac:dyDescent="0.4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IF(D4170&lt;&gt;"",MAX('[1]DDD Model Calculations'!$D$20-'[1]Weather Data'!D4170,0),MAX('[1]DDD Model Calculations'!$D$20-AVERAGE('[1]Weather Data'!D4169,'[1]Weather Data'!D4171),0))</f>
        <v>7.3999996185302734</v>
      </c>
      <c r="I4170">
        <f>IF(E4170&lt;&gt;"",MAX('[1]DDD Model Calculations'!$D$20-'[1]Weather Data'!E4170,0),MAX('[1]DDD Model Calculations'!$D$20-AVERAGE('[1]Weather Data'!E4169,'[1]Weather Data'!E4171),0))</f>
        <v>8.3000001907348633</v>
      </c>
      <c r="J4170">
        <f>IF(F4170&lt;&gt;"",MAX('[1]DDD Model Calculations'!$D$20-'[1]Weather Data'!F4170,0),MAX('[1]DDD Model Calculations'!$D$20-AVERAGE('[1]Weather Data'!F4169,'[1]Weather Data'!F4171),0))</f>
        <v>6.6999998092651367</v>
      </c>
      <c r="K4170">
        <f>IF(G4170&lt;&gt;"",MAX('[1]DDD Model Calculations'!$D$20-'[1]Weather Data'!G4170,0),MAX('[1]DDD Model Calculations'!$D$20-AVERAGE('[1]Weather Data'!G4169,'[1]Weather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04OOdAhX1GQvgkfNtN5MTjuY/VOuVuwpwISbkmI7rwT2ku1jhzBgHkIjWAtyThp2LIBJ0PHgbt/MYVW8f/zoqg==" saltValue="N7g+ypQR+pJq6mV2qESzng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F12DE45B-A0B4-4444-B42E-65B8684DFB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3C9C31-CA7F-4CE9-8FEF-862C16C41D5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F713E67-3DAA-4C8E-A4FB-50C95724B33F}"/>
</file>

<file path=customXml/itemProps4.xml><?xml version="1.0" encoding="utf-8"?>
<ds:datastoreItem xmlns:ds="http://schemas.openxmlformats.org/officeDocument/2006/customXml" ds:itemID="{3AF04D38-BD77-4982-94A4-51D98306C8DB}">
  <ds:schemaRefs>
    <ds:schemaRef ds:uri="http://schemas.microsoft.com/office/2006/metadata/properties"/>
    <ds:schemaRef ds:uri="http://schemas.microsoft.com/office/infopath/2007/PartnerControls"/>
    <ds:schemaRef ds:uri="9a8041a0-405a-47ab-8c90-9d86ad117bdf"/>
    <ds:schemaRef ds:uri="bc9be6ef-036f-4d38-ab45-2a4da0c93c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Angela Monforton</cp:lastModifiedBy>
  <cp:revision/>
  <dcterms:created xsi:type="dcterms:W3CDTF">2025-04-16T14:14:55Z</dcterms:created>
  <dcterms:modified xsi:type="dcterms:W3CDTF">2025-07-02T21:59:48Z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_dlc_DocIdItemGuid">
    <vt:lpwstr>462f5be2-6edd-4654-9b27-7ec3903bf032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2025-06-20T15:23:24Z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26e37d7c-f848-439e-8710-ef34e28fcf13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