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24226"/>
  <xr:revisionPtr revIDLastSave="4" documentId="13_ncr:1_{8602CFAD-2093-45A6-823E-5599A90D6EE8}" xr6:coauthVersionLast="47" xr6:coauthVersionMax="47" xr10:uidLastSave="{77481FD0-A795-42B4-AC39-A6B69330C57D}"/>
  <bookViews>
    <workbookView xWindow="-120" yWindow="-120" windowWidth="29040" windowHeight="15720" tabRatio="917" xr2:uid="{00000000-000D-0000-FFFF-FFFF00000000}"/>
  </bookViews>
  <sheets>
    <sheet name="Summary" sheetId="40" r:id="rId1"/>
    <sheet name="EGD" sheetId="34" r:id="rId2"/>
    <sheet name="NW" sheetId="42" r:id="rId3"/>
    <sheet name="NE" sheetId="43" r:id="rId4"/>
    <sheet name="South" sheetId="41" r:id="rId5"/>
    <sheet name="Rates Input" sheetId="24" r:id="rId6"/>
  </sheets>
  <definedNames>
    <definedName name="a">#REF!</definedName>
    <definedName name="AppendixApage12to15">#REF!</definedName>
    <definedName name="AppendixApage8to13">#REF!</definedName>
    <definedName name="Filed_Day">#REF!</definedName>
    <definedName name="Filed_Month">#REF!</definedName>
    <definedName name="Filed_Year">#REF!</definedName>
    <definedName name="HeatValue">#REF!</definedName>
    <definedName name="Last_Filing">#REF!</definedName>
    <definedName name="Last_Filing_Date">#REF!</definedName>
    <definedName name="Last_QRAM">#REF!</definedName>
    <definedName name="Last_QRAM_Date">#REF!</definedName>
    <definedName name="M_3">#REF!</definedName>
    <definedName name="M1_Prospective_Commodity_currentQRAM">#REF!</definedName>
    <definedName name="M1_Prospective_Commodity_lastQRAM">#REF!</definedName>
    <definedName name="M1_Prospective_Delivery_currentQRAM">#REF!</definedName>
    <definedName name="M1_Prospective_Delivery_lastQRAM">#REF!</definedName>
    <definedName name="New_QRAM">#REF!</definedName>
    <definedName name="New_QRAM_Date">#REF!</definedName>
    <definedName name="_xlnm.Print_Area" localSheetId="2">NW!$A$1:$P$96</definedName>
    <definedName name="_xlnm.Print_Area" localSheetId="5">'Rates Input'!$A$1:$N$114</definedName>
    <definedName name="_xlnm.Print_Area" localSheetId="0">Summary!$A$1:$X$36</definedName>
    <definedName name="_xlnm.Print_Titles" localSheetId="1">EGD!$1:$13</definedName>
    <definedName name="_xlnm.Print_Titles" localSheetId="3">NE!$1:$13</definedName>
    <definedName name="_xlnm.Print_Titles" localSheetId="2">NW!$1:$13</definedName>
    <definedName name="_xlnm.Print_Titles" localSheetId="5">'Rates Input'!$1:$12</definedName>
    <definedName name="_xlnm.Print_Titles" localSheetId="4">South!$1:$13</definedName>
    <definedName name="_xlnm.Print_Titles" localSheetId="0">Summary!$A:$D</definedName>
    <definedName name="Prospective_Commodity_R01_currentQRAM">#REF!</definedName>
    <definedName name="Prospective_Commodity_R01_lastQRAM">#REF!</definedName>
    <definedName name="Prospective_Commodity_R10_currentQRAM">#REF!</definedName>
    <definedName name="Prospective_Commodity_R10_lastQRAM">#REF!</definedName>
    <definedName name="Prospective_Storage_R01_currentQRAM">#REF!</definedName>
    <definedName name="Prospective_Storage_R01_lastQRAM">#REF!</definedName>
    <definedName name="Prospective_Transport_R01_currentQRAM">#REF!</definedName>
    <definedName name="Prospective_Transport_R01_lastQRAM">#REF!</definedName>
    <definedName name="Prospective_Transport_R10_currentQRAM">#REF!</definedName>
    <definedName name="Prospective_Transport_R10_lastQRAM">#REF!</definedName>
    <definedName name="SupplementalT1">#REF!</definedName>
    <definedName name="wrn.h3T1S1." hidden="1">{#N/A,#N/A,FALSE,"H3 Tab 1"}</definedName>
    <definedName name="wrn.H3T1S2." hidden="1">{#N/A,#N/A,FALSE,"H3 Tab 1"}</definedName>
    <definedName name="wrn.H3T2S3." hidden="1">{#N/A,#N/A,FALSE,"H3 Tab 2";#N/A,#N/A,FALSE,"H3 Tab 2"}</definedName>
    <definedName name="wrn.RevProof." hidden="1">{#N/A,#N/A,FALSE,"RevProof"}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43" l="1"/>
  <c r="A17" i="24"/>
  <c r="A18" i="24" l="1"/>
  <c r="A20" i="24" s="1"/>
  <c r="A21" i="24" l="1"/>
  <c r="A22" i="24" s="1"/>
  <c r="A23" i="24" l="1"/>
  <c r="A25" i="24" l="1"/>
  <c r="A26" i="24" l="1"/>
  <c r="A30" i="24" l="1"/>
  <c r="A31" i="24" s="1"/>
  <c r="A33" i="24" s="1"/>
  <c r="A34" i="24" l="1"/>
  <c r="A35" i="24" s="1"/>
  <c r="A36" i="24" s="1"/>
  <c r="A37" i="24" s="1"/>
  <c r="A38" i="24" s="1"/>
  <c r="A40" i="24" s="1"/>
  <c r="A41" i="24" s="1"/>
  <c r="A45" i="24" s="1"/>
  <c r="A46" i="24" s="1"/>
  <c r="A48" i="24" l="1"/>
  <c r="A49" i="24" s="1"/>
  <c r="A16" i="41"/>
  <c r="A15" i="41"/>
  <c r="A16" i="43"/>
  <c r="A15" i="43"/>
  <c r="A16" i="42"/>
  <c r="A15" i="42"/>
  <c r="A16" i="34"/>
  <c r="A15" i="34"/>
  <c r="A14" i="40"/>
  <c r="A16" i="40" s="1"/>
  <c r="A50" i="24" l="1"/>
  <c r="A19" i="41"/>
  <c r="A19" i="43"/>
  <c r="A19" i="42"/>
  <c r="A19" i="34"/>
  <c r="A20" i="34" s="1"/>
  <c r="A17" i="40"/>
  <c r="A51" i="24" l="1"/>
  <c r="A52" i="24" s="1"/>
  <c r="A20" i="41"/>
  <c r="A20" i="43"/>
  <c r="A20" i="42"/>
  <c r="A21" i="34"/>
  <c r="A20" i="40"/>
  <c r="A54" i="24" l="1"/>
  <c r="A55" i="24" s="1"/>
  <c r="A21" i="41"/>
  <c r="A21" i="43"/>
  <c r="A21" i="42"/>
  <c r="A22" i="34"/>
  <c r="A23" i="34" s="1"/>
  <c r="A22" i="40"/>
  <c r="A23" i="40" s="1"/>
  <c r="A57" i="24" l="1"/>
  <c r="A58" i="24" s="1"/>
  <c r="A60" i="24" s="1"/>
  <c r="A61" i="24" s="1"/>
  <c r="A65" i="24" s="1"/>
  <c r="A66" i="24" s="1"/>
  <c r="A68" i="24" s="1"/>
  <c r="A69" i="24" s="1"/>
  <c r="A70" i="24" s="1"/>
  <c r="A71" i="24" s="1"/>
  <c r="A72" i="24" s="1"/>
  <c r="A74" i="24" s="1"/>
  <c r="A75" i="24" s="1"/>
  <c r="A77" i="24" s="1"/>
  <c r="A78" i="24" s="1"/>
  <c r="A80" i="24" s="1"/>
  <c r="A81" i="24" s="1"/>
  <c r="A85" i="24" s="1"/>
  <c r="A86" i="24" s="1"/>
  <c r="A88" i="24" s="1"/>
  <c r="A89" i="24" s="1"/>
  <c r="A90" i="24" s="1"/>
  <c r="A92" i="24" s="1"/>
  <c r="A93" i="24" s="1"/>
  <c r="A97" i="24" s="1"/>
  <c r="A98" i="24" s="1"/>
  <c r="A100" i="24" s="1"/>
  <c r="A101" i="24" s="1"/>
  <c r="A102" i="24" s="1"/>
  <c r="A103" i="24" s="1"/>
  <c r="A105" i="24" s="1"/>
  <c r="A106" i="24" s="1"/>
  <c r="A22" i="41"/>
  <c r="A22" i="43"/>
  <c r="A22" i="42"/>
  <c r="A23" i="42" s="1"/>
  <c r="A24" i="34"/>
  <c r="A26" i="40"/>
  <c r="A28" i="40" s="1"/>
  <c r="A29" i="40" s="1"/>
  <c r="A32" i="40" s="1"/>
  <c r="A34" i="40" s="1"/>
  <c r="A35" i="40" s="1"/>
  <c r="A23" i="41" l="1"/>
  <c r="A23" i="43"/>
  <c r="A24" i="42"/>
  <c r="A25" i="34"/>
  <c r="A26" i="34" s="1"/>
  <c r="A24" i="41" l="1"/>
  <c r="A25" i="41" s="1"/>
  <c r="A24" i="43"/>
  <c r="A25" i="43" s="1"/>
  <c r="A26" i="43" s="1"/>
  <c r="A25" i="42"/>
  <c r="A28" i="34"/>
  <c r="E27" i="41"/>
  <c r="A27" i="41" l="1"/>
  <c r="A27" i="43"/>
  <c r="A29" i="43" s="1"/>
  <c r="A26" i="42"/>
  <c r="A27" i="42" s="1"/>
  <c r="A30" i="34"/>
  <c r="A33" i="34" s="1"/>
  <c r="A34" i="34" s="1"/>
  <c r="A35" i="34" s="1"/>
  <c r="A37" i="34" s="1"/>
  <c r="A40" i="34" s="1"/>
  <c r="A41" i="34" s="1"/>
  <c r="A44" i="34" s="1"/>
  <c r="A45" i="34" s="1"/>
  <c r="A46" i="34" s="1"/>
  <c r="A47" i="34" s="1"/>
  <c r="A48" i="34" s="1"/>
  <c r="A49" i="34" s="1"/>
  <c r="A50" i="34" s="1"/>
  <c r="A51" i="34" s="1"/>
  <c r="A53" i="34" s="1"/>
  <c r="A55" i="34" s="1"/>
  <c r="A58" i="34" s="1"/>
  <c r="A59" i="34" s="1"/>
  <c r="A60" i="34" s="1"/>
  <c r="A62" i="34" s="1"/>
  <c r="A65" i="34" s="1"/>
  <c r="A66" i="34" s="1"/>
  <c r="A69" i="34" s="1"/>
  <c r="A70" i="34" s="1"/>
  <c r="A71" i="34" s="1"/>
  <c r="A72" i="34" s="1"/>
  <c r="A73" i="34" s="1"/>
  <c r="A74" i="34" s="1"/>
  <c r="A75" i="34" s="1"/>
  <c r="A76" i="34" s="1"/>
  <c r="A77" i="34" s="1"/>
  <c r="A78" i="34" s="1"/>
  <c r="A80" i="34" s="1"/>
  <c r="A82" i="34" s="1"/>
  <c r="A85" i="34" s="1"/>
  <c r="A86" i="34" s="1"/>
  <c r="A87" i="34" s="1"/>
  <c r="A89" i="34" s="1"/>
  <c r="A92" i="34" s="1"/>
  <c r="A93" i="34" s="1"/>
  <c r="A96" i="34" s="1"/>
  <c r="A97" i="34" s="1"/>
  <c r="A98" i="34" s="1"/>
  <c r="A99" i="34" s="1"/>
  <c r="A100" i="34" s="1"/>
  <c r="A101" i="34" s="1"/>
  <c r="A102" i="34" s="1"/>
  <c r="A103" i="34" s="1"/>
  <c r="A104" i="34" s="1"/>
  <c r="A29" i="41" l="1"/>
  <c r="A32" i="41" s="1"/>
  <c r="A33" i="41" s="1"/>
  <c r="A34" i="41" s="1"/>
  <c r="A36" i="41" s="1"/>
  <c r="A40" i="41" s="1"/>
  <c r="A41" i="41" s="1"/>
  <c r="A44" i="41" s="1"/>
  <c r="A45" i="41" s="1"/>
  <c r="A46" i="41" s="1"/>
  <c r="A47" i="41" s="1"/>
  <c r="A48" i="41" s="1"/>
  <c r="A49" i="41" s="1"/>
  <c r="A50" i="41" s="1"/>
  <c r="A51" i="41" s="1"/>
  <c r="A53" i="41" s="1"/>
  <c r="A55" i="41" s="1"/>
  <c r="A58" i="41" s="1"/>
  <c r="A59" i="41" s="1"/>
  <c r="A60" i="41" s="1"/>
  <c r="A62" i="41" s="1"/>
  <c r="A66" i="41" s="1"/>
  <c r="A31" i="43"/>
  <c r="A34" i="43" s="1"/>
  <c r="A35" i="43" s="1"/>
  <c r="A36" i="43" s="1"/>
  <c r="A37" i="43" s="1"/>
  <c r="A39" i="43" s="1"/>
  <c r="A42" i="43" s="1"/>
  <c r="A29" i="42"/>
  <c r="A31" i="42" s="1"/>
  <c r="A34" i="42" s="1"/>
  <c r="A35" i="42" s="1"/>
  <c r="A36" i="42" s="1"/>
  <c r="A37" i="42" s="1"/>
  <c r="A39" i="42" s="1"/>
  <c r="A42" i="42" s="1"/>
  <c r="A43" i="42" s="1"/>
  <c r="A46" i="42" s="1"/>
  <c r="A47" i="42" s="1"/>
  <c r="A48" i="42" s="1"/>
  <c r="A49" i="42" s="1"/>
  <c r="A50" i="42" s="1"/>
  <c r="A51" i="42" s="1"/>
  <c r="A52" i="42" s="1"/>
  <c r="A53" i="42" s="1"/>
  <c r="A54" i="42" s="1"/>
  <c r="A56" i="42" s="1"/>
  <c r="A58" i="42" s="1"/>
  <c r="A61" i="42" s="1"/>
  <c r="A62" i="42" s="1"/>
  <c r="A63" i="42" s="1"/>
  <c r="A64" i="42" s="1"/>
  <c r="A66" i="42" s="1"/>
  <c r="A69" i="42" s="1"/>
  <c r="A70" i="42" s="1"/>
  <c r="A73" i="42" s="1"/>
  <c r="A74" i="42" s="1"/>
  <c r="A75" i="42" s="1"/>
  <c r="A76" i="42" s="1"/>
  <c r="A77" i="42" s="1"/>
  <c r="A78" i="42" s="1"/>
  <c r="A79" i="42" s="1"/>
  <c r="A80" i="42" s="1"/>
  <c r="A81" i="42" s="1"/>
  <c r="A83" i="42" s="1"/>
  <c r="A85" i="42" s="1"/>
  <c r="A88" i="42" s="1"/>
  <c r="A89" i="42" s="1"/>
  <c r="A90" i="42" s="1"/>
  <c r="A91" i="42" s="1"/>
  <c r="A93" i="42" s="1"/>
  <c r="A105" i="34"/>
  <c r="A107" i="34" s="1"/>
  <c r="A109" i="34" s="1"/>
  <c r="A112" i="34" s="1"/>
  <c r="A113" i="34" s="1"/>
  <c r="A114" i="34" s="1"/>
  <c r="A116" i="34" s="1"/>
  <c r="A67" i="41" l="1"/>
  <c r="A70" i="41" s="1"/>
  <c r="A71" i="41" s="1"/>
  <c r="A72" i="41" s="1"/>
  <c r="A73" i="41" s="1"/>
  <c r="A74" i="41" s="1"/>
  <c r="A75" i="41" s="1"/>
  <c r="A76" i="41" s="1"/>
  <c r="A77" i="41" s="1"/>
  <c r="A79" i="41" s="1"/>
  <c r="A81" i="41" s="1"/>
  <c r="A84" i="41" s="1"/>
  <c r="A85" i="41" s="1"/>
  <c r="A86" i="41" s="1"/>
  <c r="A88" i="41" s="1"/>
  <c r="A43" i="43"/>
  <c r="A46" i="43" s="1"/>
  <c r="A47" i="43" s="1"/>
  <c r="A48" i="43" s="1"/>
  <c r="A49" i="43" s="1"/>
  <c r="A50" i="43" s="1"/>
  <c r="A51" i="43" s="1"/>
  <c r="A52" i="43" s="1"/>
  <c r="A53" i="43" s="1"/>
  <c r="A54" i="43" s="1"/>
  <c r="A56" i="43" s="1"/>
  <c r="A58" i="43" s="1"/>
  <c r="A61" i="43" s="1"/>
  <c r="A62" i="43" s="1"/>
  <c r="A63" i="43" s="1"/>
  <c r="A64" i="43" s="1"/>
  <c r="A66" i="43" s="1"/>
  <c r="A69" i="43" s="1"/>
  <c r="A70" i="43" s="1"/>
  <c r="A73" i="43" s="1"/>
  <c r="A74" i="43" s="1"/>
  <c r="A75" i="43" s="1"/>
  <c r="A76" i="43" s="1"/>
  <c r="A77" i="43" s="1"/>
  <c r="A78" i="43" s="1"/>
  <c r="A79" i="43" s="1"/>
  <c r="A80" i="43" s="1"/>
  <c r="A81" i="43" s="1"/>
  <c r="A83" i="43" s="1"/>
  <c r="A85" i="43" s="1"/>
  <c r="A88" i="43" s="1"/>
  <c r="A89" i="43" s="1"/>
  <c r="A90" i="43" s="1"/>
  <c r="A91" i="43" s="1"/>
  <c r="A93" i="43" s="1"/>
  <c r="E13" i="24" l="1"/>
  <c r="K13" i="24" l="1"/>
  <c r="I13" i="24"/>
  <c r="G13" i="24"/>
  <c r="M13" i="24"/>
  <c r="O27" i="41"/>
  <c r="K27" i="41"/>
  <c r="G27" i="41"/>
  <c r="I27" i="41"/>
  <c r="M27" i="41"/>
  <c r="E83" i="43"/>
  <c r="E90" i="43"/>
  <c r="E89" i="43"/>
  <c r="E88" i="43"/>
  <c r="M88" i="43" s="1"/>
  <c r="E81" i="43"/>
  <c r="E74" i="43"/>
  <c r="I74" i="43" s="1"/>
  <c r="E56" i="43"/>
  <c r="E63" i="43"/>
  <c r="E62" i="43"/>
  <c r="E61" i="43"/>
  <c r="M61" i="43" s="1"/>
  <c r="E54" i="43"/>
  <c r="E47" i="43"/>
  <c r="I47" i="43" s="1"/>
  <c r="E29" i="43"/>
  <c r="E36" i="43"/>
  <c r="E35" i="43"/>
  <c r="E34" i="43"/>
  <c r="O34" i="43" s="1"/>
  <c r="E27" i="43"/>
  <c r="E20" i="43"/>
  <c r="I20" i="43" s="1"/>
  <c r="E88" i="42"/>
  <c r="O88" i="42" s="1"/>
  <c r="E61" i="42"/>
  <c r="M61" i="42" s="1"/>
  <c r="E34" i="42"/>
  <c r="M34" i="42" s="1"/>
  <c r="E83" i="42"/>
  <c r="E90" i="42"/>
  <c r="E89" i="42"/>
  <c r="E81" i="42"/>
  <c r="E74" i="42"/>
  <c r="G74" i="42" s="1"/>
  <c r="E56" i="42"/>
  <c r="E63" i="42"/>
  <c r="E62" i="42"/>
  <c r="E54" i="42"/>
  <c r="E47" i="42"/>
  <c r="G47" i="42" s="1"/>
  <c r="E29" i="42"/>
  <c r="E36" i="42"/>
  <c r="E35" i="42"/>
  <c r="E27" i="42"/>
  <c r="E20" i="42"/>
  <c r="G20" i="42" s="1"/>
  <c r="E79" i="41"/>
  <c r="E85" i="41"/>
  <c r="E84" i="41"/>
  <c r="G84" i="41" s="1"/>
  <c r="E77" i="41"/>
  <c r="E71" i="41"/>
  <c r="I71" i="41" s="1"/>
  <c r="E53" i="41"/>
  <c r="E59" i="41"/>
  <c r="E58" i="41"/>
  <c r="G58" i="41" s="1"/>
  <c r="E51" i="41"/>
  <c r="E45" i="41"/>
  <c r="G45" i="41" s="1"/>
  <c r="E33" i="41"/>
  <c r="E32" i="41"/>
  <c r="G32" i="41" s="1"/>
  <c r="E25" i="41"/>
  <c r="E20" i="41"/>
  <c r="G20" i="41" s="1"/>
  <c r="E107" i="34"/>
  <c r="E113" i="34"/>
  <c r="E112" i="34"/>
  <c r="E97" i="34"/>
  <c r="I97" i="34" s="1"/>
  <c r="E105" i="34"/>
  <c r="E80" i="34"/>
  <c r="E70" i="34"/>
  <c r="G70" i="34" s="1"/>
  <c r="O61" i="43" l="1"/>
  <c r="O88" i="43"/>
  <c r="M88" i="42"/>
  <c r="G71" i="41"/>
  <c r="I20" i="41"/>
  <c r="I45" i="41"/>
  <c r="G74" i="43"/>
  <c r="O61" i="42"/>
  <c r="I20" i="42"/>
  <c r="I47" i="42"/>
  <c r="O34" i="42"/>
  <c r="I74" i="42"/>
  <c r="G20" i="43"/>
  <c r="G47" i="43"/>
  <c r="I70" i="34"/>
  <c r="G97" i="34"/>
  <c r="E45" i="34"/>
  <c r="E53" i="34" l="1"/>
  <c r="E59" i="34"/>
  <c r="E58" i="34"/>
  <c r="E28" i="34"/>
  <c r="I83" i="43" l="1"/>
  <c r="K79" i="41"/>
  <c r="M29" i="42"/>
  <c r="O83" i="43"/>
  <c r="M56" i="43"/>
  <c r="M83" i="42"/>
  <c r="I83" i="42"/>
  <c r="K56" i="43"/>
  <c r="M29" i="43"/>
  <c r="I56" i="43"/>
  <c r="O83" i="42"/>
  <c r="M56" i="42"/>
  <c r="O79" i="41"/>
  <c r="K53" i="41"/>
  <c r="G79" i="41"/>
  <c r="O56" i="43"/>
  <c r="K83" i="43"/>
  <c r="I29" i="43"/>
  <c r="I56" i="42"/>
  <c r="O53" i="41"/>
  <c r="K56" i="42"/>
  <c r="M53" i="41"/>
  <c r="M83" i="43"/>
  <c r="K29" i="43"/>
  <c r="O29" i="42"/>
  <c r="K29" i="42"/>
  <c r="I53" i="41"/>
  <c r="I29" i="42"/>
  <c r="O29" i="43"/>
  <c r="M79" i="41"/>
  <c r="I79" i="41"/>
  <c r="O56" i="42"/>
  <c r="K83" i="42"/>
  <c r="M80" i="34"/>
  <c r="G56" i="43"/>
  <c r="G53" i="41"/>
  <c r="I107" i="34"/>
  <c r="O80" i="34"/>
  <c r="G107" i="34"/>
  <c r="G56" i="42"/>
  <c r="G83" i="43"/>
  <c r="G80" i="34"/>
  <c r="G83" i="42"/>
  <c r="M107" i="34"/>
  <c r="O107" i="34"/>
  <c r="K107" i="34"/>
  <c r="I80" i="34"/>
  <c r="G29" i="43"/>
  <c r="G29" i="42"/>
  <c r="K80" i="34"/>
  <c r="G28" i="34"/>
  <c r="M53" i="34"/>
  <c r="I28" i="34"/>
  <c r="M28" i="34"/>
  <c r="G53" i="34"/>
  <c r="K28" i="34"/>
  <c r="O28" i="34"/>
  <c r="I53" i="34"/>
  <c r="K53" i="34"/>
  <c r="O53" i="34"/>
  <c r="E51" i="34" l="1"/>
  <c r="I45" i="34"/>
  <c r="E20" i="34"/>
  <c r="G20" i="34" l="1"/>
  <c r="I20" i="34"/>
  <c r="G45" i="34"/>
  <c r="G112" i="34"/>
  <c r="G58" i="34"/>
  <c r="K32" i="41" l="1"/>
  <c r="K23" i="41"/>
  <c r="K24" i="41"/>
  <c r="K22" i="41"/>
  <c r="K25" i="41" l="1"/>
  <c r="K88" i="42"/>
  <c r="K61" i="42"/>
  <c r="K73" i="41"/>
  <c r="K47" i="41"/>
  <c r="K61" i="43"/>
  <c r="K88" i="43"/>
  <c r="K75" i="41"/>
  <c r="K49" i="41"/>
  <c r="K76" i="41"/>
  <c r="K50" i="41"/>
  <c r="K74" i="41"/>
  <c r="K48" i="41"/>
  <c r="K58" i="41"/>
  <c r="K84" i="41"/>
  <c r="K77" i="41" l="1"/>
  <c r="K51" i="41"/>
  <c r="I61" i="42"/>
  <c r="I88" i="42"/>
  <c r="G88" i="42"/>
  <c r="G61" i="42"/>
  <c r="K35" i="43" l="1"/>
  <c r="K34" i="42"/>
  <c r="K34" i="43"/>
  <c r="K76" i="34" l="1"/>
  <c r="K103" i="34"/>
  <c r="K62" i="42"/>
  <c r="K89" i="42"/>
  <c r="K100" i="34"/>
  <c r="K73" i="34"/>
  <c r="K102" i="34"/>
  <c r="K75" i="34"/>
  <c r="K101" i="34"/>
  <c r="K74" i="34"/>
  <c r="K99" i="34"/>
  <c r="K72" i="34"/>
  <c r="K104" i="34"/>
  <c r="K77" i="34"/>
  <c r="K35" i="42"/>
  <c r="K105" i="34" l="1"/>
  <c r="K78" i="34"/>
  <c r="K50" i="34"/>
  <c r="K25" i="34"/>
  <c r="K62" i="43"/>
  <c r="K89" i="43"/>
  <c r="K24" i="34"/>
  <c r="K49" i="34"/>
  <c r="K48" i="34"/>
  <c r="K23" i="34"/>
  <c r="K47" i="34"/>
  <c r="K22" i="34"/>
  <c r="K58" i="34"/>
  <c r="K112" i="34"/>
  <c r="K26" i="34" l="1"/>
  <c r="K77" i="42"/>
  <c r="K77" i="43"/>
  <c r="K50" i="42"/>
  <c r="K50" i="43"/>
  <c r="K51" i="43"/>
  <c r="K78" i="43"/>
  <c r="K78" i="42"/>
  <c r="K51" i="42"/>
  <c r="K22" i="43"/>
  <c r="K22" i="42"/>
  <c r="K79" i="43"/>
  <c r="K79" i="42"/>
  <c r="K52" i="43"/>
  <c r="K52" i="42"/>
  <c r="K24" i="43"/>
  <c r="K24" i="42"/>
  <c r="K49" i="43"/>
  <c r="K76" i="43"/>
  <c r="K49" i="42"/>
  <c r="K76" i="42"/>
  <c r="K23" i="42"/>
  <c r="K23" i="43"/>
  <c r="K26" i="43"/>
  <c r="K26" i="42"/>
  <c r="K25" i="42"/>
  <c r="K25" i="43"/>
  <c r="K51" i="34"/>
  <c r="K80" i="43"/>
  <c r="K80" i="42"/>
  <c r="K53" i="43"/>
  <c r="K53" i="42"/>
  <c r="I112" i="34"/>
  <c r="I58" i="34"/>
  <c r="K81" i="42" l="1"/>
  <c r="K27" i="42"/>
  <c r="K81" i="43"/>
  <c r="K54" i="43"/>
  <c r="K54" i="42"/>
  <c r="K27" i="43"/>
  <c r="G33" i="41"/>
  <c r="G34" i="41" s="1"/>
  <c r="G23" i="41"/>
  <c r="G24" i="41"/>
  <c r="G22" i="41"/>
  <c r="G72" i="34" l="1"/>
  <c r="G99" i="34"/>
  <c r="G77" i="34"/>
  <c r="G104" i="34"/>
  <c r="G50" i="41"/>
  <c r="G76" i="41"/>
  <c r="G103" i="34"/>
  <c r="G76" i="34"/>
  <c r="G85" i="41"/>
  <c r="G86" i="41" s="1"/>
  <c r="G59" i="41"/>
  <c r="G60" i="41" s="1"/>
  <c r="G75" i="34"/>
  <c r="G102" i="34"/>
  <c r="G73" i="41"/>
  <c r="G47" i="41"/>
  <c r="G101" i="34"/>
  <c r="G74" i="34"/>
  <c r="G100" i="34"/>
  <c r="G73" i="34"/>
  <c r="G75" i="41"/>
  <c r="G49" i="41"/>
  <c r="G25" i="41"/>
  <c r="G74" i="41"/>
  <c r="G48" i="41"/>
  <c r="G47" i="34"/>
  <c r="G22" i="34"/>
  <c r="G50" i="34"/>
  <c r="G25" i="34"/>
  <c r="G24" i="34"/>
  <c r="G49" i="34"/>
  <c r="G48" i="34"/>
  <c r="G23" i="34"/>
  <c r="M23" i="41"/>
  <c r="M24" i="41"/>
  <c r="M22" i="41"/>
  <c r="G51" i="34" l="1"/>
  <c r="M25" i="41"/>
  <c r="G51" i="41"/>
  <c r="G77" i="41"/>
  <c r="M22" i="43"/>
  <c r="M22" i="42"/>
  <c r="M24" i="43"/>
  <c r="M24" i="42"/>
  <c r="G105" i="34"/>
  <c r="M26" i="43"/>
  <c r="M26" i="42"/>
  <c r="M25" i="42"/>
  <c r="M25" i="43"/>
  <c r="M23" i="43"/>
  <c r="M23" i="42"/>
  <c r="G78" i="34"/>
  <c r="M50" i="34"/>
  <c r="M25" i="34"/>
  <c r="G26" i="34"/>
  <c r="M47" i="34"/>
  <c r="M22" i="34"/>
  <c r="M49" i="34"/>
  <c r="M24" i="34"/>
  <c r="M23" i="34"/>
  <c r="M48" i="34"/>
  <c r="K19" i="41"/>
  <c r="M19" i="41"/>
  <c r="M19" i="43" l="1"/>
  <c r="M19" i="42"/>
  <c r="M76" i="34"/>
  <c r="M103" i="34"/>
  <c r="M51" i="43"/>
  <c r="M78" i="43"/>
  <c r="M51" i="42"/>
  <c r="M78" i="42"/>
  <c r="M102" i="34"/>
  <c r="M75" i="34"/>
  <c r="M75" i="41"/>
  <c r="M49" i="41"/>
  <c r="M101" i="34"/>
  <c r="M74" i="34"/>
  <c r="M104" i="34"/>
  <c r="M77" i="34"/>
  <c r="M73" i="41"/>
  <c r="M47" i="41"/>
  <c r="K46" i="43"/>
  <c r="K46" i="42"/>
  <c r="K73" i="43"/>
  <c r="K73" i="42"/>
  <c r="K19" i="43"/>
  <c r="K19" i="42"/>
  <c r="M27" i="42"/>
  <c r="M79" i="43"/>
  <c r="M52" i="42"/>
  <c r="M79" i="42"/>
  <c r="M52" i="43"/>
  <c r="M100" i="34"/>
  <c r="M73" i="34"/>
  <c r="M49" i="43"/>
  <c r="M49" i="42"/>
  <c r="M76" i="43"/>
  <c r="M76" i="42"/>
  <c r="K96" i="34"/>
  <c r="K69" i="34"/>
  <c r="M53" i="43"/>
  <c r="M80" i="43"/>
  <c r="M80" i="42"/>
  <c r="M53" i="42"/>
  <c r="M27" i="43"/>
  <c r="M74" i="41"/>
  <c r="M48" i="41"/>
  <c r="M99" i="34"/>
  <c r="M72" i="34"/>
  <c r="K44" i="34"/>
  <c r="K19" i="34"/>
  <c r="M50" i="42"/>
  <c r="M77" i="42"/>
  <c r="M50" i="43"/>
  <c r="M77" i="43"/>
  <c r="K70" i="41"/>
  <c r="K44" i="41"/>
  <c r="M76" i="41"/>
  <c r="M50" i="41"/>
  <c r="M26" i="34"/>
  <c r="M51" i="34"/>
  <c r="M19" i="34"/>
  <c r="M44" i="34"/>
  <c r="M105" i="34" l="1"/>
  <c r="M81" i="42"/>
  <c r="M54" i="43"/>
  <c r="M81" i="43"/>
  <c r="M54" i="42"/>
  <c r="M51" i="41"/>
  <c r="M70" i="41"/>
  <c r="M44" i="41"/>
  <c r="M69" i="34"/>
  <c r="M96" i="34"/>
  <c r="M77" i="41"/>
  <c r="M73" i="43"/>
  <c r="M73" i="42"/>
  <c r="M46" i="43"/>
  <c r="M46" i="42"/>
  <c r="M78" i="34"/>
  <c r="G19" i="41" l="1"/>
  <c r="G36" i="42"/>
  <c r="G36" i="43"/>
  <c r="G34" i="42"/>
  <c r="G34" i="43"/>
  <c r="G35" i="42"/>
  <c r="G35" i="43"/>
  <c r="G113" i="34"/>
  <c r="G114" i="34" s="1"/>
  <c r="G29" i="41" l="1"/>
  <c r="G24" i="42"/>
  <c r="G24" i="43"/>
  <c r="G46" i="42"/>
  <c r="G73" i="43"/>
  <c r="G73" i="42"/>
  <c r="G46" i="43"/>
  <c r="G76" i="42"/>
  <c r="G49" i="43"/>
  <c r="G76" i="43"/>
  <c r="G49" i="42"/>
  <c r="G77" i="42"/>
  <c r="G50" i="43"/>
  <c r="G50" i="42"/>
  <c r="G77" i="43"/>
  <c r="G90" i="42"/>
  <c r="G63" i="42"/>
  <c r="G62" i="42"/>
  <c r="G89" i="42"/>
  <c r="G26" i="42"/>
  <c r="G26" i="43"/>
  <c r="G63" i="43"/>
  <c r="G90" i="43"/>
  <c r="G69" i="34"/>
  <c r="G82" i="34" s="1"/>
  <c r="G96" i="34"/>
  <c r="G78" i="43"/>
  <c r="G51" i="43"/>
  <c r="G78" i="42"/>
  <c r="G51" i="42"/>
  <c r="G25" i="42"/>
  <c r="G25" i="43"/>
  <c r="G61" i="43"/>
  <c r="G88" i="43"/>
  <c r="G19" i="43"/>
  <c r="G19" i="42"/>
  <c r="G52" i="43"/>
  <c r="G79" i="43"/>
  <c r="G52" i="42"/>
  <c r="G79" i="42"/>
  <c r="G44" i="41"/>
  <c r="G70" i="41"/>
  <c r="G22" i="42"/>
  <c r="G22" i="43"/>
  <c r="G80" i="43"/>
  <c r="G53" i="42"/>
  <c r="G53" i="43"/>
  <c r="G80" i="42"/>
  <c r="G37" i="43"/>
  <c r="G37" i="42"/>
  <c r="G23" i="43"/>
  <c r="G23" i="42"/>
  <c r="G62" i="43"/>
  <c r="G89" i="43"/>
  <c r="G59" i="34"/>
  <c r="G60" i="34" s="1"/>
  <c r="G81" i="41" l="1"/>
  <c r="G88" i="41" s="1"/>
  <c r="E35" i="40" s="1"/>
  <c r="G109" i="34"/>
  <c r="G116" i="34" s="1"/>
  <c r="E17" i="40" s="1"/>
  <c r="G55" i="41"/>
  <c r="G62" i="41" s="1"/>
  <c r="E34" i="40" s="1"/>
  <c r="G36" i="41"/>
  <c r="E32" i="40" s="1"/>
  <c r="G64" i="43"/>
  <c r="G27" i="43"/>
  <c r="G31" i="43" s="1"/>
  <c r="G39" i="43" s="1"/>
  <c r="E26" i="40" s="1"/>
  <c r="G54" i="43"/>
  <c r="G27" i="42"/>
  <c r="G31" i="42" s="1"/>
  <c r="G39" i="42" s="1"/>
  <c r="E20" i="40" s="1"/>
  <c r="G81" i="42"/>
  <c r="G85" i="42" s="1"/>
  <c r="G91" i="43"/>
  <c r="G91" i="42"/>
  <c r="G54" i="42"/>
  <c r="G64" i="42"/>
  <c r="G81" i="43"/>
  <c r="G85" i="43" s="1"/>
  <c r="G19" i="34"/>
  <c r="G30" i="34" s="1"/>
  <c r="G44" i="34"/>
  <c r="G55" i="34" s="1"/>
  <c r="G93" i="43" l="1"/>
  <c r="E29" i="40" s="1"/>
  <c r="G93" i="42"/>
  <c r="E23" i="40" s="1"/>
  <c r="G58" i="43"/>
  <c r="G66" i="43" s="1"/>
  <c r="E28" i="40" s="1"/>
  <c r="G58" i="42"/>
  <c r="G66" i="42" s="1"/>
  <c r="E22" i="40" s="1"/>
  <c r="G62" i="34"/>
  <c r="E14" i="40" s="1"/>
  <c r="I34" i="42"/>
  <c r="I34" i="43"/>
  <c r="I35" i="42"/>
  <c r="I35" i="43"/>
  <c r="I61" i="43" l="1"/>
  <c r="I88" i="43"/>
  <c r="I19" i="43"/>
  <c r="I19" i="42"/>
  <c r="I89" i="43"/>
  <c r="I62" i="43"/>
  <c r="I62" i="42"/>
  <c r="I89" i="42"/>
  <c r="I32" i="41"/>
  <c r="I19" i="41"/>
  <c r="I96" i="34" l="1"/>
  <c r="I69" i="34"/>
  <c r="I70" i="41"/>
  <c r="I44" i="41"/>
  <c r="I84" i="41"/>
  <c r="I58" i="41"/>
  <c r="I46" i="43"/>
  <c r="I46" i="42"/>
  <c r="I73" i="43"/>
  <c r="I73" i="42"/>
  <c r="I19" i="34"/>
  <c r="I44" i="34"/>
  <c r="E86" i="34" l="1"/>
  <c r="E85" i="34"/>
  <c r="E33" i="34"/>
  <c r="E34" i="34"/>
  <c r="K85" i="34" l="1"/>
  <c r="G85" i="34"/>
  <c r="I85" i="34"/>
  <c r="G86" i="34"/>
  <c r="G33" i="34"/>
  <c r="K33" i="34"/>
  <c r="I33" i="34"/>
  <c r="G34" i="34"/>
  <c r="E78" i="34"/>
  <c r="E26" i="34"/>
  <c r="G87" i="34" l="1"/>
  <c r="G89" i="34" s="1"/>
  <c r="E16" i="40" s="1"/>
  <c r="G35" i="34"/>
  <c r="G37" i="34" l="1"/>
  <c r="E13" i="40" s="1"/>
  <c r="O24" i="41" l="1"/>
  <c r="O23" i="41"/>
  <c r="O22" i="41"/>
  <c r="O23" i="43" l="1"/>
  <c r="O23" i="42"/>
  <c r="O25" i="41"/>
  <c r="O24" i="42"/>
  <c r="O24" i="43"/>
  <c r="O50" i="34"/>
  <c r="O25" i="34"/>
  <c r="O49" i="34"/>
  <c r="O24" i="34"/>
  <c r="O47" i="34"/>
  <c r="O22" i="34"/>
  <c r="O25" i="42"/>
  <c r="O25" i="43"/>
  <c r="O22" i="43"/>
  <c r="O22" i="42"/>
  <c r="O19" i="41"/>
  <c r="O23" i="34"/>
  <c r="O48" i="34"/>
  <c r="O26" i="43"/>
  <c r="O26" i="42"/>
  <c r="O79" i="43" l="1"/>
  <c r="O52" i="42"/>
  <c r="O79" i="42"/>
  <c r="O52" i="43"/>
  <c r="O26" i="34"/>
  <c r="O19" i="34"/>
  <c r="O44" i="34"/>
  <c r="O53" i="42"/>
  <c r="O80" i="42"/>
  <c r="O80" i="43"/>
  <c r="O53" i="43"/>
  <c r="O19" i="43"/>
  <c r="O19" i="42"/>
  <c r="O73" i="41"/>
  <c r="O47" i="41"/>
  <c r="O76" i="42"/>
  <c r="O76" i="43"/>
  <c r="O49" i="43"/>
  <c r="O49" i="42"/>
  <c r="O27" i="42"/>
  <c r="O102" i="34"/>
  <c r="O75" i="34"/>
  <c r="O74" i="41"/>
  <c r="O48" i="41"/>
  <c r="O51" i="34"/>
  <c r="O50" i="41"/>
  <c r="O76" i="41"/>
  <c r="O100" i="34"/>
  <c r="O73" i="34"/>
  <c r="O101" i="34"/>
  <c r="O74" i="34"/>
  <c r="O27" i="43"/>
  <c r="O77" i="42"/>
  <c r="O50" i="43"/>
  <c r="O50" i="42"/>
  <c r="O77" i="43"/>
  <c r="O104" i="34"/>
  <c r="O77" i="34"/>
  <c r="O75" i="41"/>
  <c r="O49" i="41"/>
  <c r="O76" i="34"/>
  <c r="O103" i="34"/>
  <c r="O99" i="34"/>
  <c r="O72" i="34"/>
  <c r="O51" i="43"/>
  <c r="O51" i="42"/>
  <c r="O78" i="42"/>
  <c r="O78" i="43"/>
  <c r="O78" i="34" l="1"/>
  <c r="O105" i="34"/>
  <c r="O44" i="41"/>
  <c r="O70" i="41"/>
  <c r="O54" i="42"/>
  <c r="O73" i="42"/>
  <c r="O73" i="43"/>
  <c r="O46" i="43"/>
  <c r="O46" i="42"/>
  <c r="O96" i="34"/>
  <c r="O69" i="34"/>
  <c r="O54" i="43"/>
  <c r="O81" i="43"/>
  <c r="O81" i="42"/>
  <c r="O51" i="41"/>
  <c r="O77" i="41"/>
  <c r="I33" i="41" l="1"/>
  <c r="I34" i="41" s="1"/>
  <c r="I36" i="42"/>
  <c r="I37" i="42" s="1"/>
  <c r="I36" i="43"/>
  <c r="I37" i="43" s="1"/>
  <c r="K63" i="43" l="1"/>
  <c r="K64" i="43" s="1"/>
  <c r="K90" i="43"/>
  <c r="K91" i="43" s="1"/>
  <c r="I90" i="42"/>
  <c r="I91" i="42" s="1"/>
  <c r="I63" i="42"/>
  <c r="I64" i="42" s="1"/>
  <c r="I90" i="43"/>
  <c r="I91" i="43" s="1"/>
  <c r="I63" i="43"/>
  <c r="I64" i="43" s="1"/>
  <c r="I86" i="34"/>
  <c r="I87" i="34" s="1"/>
  <c r="I113" i="34"/>
  <c r="I114" i="34" s="1"/>
  <c r="K33" i="41"/>
  <c r="K34" i="41" s="1"/>
  <c r="K36" i="43"/>
  <c r="K37" i="43" s="1"/>
  <c r="K63" i="42"/>
  <c r="K64" i="42" s="1"/>
  <c r="K90" i="42"/>
  <c r="K91" i="42" s="1"/>
  <c r="K36" i="42"/>
  <c r="K37" i="42" s="1"/>
  <c r="I85" i="41"/>
  <c r="I86" i="41" s="1"/>
  <c r="I59" i="41"/>
  <c r="I60" i="41" s="1"/>
  <c r="K85" i="41" l="1"/>
  <c r="K86" i="41" s="1"/>
  <c r="K59" i="41"/>
  <c r="K60" i="41" s="1"/>
  <c r="I59" i="34"/>
  <c r="I60" i="34" s="1"/>
  <c r="I34" i="34"/>
  <c r="I35" i="34" s="1"/>
  <c r="K59" i="34"/>
  <c r="K60" i="34" s="1"/>
  <c r="K34" i="34"/>
  <c r="K35" i="34" s="1"/>
  <c r="K113" i="34"/>
  <c r="K114" i="34" s="1"/>
  <c r="K86" i="34"/>
  <c r="K87" i="34" s="1"/>
  <c r="I75" i="41" l="1"/>
  <c r="I49" i="41"/>
  <c r="I47" i="41"/>
  <c r="I73" i="41"/>
  <c r="I49" i="43"/>
  <c r="I49" i="42"/>
  <c r="I76" i="42"/>
  <c r="I76" i="43"/>
  <c r="I77" i="43"/>
  <c r="I77" i="42"/>
  <c r="I50" i="43"/>
  <c r="I50" i="42"/>
  <c r="I103" i="34"/>
  <c r="I76" i="34"/>
  <c r="I53" i="43"/>
  <c r="I53" i="42"/>
  <c r="I80" i="43"/>
  <c r="I80" i="42"/>
  <c r="I79" i="42"/>
  <c r="I52" i="43"/>
  <c r="I52" i="42"/>
  <c r="I79" i="43"/>
  <c r="I74" i="34"/>
  <c r="I101" i="34"/>
  <c r="I24" i="41"/>
  <c r="I99" i="34"/>
  <c r="I72" i="34"/>
  <c r="I23" i="41"/>
  <c r="I100" i="34"/>
  <c r="I73" i="34"/>
  <c r="I74" i="41"/>
  <c r="I48" i="41"/>
  <c r="I22" i="41"/>
  <c r="I78" i="42"/>
  <c r="I78" i="43"/>
  <c r="I51" i="43"/>
  <c r="I51" i="42"/>
  <c r="I50" i="41"/>
  <c r="I76" i="41"/>
  <c r="I102" i="34"/>
  <c r="I75" i="34"/>
  <c r="I104" i="34"/>
  <c r="I77" i="34"/>
  <c r="K20" i="41" l="1"/>
  <c r="K29" i="41" s="1"/>
  <c r="K36" i="41" s="1"/>
  <c r="I32" i="40" s="1"/>
  <c r="K71" i="41"/>
  <c r="K81" i="41" s="1"/>
  <c r="K88" i="41" s="1"/>
  <c r="I35" i="40" s="1"/>
  <c r="K45" i="41"/>
  <c r="K55" i="41" s="1"/>
  <c r="K62" i="41" s="1"/>
  <c r="I34" i="40" s="1"/>
  <c r="I25" i="42"/>
  <c r="I25" i="43"/>
  <c r="I24" i="34"/>
  <c r="I49" i="34"/>
  <c r="I25" i="41"/>
  <c r="I29" i="41" s="1"/>
  <c r="I36" i="41" s="1"/>
  <c r="G32" i="40" s="1"/>
  <c r="O32" i="40" s="1"/>
  <c r="K97" i="34"/>
  <c r="K109" i="34" s="1"/>
  <c r="K116" i="34" s="1"/>
  <c r="I17" i="40" s="1"/>
  <c r="K70" i="34"/>
  <c r="K82" i="34" s="1"/>
  <c r="K89" i="34" s="1"/>
  <c r="I16" i="40" s="1"/>
  <c r="I47" i="34"/>
  <c r="I22" i="34"/>
  <c r="I78" i="34"/>
  <c r="I82" i="34" s="1"/>
  <c r="I89" i="34" s="1"/>
  <c r="G16" i="40" s="1"/>
  <c r="O16" i="40" s="1"/>
  <c r="I105" i="34"/>
  <c r="I109" i="34" s="1"/>
  <c r="I116" i="34" s="1"/>
  <c r="G17" i="40" s="1"/>
  <c r="O17" i="40" s="1"/>
  <c r="I81" i="43"/>
  <c r="I85" i="43" s="1"/>
  <c r="I93" i="43" s="1"/>
  <c r="G29" i="40" s="1"/>
  <c r="O29" i="40" s="1"/>
  <c r="I26" i="43"/>
  <c r="I26" i="42"/>
  <c r="I24" i="42"/>
  <c r="I24" i="43"/>
  <c r="I81" i="42"/>
  <c r="I85" i="42" s="1"/>
  <c r="I93" i="42" s="1"/>
  <c r="G23" i="40" s="1"/>
  <c r="O23" i="40" s="1"/>
  <c r="I50" i="34"/>
  <c r="I25" i="34"/>
  <c r="I54" i="42"/>
  <c r="I58" i="42" s="1"/>
  <c r="I66" i="42" s="1"/>
  <c r="G22" i="40" s="1"/>
  <c r="O22" i="40" s="1"/>
  <c r="K74" i="43"/>
  <c r="K85" i="43" s="1"/>
  <c r="K93" i="43" s="1"/>
  <c r="I29" i="40" s="1"/>
  <c r="K74" i="42"/>
  <c r="K85" i="42" s="1"/>
  <c r="K93" i="42" s="1"/>
  <c r="I23" i="40" s="1"/>
  <c r="K47" i="43"/>
  <c r="K58" i="43" s="1"/>
  <c r="K66" i="43" s="1"/>
  <c r="I28" i="40" s="1"/>
  <c r="K47" i="42"/>
  <c r="K58" i="42" s="1"/>
  <c r="K66" i="42" s="1"/>
  <c r="I22" i="40" s="1"/>
  <c r="I23" i="42"/>
  <c r="I23" i="43"/>
  <c r="I22" i="43"/>
  <c r="I22" i="42"/>
  <c r="I54" i="43"/>
  <c r="I58" i="43" s="1"/>
  <c r="I66" i="43" s="1"/>
  <c r="G28" i="40" s="1"/>
  <c r="O28" i="40" s="1"/>
  <c r="I77" i="41"/>
  <c r="I81" i="41" s="1"/>
  <c r="I88" i="41" s="1"/>
  <c r="G35" i="40" s="1"/>
  <c r="O35" i="40" s="1"/>
  <c r="I48" i="34"/>
  <c r="I23" i="34"/>
  <c r="I51" i="41"/>
  <c r="I55" i="41" s="1"/>
  <c r="I62" i="41" s="1"/>
  <c r="G34" i="40" s="1"/>
  <c r="O34" i="40" s="1"/>
  <c r="Q32" i="40" l="1"/>
  <c r="I27" i="42"/>
  <c r="I31" i="42" s="1"/>
  <c r="I39" i="42" s="1"/>
  <c r="G20" i="40" s="1"/>
  <c r="O20" i="40" s="1"/>
  <c r="Q34" i="40"/>
  <c r="I26" i="34"/>
  <c r="I30" i="34" s="1"/>
  <c r="I37" i="34" s="1"/>
  <c r="G13" i="40" s="1"/>
  <c r="O13" i="40" s="1"/>
  <c r="Q35" i="40"/>
  <c r="Q17" i="40"/>
  <c r="I27" i="43"/>
  <c r="I31" i="43" s="1"/>
  <c r="I39" i="43" s="1"/>
  <c r="G26" i="40" s="1"/>
  <c r="O26" i="40" s="1"/>
  <c r="I51" i="34"/>
  <c r="I55" i="34" s="1"/>
  <c r="I62" i="34" s="1"/>
  <c r="G14" i="40" s="1"/>
  <c r="O14" i="40" s="1"/>
  <c r="K20" i="43"/>
  <c r="K31" i="43" s="1"/>
  <c r="K39" i="43" s="1"/>
  <c r="I26" i="40" s="1"/>
  <c r="K20" i="42"/>
  <c r="K31" i="42" s="1"/>
  <c r="K39" i="42" s="1"/>
  <c r="I20" i="40" s="1"/>
  <c r="Q29" i="40"/>
  <c r="Q22" i="40"/>
  <c r="Q28" i="40"/>
  <c r="K20" i="34"/>
  <c r="K30" i="34" s="1"/>
  <c r="K37" i="34" s="1"/>
  <c r="I13" i="40" s="1"/>
  <c r="K45" i="34"/>
  <c r="K55" i="34" s="1"/>
  <c r="K62" i="34" s="1"/>
  <c r="I14" i="40" s="1"/>
  <c r="Q23" i="40"/>
  <c r="Q16" i="40"/>
  <c r="Q14" i="40" l="1"/>
  <c r="Q20" i="40"/>
  <c r="Q26" i="40"/>
  <c r="Q13" i="40"/>
  <c r="M35" i="43" l="1"/>
  <c r="M35" i="42"/>
  <c r="M32" i="41"/>
  <c r="M58" i="34" l="1"/>
  <c r="M33" i="34"/>
  <c r="M84" i="41"/>
  <c r="M58" i="41"/>
  <c r="M89" i="42"/>
  <c r="M62" i="42"/>
  <c r="M89" i="43"/>
  <c r="M62" i="43"/>
  <c r="M112" i="34"/>
  <c r="M85" i="34"/>
  <c r="O33" i="41" l="1"/>
  <c r="O36" i="42"/>
  <c r="O36" i="43"/>
  <c r="M36" i="42" l="1"/>
  <c r="M37" i="42" s="1"/>
  <c r="M36" i="43"/>
  <c r="M37" i="43" s="1"/>
  <c r="M33" i="41"/>
  <c r="M34" i="41" s="1"/>
  <c r="O63" i="42"/>
  <c r="O90" i="42"/>
  <c r="O85" i="41"/>
  <c r="O59" i="41"/>
  <c r="O59" i="34"/>
  <c r="O34" i="34"/>
  <c r="O90" i="43"/>
  <c r="O63" i="43"/>
  <c r="O113" i="34"/>
  <c r="O86" i="34"/>
  <c r="M59" i="41" l="1"/>
  <c r="M60" i="41" s="1"/>
  <c r="M85" i="41"/>
  <c r="M86" i="41" s="1"/>
  <c r="M63" i="43"/>
  <c r="M64" i="43" s="1"/>
  <c r="M90" i="43"/>
  <c r="M91" i="43" s="1"/>
  <c r="M113" i="34"/>
  <c r="M114" i="34" s="1"/>
  <c r="M86" i="34"/>
  <c r="M87" i="34" s="1"/>
  <c r="M90" i="42"/>
  <c r="M91" i="42" s="1"/>
  <c r="M63" i="42"/>
  <c r="M64" i="42" s="1"/>
  <c r="M59" i="34"/>
  <c r="M60" i="34" s="1"/>
  <c r="M34" i="34"/>
  <c r="M35" i="34" s="1"/>
  <c r="M20" i="41" l="1"/>
  <c r="M29" i="41" s="1"/>
  <c r="M36" i="41" s="1"/>
  <c r="K32" i="40" s="1"/>
  <c r="S32" i="40" s="1"/>
  <c r="M45" i="41"/>
  <c r="M55" i="41" s="1"/>
  <c r="M62" i="41" s="1"/>
  <c r="K34" i="40" s="1"/>
  <c r="S34" i="40" s="1"/>
  <c r="M71" i="41"/>
  <c r="M81" i="41" s="1"/>
  <c r="M88" i="41" s="1"/>
  <c r="K35" i="40" s="1"/>
  <c r="S35" i="40" s="1"/>
  <c r="M70" i="34"/>
  <c r="M82" i="34" s="1"/>
  <c r="M89" i="34" s="1"/>
  <c r="K16" i="40" s="1"/>
  <c r="S16" i="40" s="1"/>
  <c r="M97" i="34"/>
  <c r="M109" i="34" s="1"/>
  <c r="M116" i="34" s="1"/>
  <c r="K17" i="40" s="1"/>
  <c r="S17" i="40" s="1"/>
  <c r="M47" i="42"/>
  <c r="M58" i="42" s="1"/>
  <c r="M66" i="42" s="1"/>
  <c r="K22" i="40" s="1"/>
  <c r="S22" i="40" s="1"/>
  <c r="M74" i="42"/>
  <c r="M85" i="42" s="1"/>
  <c r="M93" i="42" s="1"/>
  <c r="K23" i="40" s="1"/>
  <c r="S23" i="40" s="1"/>
  <c r="M74" i="43"/>
  <c r="M85" i="43" s="1"/>
  <c r="M93" i="43" s="1"/>
  <c r="K29" i="40" s="1"/>
  <c r="S29" i="40" s="1"/>
  <c r="M47" i="43"/>
  <c r="M58" i="43" s="1"/>
  <c r="M66" i="43" s="1"/>
  <c r="K28" i="40" s="1"/>
  <c r="S28" i="40" s="1"/>
  <c r="O20" i="41"/>
  <c r="O29" i="41" s="1"/>
  <c r="O71" i="41"/>
  <c r="O81" i="41" s="1"/>
  <c r="O45" i="41"/>
  <c r="O55" i="41" s="1"/>
  <c r="O97" i="34"/>
  <c r="O109" i="34" s="1"/>
  <c r="O70" i="34"/>
  <c r="O82" i="34" s="1"/>
  <c r="O47" i="42"/>
  <c r="O58" i="42" s="1"/>
  <c r="O47" i="43"/>
  <c r="O58" i="43" s="1"/>
  <c r="O74" i="43"/>
  <c r="O85" i="43" s="1"/>
  <c r="O74" i="42"/>
  <c r="O85" i="42" s="1"/>
  <c r="M20" i="34" l="1"/>
  <c r="M30" i="34" s="1"/>
  <c r="M37" i="34" s="1"/>
  <c r="K13" i="40" s="1"/>
  <c r="S13" i="40" s="1"/>
  <c r="M45" i="34"/>
  <c r="M55" i="34" s="1"/>
  <c r="M62" i="34" s="1"/>
  <c r="K14" i="40" s="1"/>
  <c r="S14" i="40" s="1"/>
  <c r="M20" i="42"/>
  <c r="M31" i="42" s="1"/>
  <c r="M39" i="42" s="1"/>
  <c r="K20" i="40" s="1"/>
  <c r="S20" i="40" s="1"/>
  <c r="M20" i="43"/>
  <c r="M31" i="43" s="1"/>
  <c r="M39" i="43" s="1"/>
  <c r="K26" i="40" s="1"/>
  <c r="S26" i="40" s="1"/>
  <c r="O20" i="34"/>
  <c r="O30" i="34" s="1"/>
  <c r="O45" i="34"/>
  <c r="O55" i="34" s="1"/>
  <c r="O20" i="42"/>
  <c r="O31" i="42" s="1"/>
  <c r="O20" i="43"/>
  <c r="O31" i="43" s="1"/>
  <c r="O35" i="43" l="1"/>
  <c r="O37" i="43" s="1"/>
  <c r="O39" i="43" s="1"/>
  <c r="M26" i="40" s="1"/>
  <c r="O35" i="42"/>
  <c r="O37" i="42" s="1"/>
  <c r="O39" i="42" s="1"/>
  <c r="M20" i="40" s="1"/>
  <c r="O32" i="41"/>
  <c r="O34" i="41" s="1"/>
  <c r="O36" i="41" s="1"/>
  <c r="M32" i="40" s="1"/>
  <c r="W32" i="40" l="1"/>
  <c r="U32" i="40"/>
  <c r="O58" i="34"/>
  <c r="O60" i="34" s="1"/>
  <c r="O62" i="34" s="1"/>
  <c r="M14" i="40" s="1"/>
  <c r="O33" i="34"/>
  <c r="O35" i="34" s="1"/>
  <c r="O37" i="34" s="1"/>
  <c r="M13" i="40" s="1"/>
  <c r="U20" i="40"/>
  <c r="W20" i="40"/>
  <c r="O62" i="43"/>
  <c r="O64" i="43" s="1"/>
  <c r="O66" i="43" s="1"/>
  <c r="M28" i="40" s="1"/>
  <c r="O89" i="43"/>
  <c r="O91" i="43" s="1"/>
  <c r="O93" i="43" s="1"/>
  <c r="M29" i="40" s="1"/>
  <c r="O62" i="42"/>
  <c r="O64" i="42" s="1"/>
  <c r="O66" i="42" s="1"/>
  <c r="M22" i="40" s="1"/>
  <c r="O89" i="42"/>
  <c r="O91" i="42" s="1"/>
  <c r="O93" i="42" s="1"/>
  <c r="M23" i="40" s="1"/>
  <c r="W26" i="40"/>
  <c r="U26" i="40"/>
  <c r="O85" i="34"/>
  <c r="O87" i="34" s="1"/>
  <c r="O89" i="34" s="1"/>
  <c r="M16" i="40" s="1"/>
  <c r="O112" i="34"/>
  <c r="O114" i="34" s="1"/>
  <c r="O116" i="34" s="1"/>
  <c r="M17" i="40" s="1"/>
  <c r="O58" i="41"/>
  <c r="O60" i="41" s="1"/>
  <c r="O62" i="41" s="1"/>
  <c r="M34" i="40" s="1"/>
  <c r="O84" i="41"/>
  <c r="O86" i="41" s="1"/>
  <c r="O88" i="41" s="1"/>
  <c r="M35" i="40" s="1"/>
  <c r="U35" i="40" l="1"/>
  <c r="W35" i="40"/>
  <c r="W29" i="40"/>
  <c r="U29" i="40"/>
  <c r="U28" i="40"/>
  <c r="W28" i="40"/>
  <c r="W34" i="40"/>
  <c r="U34" i="40"/>
  <c r="W16" i="40"/>
  <c r="U16" i="40"/>
  <c r="U13" i="40"/>
  <c r="W13" i="40"/>
  <c r="U17" i="40"/>
  <c r="W17" i="40"/>
  <c r="W14" i="40"/>
  <c r="U14" i="40"/>
  <c r="W23" i="40"/>
  <c r="U23" i="40"/>
  <c r="U22" i="40"/>
  <c r="W22" i="40"/>
</calcChain>
</file>

<file path=xl/sharedStrings.xml><?xml version="1.0" encoding="utf-8"?>
<sst xmlns="http://schemas.openxmlformats.org/spreadsheetml/2006/main" count="546" uniqueCount="159">
  <si>
    <t>Summary of General Service Bill Impacts by Proposal</t>
  </si>
  <si>
    <t>Impact Drivers (%)</t>
  </si>
  <si>
    <t>Current Rates, Zones</t>
  </si>
  <si>
    <t>Proposed - Harmonized</t>
  </si>
  <si>
    <t>Line</t>
  </si>
  <si>
    <t>Current Rates</t>
  </si>
  <si>
    <t>Current Rate Design</t>
  </si>
  <si>
    <t>SFVD</t>
  </si>
  <si>
    <t>SFVD - E02*</t>
  </si>
  <si>
    <t>Cost Study</t>
  </si>
  <si>
    <t>Rate E02</t>
  </si>
  <si>
    <t>Bill Impacts</t>
  </si>
  <si>
    <t>No.</t>
  </si>
  <si>
    <t>Particulars ($)</t>
  </si>
  <si>
    <t xml:space="preserve">July 2024 QRAM </t>
  </si>
  <si>
    <t xml:space="preserve">7.3.7 </t>
  </si>
  <si>
    <t xml:space="preserve">7.3.7 - SFVD </t>
  </si>
  <si>
    <t xml:space="preserve">7.3.1 </t>
  </si>
  <si>
    <t>Update</t>
  </si>
  <si>
    <t>Rate Design</t>
  </si>
  <si>
    <t>Harmonization</t>
  </si>
  <si>
    <t>Customer Charge</t>
  </si>
  <si>
    <t>As Proposed (%)</t>
  </si>
  <si>
    <t>(a)</t>
  </si>
  <si>
    <t>(b)</t>
  </si>
  <si>
    <t xml:space="preserve">(c) </t>
  </si>
  <si>
    <t>(d)</t>
  </si>
  <si>
    <t>(e)</t>
  </si>
  <si>
    <t>(f) = (b / a)</t>
  </si>
  <si>
    <t>(g) = (c / b)</t>
  </si>
  <si>
    <t>(h) = (d / c)</t>
  </si>
  <si>
    <t>(i) = (e / d)</t>
  </si>
  <si>
    <t>(j) = (e / a)</t>
  </si>
  <si>
    <t>EGD Rate Zone</t>
  </si>
  <si>
    <t>Rate 1 - Small</t>
  </si>
  <si>
    <t>Rate 1 - Large</t>
  </si>
  <si>
    <t>Rate 6 - Average</t>
  </si>
  <si>
    <t>Rate 6 - Large</t>
  </si>
  <si>
    <t>Union NW Rate Zone</t>
  </si>
  <si>
    <t>Rate 01 NW - Small</t>
  </si>
  <si>
    <t>Rate 10 NW - Small</t>
  </si>
  <si>
    <t>Rate 10 NW - Large</t>
  </si>
  <si>
    <t>Union NE Rate Zone</t>
  </si>
  <si>
    <t>Rate 01 NE - Small</t>
  </si>
  <si>
    <t>Rate 10 NE - Small</t>
  </si>
  <si>
    <t>Rate 10 NE - Large</t>
  </si>
  <si>
    <t>Union South Rate Zone</t>
  </si>
  <si>
    <t>Rate M1 - Small</t>
  </si>
  <si>
    <t>Rate M2 - Small</t>
  </si>
  <si>
    <t>Rate M2 - Large</t>
  </si>
  <si>
    <t xml:space="preserve">Total Bill Calculation - EGD Rate Zone </t>
  </si>
  <si>
    <t>SFVD - E02 (1)</t>
  </si>
  <si>
    <t>Usage</t>
  </si>
  <si>
    <t>Rate 1 to E01 - Small</t>
  </si>
  <si>
    <r>
      <t>Annual Consumption (m</t>
    </r>
    <r>
      <rPr>
        <vertAlign val="superscript"/>
        <sz val="10"/>
        <rFont val="Arial"/>
        <family val="2"/>
      </rPr>
      <t>3</t>
    </r>
    <r>
      <rPr>
        <sz val="10"/>
        <rFont val="Arial"/>
        <family val="2"/>
      </rPr>
      <t>)</t>
    </r>
  </si>
  <si>
    <r>
      <t>Design Demand (m</t>
    </r>
    <r>
      <rPr>
        <vertAlign val="superscript"/>
        <sz val="10"/>
        <rFont val="Arial"/>
        <family val="2"/>
      </rPr>
      <t>3</t>
    </r>
    <r>
      <rPr>
        <sz val="10"/>
        <rFont val="Arial"/>
        <family val="2"/>
      </rPr>
      <t>/d)</t>
    </r>
  </si>
  <si>
    <t>Delivery Charges</t>
  </si>
  <si>
    <t>Monthly Charge</t>
  </si>
  <si>
    <t>Delivery Demand</t>
  </si>
  <si>
    <t>Delivery Commodity</t>
  </si>
  <si>
    <t>First     30 m³</t>
  </si>
  <si>
    <t>Next     55 m³</t>
  </si>
  <si>
    <t>Next     85 m³</t>
  </si>
  <si>
    <t>Over  170 m³</t>
  </si>
  <si>
    <t xml:space="preserve">Total Delivery Commodity </t>
  </si>
  <si>
    <t>Facility Carbon</t>
  </si>
  <si>
    <t>Total Delivery</t>
  </si>
  <si>
    <t>Gas Supply Charges</t>
  </si>
  <si>
    <t>Transportation</t>
  </si>
  <si>
    <t>System Commodity</t>
  </si>
  <si>
    <t>Total Gas Supply</t>
  </si>
  <si>
    <t>Total Bill</t>
  </si>
  <si>
    <t>Rate 1 to E01 - Large</t>
  </si>
  <si>
    <t>Rate 6 to E02 - Average</t>
  </si>
  <si>
    <t>First      500 m³</t>
  </si>
  <si>
    <t>Next      1,050 m³</t>
  </si>
  <si>
    <t>Next    4,500 m³</t>
  </si>
  <si>
    <t>Next    7,000 m³</t>
  </si>
  <si>
    <t>Next    15,250 m³</t>
  </si>
  <si>
    <t>Over  28,300 m³</t>
  </si>
  <si>
    <t>Total Delivery Commodity</t>
  </si>
  <si>
    <t>Rate 6 to E02 - Large</t>
  </si>
  <si>
    <t>Notes:</t>
  </si>
  <si>
    <t>(1) Rate E02  Customer Charge updated to remove adjustment to set equal to Rate E01 customer charge</t>
  </si>
  <si>
    <t xml:space="preserve">Total Bill Calculation - Union North West Rate Zone </t>
  </si>
  <si>
    <t>Rate 01 NW to E01 - Small</t>
  </si>
  <si>
    <t>First 100 m³</t>
  </si>
  <si>
    <t>Next  200 m³</t>
  </si>
  <si>
    <t>Next 200 m³</t>
  </si>
  <si>
    <t>Next 500 m³</t>
  </si>
  <si>
    <t>Over   1,000 m³</t>
  </si>
  <si>
    <t>Storage</t>
  </si>
  <si>
    <t>Rate 10 NW to E02 - Small</t>
  </si>
  <si>
    <t>First 1 000 m³</t>
  </si>
  <si>
    <t>Next  9 000 m³</t>
  </si>
  <si>
    <t>Next 20 000 m³</t>
  </si>
  <si>
    <t>Next 70 000 m³</t>
  </si>
  <si>
    <t>Over   100,000 m³</t>
  </si>
  <si>
    <t>Rate 10 NW to E02 - Large</t>
  </si>
  <si>
    <t xml:space="preserve">Total Bill Calculation - Union North East Rate Zone </t>
  </si>
  <si>
    <t>Rate 01 NE to E01 - Small</t>
  </si>
  <si>
    <t>Rate 10 NE to E02 - Small</t>
  </si>
  <si>
    <t>Rate 10 NE to E02 - Large</t>
  </si>
  <si>
    <t xml:space="preserve">Total Bill Calculation - Union South Rate Zone </t>
  </si>
  <si>
    <t>Rate M1 to E01 - Small</t>
  </si>
  <si>
    <t>First     100 m³</t>
  </si>
  <si>
    <t>Next     150 m³</t>
  </si>
  <si>
    <t>Over  250 m³</t>
  </si>
  <si>
    <t>Rate M2 to E02 - Small</t>
  </si>
  <si>
    <t xml:space="preserve">    First              1 000 m3</t>
  </si>
  <si>
    <t xml:space="preserve">    Next              6 000 m3</t>
  </si>
  <si>
    <t xml:space="preserve">    Next            13 000 m3</t>
  </si>
  <si>
    <t xml:space="preserve">    All over       20 000 m3</t>
  </si>
  <si>
    <t>Rate M2 to E02 - Large</t>
  </si>
  <si>
    <t>Unit Rates for Bill Impact Calculations</t>
  </si>
  <si>
    <t>SFVD - E02</t>
  </si>
  <si>
    <r>
      <t>Particulars (cents/m</t>
    </r>
    <r>
      <rPr>
        <vertAlign val="superscript"/>
        <sz val="10"/>
        <color theme="1"/>
        <rFont val="Arial"/>
        <family val="2"/>
      </rPr>
      <t>3</t>
    </r>
    <r>
      <rPr>
        <sz val="10"/>
        <color theme="1"/>
        <rFont val="Arial"/>
        <family val="2"/>
      </rPr>
      <t>)</t>
    </r>
  </si>
  <si>
    <t>July 2024 QRAM (1)</t>
  </si>
  <si>
    <t>7.3.7 (2)</t>
  </si>
  <si>
    <t>7.3.7 - SFVD (3)</t>
  </si>
  <si>
    <t>7.3.1 (4)</t>
  </si>
  <si>
    <t>7.3.1 (5)</t>
  </si>
  <si>
    <t>(c)</t>
  </si>
  <si>
    <t>Facility Carbon Charge</t>
  </si>
  <si>
    <t>Rate 1</t>
  </si>
  <si>
    <t>E01</t>
  </si>
  <si>
    <t>Gas Supply Transportation</t>
  </si>
  <si>
    <t>Gas Supply Commodity</t>
  </si>
  <si>
    <t>Rate 6</t>
  </si>
  <si>
    <t>E02</t>
  </si>
  <si>
    <t>Rate 01</t>
  </si>
  <si>
    <r>
      <t>Next 200 m</t>
    </r>
    <r>
      <rPr>
        <vertAlign val="superscript"/>
        <sz val="10"/>
        <rFont val="Arial"/>
        <family val="2"/>
      </rPr>
      <t>3</t>
    </r>
  </si>
  <si>
    <t>Over 1,000 m³</t>
  </si>
  <si>
    <t>Gas Supply Transportation - NW</t>
  </si>
  <si>
    <t>Gas Supply Transportation - NE</t>
  </si>
  <si>
    <t>Storage - NW</t>
  </si>
  <si>
    <t>Storage - NE</t>
  </si>
  <si>
    <t>Gas Supply Commodity - NW</t>
  </si>
  <si>
    <t>Gas Supply Commodity - NE</t>
  </si>
  <si>
    <t>Rate 10</t>
  </si>
  <si>
    <t>Rate M1</t>
  </si>
  <si>
    <r>
      <t xml:space="preserve">    First              100 m</t>
    </r>
    <r>
      <rPr>
        <vertAlign val="superscript"/>
        <sz val="10"/>
        <rFont val="Arial"/>
        <family val="2"/>
      </rPr>
      <t>3</t>
    </r>
  </si>
  <si>
    <r>
      <t xml:space="preserve">    Next              150 m</t>
    </r>
    <r>
      <rPr>
        <vertAlign val="superscript"/>
        <sz val="10"/>
        <rFont val="Arial"/>
        <family val="2"/>
      </rPr>
      <t>3</t>
    </r>
  </si>
  <si>
    <r>
      <t xml:space="preserve">    All over         250 m</t>
    </r>
    <r>
      <rPr>
        <vertAlign val="superscript"/>
        <sz val="10"/>
        <rFont val="Arial"/>
        <family val="2"/>
      </rPr>
      <t>3</t>
    </r>
  </si>
  <si>
    <t>Rate M2</t>
  </si>
  <si>
    <r>
      <t xml:space="preserve">    First              1 000 m</t>
    </r>
    <r>
      <rPr>
        <vertAlign val="superscript"/>
        <sz val="10"/>
        <rFont val="Arial"/>
        <family val="2"/>
      </rPr>
      <t>3</t>
    </r>
  </si>
  <si>
    <r>
      <t xml:space="preserve">    Next              6 000 m</t>
    </r>
    <r>
      <rPr>
        <vertAlign val="superscript"/>
        <sz val="10"/>
        <rFont val="Arial"/>
        <family val="2"/>
      </rPr>
      <t>3</t>
    </r>
  </si>
  <si>
    <r>
      <t xml:space="preserve">    Next            13 000 m</t>
    </r>
    <r>
      <rPr>
        <vertAlign val="superscript"/>
        <sz val="10"/>
        <rFont val="Arial"/>
        <family val="2"/>
      </rPr>
      <t>3</t>
    </r>
  </si>
  <si>
    <r>
      <t xml:space="preserve">    All over       20 000 m</t>
    </r>
    <r>
      <rPr>
        <vertAlign val="superscript"/>
        <sz val="10"/>
        <rFont val="Arial"/>
        <family val="2"/>
      </rPr>
      <t>3</t>
    </r>
  </si>
  <si>
    <t>(1)</t>
  </si>
  <si>
    <t>EB-2024-0166, Exhibit F, Tab 1, Schedule 1, Appendix A, column (c), EGD rate zone gas supply load balancing charge included in delivery commodity, Union South rate zone storage charge included in delivery commodity.</t>
  </si>
  <si>
    <t>(2)</t>
  </si>
  <si>
    <t>Phase 3 Exhibit 8, Tab 2, Schedule 15, Attachment 2, column (h).</t>
  </si>
  <si>
    <t>(3)</t>
  </si>
  <si>
    <t>Phase 3 Exhibit 8, Tab 2, Schedule 15, Attachment 2, column (h) adjusted to use SFVD rate design.</t>
  </si>
  <si>
    <t>(4)</t>
  </si>
  <si>
    <t>Phase 3 Exhibit 8, Tab 2, Schedule 9, Attachment 2, column (h) adjusted to remove Rate E02 customer charge adjustment.</t>
  </si>
  <si>
    <t>(5)</t>
  </si>
  <si>
    <t>Phase 3 Exhibit 8, Tab 2, Schedule 9, Attachment 2, column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</si>
</sst>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quot;$&quot;#,##0.00;[Red]\-&quot;$&quot;#,##0.00"/>
    <numFmt numFmtId="165" formatCode="_-&quot;$&quot;* #,##0.00_-;\-&quot;$&quot;* #,##0.00_-;_-&quot;$&quot;* &quot;-&quot;??_-;_-@_-"/>
    <numFmt numFmtId="166" formatCode="_-* #,##0.00_-;\-* #,##0.00_-;_-* &quot;-&quot;??_-;_-@_-"/>
    <numFmt numFmtId="167" formatCode="_-* #,##0.0000_-;\-* #,##0.0000_-;_-* &quot;-&quot;??_-;_-@_-"/>
    <numFmt numFmtId="168" formatCode="_-* #,##0_-;\-* #,##0_-;_-* &quot;-&quot;??_-;_-@_-"/>
    <numFmt numFmtId="169" formatCode="#,##0.00_ ;\-#,##0.00\ "/>
    <numFmt numFmtId="170" formatCode="#,##0.0000_ ;\(#,##0.0000\)"/>
    <numFmt numFmtId="171" formatCode="0.0%;\(0.0%\)"/>
    <numFmt numFmtId="172" formatCode="0.0%;\(0.0%\);\-"/>
  </numFmts>
  <fonts count="14"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2"/>
      <name val="Arial"/>
      <family val="2"/>
    </font>
    <font>
      <sz val="10"/>
      <name val="Arial"/>
      <family val="2"/>
    </font>
    <font>
      <u/>
      <sz val="10"/>
      <name val="Arial"/>
      <family val="2"/>
    </font>
    <font>
      <u/>
      <sz val="10"/>
      <color theme="1"/>
      <name val="Arial"/>
      <family val="2"/>
    </font>
    <font>
      <sz val="10"/>
      <color rgb="FFFF0000"/>
      <name val="Arial"/>
      <family val="2"/>
    </font>
    <font>
      <sz val="10"/>
      <name val="Arial"/>
      <family val="2"/>
    </font>
    <font>
      <sz val="12"/>
      <name val="Arial"/>
      <family val="2"/>
    </font>
    <font>
      <vertAlign val="superscript"/>
      <sz val="10"/>
      <name val="Arial"/>
      <family val="2"/>
    </font>
    <font>
      <vertAlign val="superscript"/>
      <sz val="10"/>
      <color theme="1"/>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34">
    <xf numFmtId="0" fontId="0" fillId="0" borderId="0"/>
    <xf numFmtId="166" fontId="4" fillId="0" borderId="0" applyFont="0" applyFill="0" applyBorder="0" applyAlignment="0" applyProtection="0"/>
    <xf numFmtId="0" fontId="5" fillId="0" borderId="0"/>
    <xf numFmtId="166"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9" fontId="4" fillId="0" borderId="0" applyFont="0" applyFill="0" applyBorder="0" applyAlignment="0" applyProtection="0"/>
    <xf numFmtId="0" fontId="6" fillId="0" borderId="0"/>
    <xf numFmtId="0" fontId="3" fillId="0" borderId="0"/>
    <xf numFmtId="166" fontId="3" fillId="0" borderId="0" applyFont="0" applyFill="0" applyBorder="0" applyAlignment="0" applyProtection="0"/>
    <xf numFmtId="9" fontId="3" fillId="0" borderId="0" applyFont="0" applyFill="0" applyBorder="0" applyAlignment="0" applyProtection="0"/>
    <xf numFmtId="0" fontId="5" fillId="0" borderId="0"/>
    <xf numFmtId="0" fontId="2" fillId="0" borderId="0"/>
    <xf numFmtId="166" fontId="2" fillId="0" borderId="0" applyFont="0" applyFill="0" applyBorder="0" applyAlignment="0" applyProtection="0"/>
    <xf numFmtId="9" fontId="2" fillId="0" borderId="0" applyFont="0" applyFill="0" applyBorder="0" applyAlignment="0" applyProtection="0"/>
    <xf numFmtId="0" fontId="2" fillId="0" borderId="0"/>
    <xf numFmtId="166" fontId="2" fillId="0" borderId="0" applyFont="0" applyFill="0" applyBorder="0" applyAlignment="0" applyProtection="0"/>
    <xf numFmtId="9" fontId="2"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5" fillId="0" borderId="0"/>
    <xf numFmtId="0" fontId="5" fillId="0" borderId="0"/>
    <xf numFmtId="0" fontId="10" fillId="0" borderId="0"/>
    <xf numFmtId="0" fontId="6" fillId="0" borderId="0"/>
    <xf numFmtId="0" fontId="11" fillId="0" borderId="0"/>
  </cellStyleXfs>
  <cellXfs count="59">
    <xf numFmtId="0" fontId="0" fillId="0" borderId="0" xfId="0"/>
    <xf numFmtId="0" fontId="6" fillId="0" borderId="0" xfId="0" applyFont="1"/>
    <xf numFmtId="43" fontId="7" fillId="0" borderId="0" xfId="1" applyNumberFormat="1" applyFont="1" applyFill="1"/>
    <xf numFmtId="43" fontId="6" fillId="0" borderId="0" xfId="1" applyNumberFormat="1" applyFont="1" applyFill="1"/>
    <xf numFmtId="43" fontId="6" fillId="0" borderId="0" xfId="1" applyNumberFormat="1" applyFont="1" applyFill="1" applyBorder="1"/>
    <xf numFmtId="43" fontId="7" fillId="0" borderId="0" xfId="1" applyNumberFormat="1" applyFont="1"/>
    <xf numFmtId="0" fontId="0" fillId="0" borderId="0" xfId="0" applyAlignment="1">
      <alignment horizontal="center"/>
    </xf>
    <xf numFmtId="168" fontId="6" fillId="0" borderId="0" xfId="1" applyNumberFormat="1" applyFont="1" applyFill="1" applyBorder="1"/>
    <xf numFmtId="0" fontId="6" fillId="0" borderId="1" xfId="0" applyFont="1" applyBorder="1" applyAlignment="1">
      <alignment horizontal="center"/>
    </xf>
    <xf numFmtId="0" fontId="6" fillId="0" borderId="0" xfId="0" applyFont="1" applyAlignment="1">
      <alignment horizontal="center"/>
    </xf>
    <xf numFmtId="15" fontId="9" fillId="0" borderId="0" xfId="0" applyNumberFormat="1" applyFont="1"/>
    <xf numFmtId="0" fontId="6" fillId="0" borderId="0" xfId="0" applyFont="1" applyAlignment="1">
      <alignment horizontal="left" indent="1"/>
    </xf>
    <xf numFmtId="15" fontId="6" fillId="0" borderId="0" xfId="0" applyNumberFormat="1" applyFont="1" applyAlignment="1">
      <alignment horizontal="center"/>
    </xf>
    <xf numFmtId="0" fontId="9" fillId="0" borderId="0" xfId="0" applyFont="1"/>
    <xf numFmtId="0" fontId="0" fillId="0" borderId="1" xfId="0" applyBorder="1"/>
    <xf numFmtId="0" fontId="9" fillId="0" borderId="0" xfId="0" applyFont="1" applyAlignment="1">
      <alignment horizontal="center"/>
    </xf>
    <xf numFmtId="0" fontId="0" fillId="0" borderId="0" xfId="0" applyAlignment="1">
      <alignment horizontal="left" indent="2"/>
    </xf>
    <xf numFmtId="167" fontId="6" fillId="0" borderId="0" xfId="1" applyNumberFormat="1" applyFont="1" applyFill="1" applyProtection="1"/>
    <xf numFmtId="0" fontId="7" fillId="0" borderId="0" xfId="1" applyNumberFormat="1" applyFont="1" applyFill="1" applyBorder="1" applyAlignment="1">
      <alignment horizontal="left"/>
    </xf>
    <xf numFmtId="0" fontId="6" fillId="0" borderId="0" xfId="1" applyNumberFormat="1" applyFont="1" applyFill="1" applyBorder="1" applyAlignment="1">
      <alignment horizontal="left"/>
    </xf>
    <xf numFmtId="0" fontId="0" fillId="0" borderId="0" xfId="0" applyAlignment="1">
      <alignment horizontal="left" indent="1"/>
    </xf>
    <xf numFmtId="168" fontId="6" fillId="0" borderId="0" xfId="1" applyNumberFormat="1" applyFont="1" applyFill="1" applyBorder="1" applyAlignment="1">
      <alignment horizontal="right"/>
    </xf>
    <xf numFmtId="0" fontId="8" fillId="0" borderId="0" xfId="0" applyFont="1"/>
    <xf numFmtId="0" fontId="0" fillId="0" borderId="0" xfId="0" quotePrefix="1"/>
    <xf numFmtId="0" fontId="6" fillId="0" borderId="0" xfId="0" quotePrefix="1" applyFont="1" applyAlignment="1">
      <alignment horizontal="center"/>
    </xf>
    <xf numFmtId="0" fontId="0" fillId="0" borderId="1" xfId="0" applyBorder="1" applyAlignment="1">
      <alignment horizontal="center"/>
    </xf>
    <xf numFmtId="171" fontId="0" fillId="0" borderId="0" xfId="0" applyNumberFormat="1" applyAlignment="1">
      <alignment horizontal="center"/>
    </xf>
    <xf numFmtId="171" fontId="0" fillId="0" borderId="0" xfId="0" applyNumberFormat="1"/>
    <xf numFmtId="168" fontId="4" fillId="0" borderId="0" xfId="1" applyNumberFormat="1" applyFont="1" applyFill="1"/>
    <xf numFmtId="172" fontId="4" fillId="0" borderId="0" xfId="6" applyNumberFormat="1" applyFont="1" applyFill="1"/>
    <xf numFmtId="172" fontId="0" fillId="0" borderId="0" xfId="0" applyNumberFormat="1"/>
    <xf numFmtId="168" fontId="4" fillId="0" borderId="0" xfId="1" applyNumberFormat="1" applyFont="1"/>
    <xf numFmtId="0" fontId="7" fillId="0" borderId="0" xfId="0" applyFont="1" applyAlignment="1">
      <alignment horizontal="left" wrapText="1"/>
    </xf>
    <xf numFmtId="0" fontId="6" fillId="0" borderId="0" xfId="0" applyFont="1" applyAlignment="1">
      <alignment horizontal="left"/>
    </xf>
    <xf numFmtId="168" fontId="4" fillId="0" borderId="0" xfId="1" applyNumberFormat="1" applyFont="1" applyFill="1" applyBorder="1"/>
    <xf numFmtId="166" fontId="4" fillId="0" borderId="0" xfId="1" applyFont="1" applyFill="1" applyBorder="1"/>
    <xf numFmtId="0" fontId="0" fillId="0" borderId="0" xfId="0" applyAlignment="1">
      <alignment horizontal="left"/>
    </xf>
    <xf numFmtId="168" fontId="6" fillId="0" borderId="2" xfId="1" applyNumberFormat="1" applyFont="1" applyFill="1" applyBorder="1"/>
    <xf numFmtId="38" fontId="6" fillId="0" borderId="0" xfId="0" applyNumberFormat="1" applyFont="1"/>
    <xf numFmtId="0" fontId="7" fillId="0" borderId="0" xfId="0" applyFont="1" applyAlignment="1">
      <alignment horizontal="left"/>
    </xf>
    <xf numFmtId="168" fontId="4" fillId="0" borderId="3" xfId="1" applyNumberFormat="1" applyFont="1" applyFill="1" applyBorder="1"/>
    <xf numFmtId="38" fontId="6" fillId="0" borderId="0" xfId="1" applyNumberFormat="1" applyFont="1" applyFill="1" applyBorder="1"/>
    <xf numFmtId="168" fontId="4" fillId="0" borderId="0" xfId="1" applyNumberFormat="1" applyFont="1" applyFill="1" applyBorder="1" applyAlignment="1">
      <alignment horizontal="center"/>
    </xf>
    <xf numFmtId="168" fontId="4" fillId="0" borderId="2" xfId="1" applyNumberFormat="1" applyFont="1" applyFill="1" applyBorder="1"/>
    <xf numFmtId="167" fontId="6" fillId="0" borderId="0" xfId="1" applyNumberFormat="1" applyFont="1" applyAlignment="1">
      <alignment horizontal="center"/>
    </xf>
    <xf numFmtId="0" fontId="6" fillId="0" borderId="0" xfId="0" applyFont="1" applyAlignment="1">
      <alignment wrapText="1"/>
    </xf>
    <xf numFmtId="43" fontId="7" fillId="0" borderId="0" xfId="1" applyNumberFormat="1" applyFont="1" applyFill="1" applyAlignment="1"/>
    <xf numFmtId="0" fontId="7" fillId="0" borderId="0" xfId="0" applyFont="1"/>
    <xf numFmtId="0" fontId="6" fillId="0" borderId="0" xfId="0" applyFont="1" applyProtection="1">
      <protection locked="0"/>
    </xf>
    <xf numFmtId="0" fontId="0" fillId="0" borderId="0" xfId="0" quotePrefix="1" applyAlignment="1">
      <alignment horizontal="center"/>
    </xf>
    <xf numFmtId="0" fontId="0" fillId="0" borderId="0" xfId="0" quotePrefix="1" applyAlignment="1">
      <alignment horizontal="center" vertical="top"/>
    </xf>
    <xf numFmtId="167" fontId="6" fillId="0" borderId="0" xfId="1" applyNumberFormat="1" applyFont="1"/>
    <xf numFmtId="164" fontId="6" fillId="0" borderId="0" xfId="0" applyNumberFormat="1" applyFont="1"/>
    <xf numFmtId="167" fontId="6" fillId="0" borderId="0" xfId="1" applyNumberFormat="1" applyFont="1" applyFill="1"/>
    <xf numFmtId="170" fontId="6" fillId="0" borderId="0" xfId="1" applyNumberFormat="1" applyFont="1" applyFill="1"/>
    <xf numFmtId="169" fontId="6" fillId="0" borderId="0" xfId="1" applyNumberFormat="1" applyFont="1" applyFill="1"/>
    <xf numFmtId="0" fontId="0" fillId="0" borderId="1" xfId="0" applyBorder="1" applyAlignment="1">
      <alignment horizontal="center"/>
    </xf>
    <xf numFmtId="0" fontId="8" fillId="0" borderId="0" xfId="0" applyFont="1" applyAlignment="1">
      <alignment horizontal="center"/>
    </xf>
    <xf numFmtId="0" fontId="0" fillId="0" borderId="0" xfId="0" quotePrefix="1" applyAlignment="1">
      <alignment vertical="top" wrapText="1"/>
    </xf>
  </cellXfs>
  <cellStyles count="34">
    <cellStyle name="Comma" xfId="1" builtinId="3"/>
    <cellStyle name="Comma 2" xfId="3" xr:uid="{00000000-0005-0000-0000-000001000000}"/>
    <cellStyle name="Comma 3" xfId="9" xr:uid="{00000000-0005-0000-0000-000002000000}"/>
    <cellStyle name="Comma 3 2" xfId="16" xr:uid="{00000000-0005-0000-0000-000003000000}"/>
    <cellStyle name="Comma 3 2 2" xfId="25" xr:uid="{00000000-0005-0000-0000-000004000000}"/>
    <cellStyle name="Comma 3 3" xfId="19" xr:uid="{00000000-0005-0000-0000-000005000000}"/>
    <cellStyle name="Comma 4" xfId="13" xr:uid="{00000000-0005-0000-0000-000006000000}"/>
    <cellStyle name="Comma 4 2" xfId="22" xr:uid="{00000000-0005-0000-0000-000007000000}"/>
    <cellStyle name="Comma 5" xfId="27" xr:uid="{00000000-0005-0000-0000-000008000000}"/>
    <cellStyle name="Currency 2" xfId="5" xr:uid="{00000000-0005-0000-0000-000009000000}"/>
    <cellStyle name="Currency 3" xfId="28" xr:uid="{00000000-0005-0000-0000-00000A000000}"/>
    <cellStyle name="Normal" xfId="0" builtinId="0"/>
    <cellStyle name="Normal 10" xfId="7" xr:uid="{00000000-0005-0000-0000-00000C000000}"/>
    <cellStyle name="Normal 2" xfId="2" xr:uid="{00000000-0005-0000-0000-00000D000000}"/>
    <cellStyle name="Normal 2 2" xfId="29" xr:uid="{00000000-0005-0000-0000-00000E000000}"/>
    <cellStyle name="Normal 2 3" xfId="32" xr:uid="{00000000-0005-0000-0000-00000F000000}"/>
    <cellStyle name="Normal 3" xfId="11" xr:uid="{00000000-0005-0000-0000-000010000000}"/>
    <cellStyle name="Normal 3 2" xfId="30" xr:uid="{00000000-0005-0000-0000-000011000000}"/>
    <cellStyle name="Normal 4" xfId="8" xr:uid="{00000000-0005-0000-0000-000012000000}"/>
    <cellStyle name="Normal 4 2" xfId="15" xr:uid="{00000000-0005-0000-0000-000013000000}"/>
    <cellStyle name="Normal 4 2 2" xfId="24" xr:uid="{00000000-0005-0000-0000-000014000000}"/>
    <cellStyle name="Normal 4 3" xfId="18" xr:uid="{00000000-0005-0000-0000-000015000000}"/>
    <cellStyle name="Normal 5" xfId="12" xr:uid="{00000000-0005-0000-0000-000016000000}"/>
    <cellStyle name="Normal 5 2" xfId="21" xr:uid="{00000000-0005-0000-0000-000017000000}"/>
    <cellStyle name="Normal 6" xfId="31" xr:uid="{00000000-0005-0000-0000-000018000000}"/>
    <cellStyle name="Normal 7" xfId="33" xr:uid="{00000000-0005-0000-0000-000019000000}"/>
    <cellStyle name="Percent" xfId="6" builtinId="5"/>
    <cellStyle name="Percent 2" xfId="4" xr:uid="{00000000-0005-0000-0000-00001C000000}"/>
    <cellStyle name="Percent 3" xfId="10" xr:uid="{00000000-0005-0000-0000-00001D000000}"/>
    <cellStyle name="Percent 3 2" xfId="17" xr:uid="{00000000-0005-0000-0000-00001E000000}"/>
    <cellStyle name="Percent 3 2 2" xfId="26" xr:uid="{00000000-0005-0000-0000-00001F000000}"/>
    <cellStyle name="Percent 3 3" xfId="20" xr:uid="{00000000-0005-0000-0000-000020000000}"/>
    <cellStyle name="Percent 4" xfId="14" xr:uid="{00000000-0005-0000-0000-000021000000}"/>
    <cellStyle name="Percent 4 2" xfId="23" xr:uid="{00000000-0005-0000-0000-000022000000}"/>
  </cellStyles>
  <dxfs count="0"/>
  <tableStyles count="0" defaultTableStyle="TableStyleMedium9" defaultPivotStyle="PivotStyleLight16"/>
  <colors>
    <mruColors>
      <color rgb="FF0000FF"/>
      <color rgb="FFCCFF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93335-156F-4219-9260-C7A0679E3C57}">
  <dimension ref="A3:X45"/>
  <sheetViews>
    <sheetView tabSelected="1" view="pageBreakPreview" zoomScaleNormal="80" zoomScaleSheetLayoutView="100" workbookViewId="0">
      <selection activeCell="AA18" sqref="AA18"/>
    </sheetView>
  </sheetViews>
  <sheetFormatPr defaultRowHeight="12.75" x14ac:dyDescent="0.2"/>
  <cols>
    <col min="1" max="1" width="6.28515625" style="6" customWidth="1"/>
    <col min="2" max="2" width="1.7109375" customWidth="1"/>
    <col min="3" max="3" width="23.42578125" customWidth="1"/>
    <col min="4" max="4" width="1.7109375" customWidth="1"/>
    <col min="5" max="5" width="18.85546875" customWidth="1"/>
    <col min="6" max="6" width="1.7109375" customWidth="1"/>
    <col min="7" max="7" width="18.85546875" customWidth="1"/>
    <col min="8" max="8" width="1.7109375" customWidth="1"/>
    <col min="9" max="9" width="18.85546875" customWidth="1"/>
    <col min="10" max="10" width="1.7109375" customWidth="1"/>
    <col min="11" max="11" width="21.7109375" bestFit="1" customWidth="1"/>
    <col min="12" max="12" width="1.7109375" customWidth="1"/>
    <col min="13" max="13" width="21.7109375" bestFit="1" customWidth="1"/>
    <col min="14" max="14" width="3.5703125" customWidth="1"/>
    <col min="15" max="15" width="16" customWidth="1"/>
    <col min="16" max="16" width="1.7109375" customWidth="1"/>
    <col min="17" max="17" width="16" customWidth="1"/>
    <col min="18" max="18" width="1.7109375" customWidth="1"/>
    <col min="19" max="19" width="16" customWidth="1"/>
    <col min="20" max="20" width="1.7109375" customWidth="1"/>
    <col min="21" max="21" width="16" customWidth="1"/>
    <col min="22" max="22" width="3.7109375" customWidth="1"/>
    <col min="23" max="23" width="16" customWidth="1"/>
    <col min="24" max="24" width="1.7109375" customWidth="1"/>
  </cols>
  <sheetData>
    <row r="3" spans="1:24" x14ac:dyDescent="0.2">
      <c r="A3" s="57" t="s">
        <v>0</v>
      </c>
      <c r="B3" s="57"/>
      <c r="C3" s="57"/>
      <c r="D3" s="57"/>
      <c r="E3" s="57"/>
      <c r="F3" s="57"/>
      <c r="G3" s="57"/>
      <c r="H3" s="57"/>
      <c r="I3" s="57"/>
      <c r="J3" s="57"/>
      <c r="K3" s="57"/>
      <c r="L3" s="57"/>
      <c r="M3" s="57"/>
      <c r="N3" s="22"/>
      <c r="O3" s="57" t="s">
        <v>0</v>
      </c>
      <c r="P3" s="57"/>
      <c r="Q3" s="57"/>
      <c r="R3" s="57"/>
      <c r="S3" s="57"/>
      <c r="T3" s="57"/>
      <c r="U3" s="57"/>
      <c r="V3" s="57"/>
      <c r="W3" s="57"/>
    </row>
    <row r="4" spans="1:24" x14ac:dyDescent="0.2">
      <c r="A4"/>
    </row>
    <row r="6" spans="1:24" x14ac:dyDescent="0.2">
      <c r="E6" s="9"/>
      <c r="F6" s="1"/>
      <c r="G6" s="9"/>
      <c r="H6" s="1"/>
      <c r="I6" s="9"/>
      <c r="J6" s="1"/>
      <c r="K6" s="9"/>
      <c r="M6" s="9"/>
      <c r="O6" s="56" t="s">
        <v>1</v>
      </c>
      <c r="P6" s="56"/>
      <c r="Q6" s="56"/>
      <c r="R6" s="56"/>
      <c r="S6" s="56"/>
      <c r="T6" s="56"/>
      <c r="U6" s="56"/>
      <c r="W6" s="6"/>
    </row>
    <row r="7" spans="1:24" x14ac:dyDescent="0.2">
      <c r="E7" s="12"/>
      <c r="F7" s="1"/>
      <c r="G7" s="12" t="s">
        <v>2</v>
      </c>
      <c r="H7" s="1"/>
      <c r="I7" s="12" t="s">
        <v>2</v>
      </c>
      <c r="J7" s="1"/>
      <c r="K7" s="12" t="s">
        <v>3</v>
      </c>
      <c r="L7" s="10"/>
      <c r="M7" s="12" t="s">
        <v>3</v>
      </c>
      <c r="O7" s="6"/>
      <c r="P7" s="6"/>
      <c r="Q7" s="6"/>
      <c r="R7" s="6"/>
      <c r="S7" s="6"/>
      <c r="U7" s="6"/>
      <c r="W7" s="6"/>
      <c r="X7" s="6"/>
    </row>
    <row r="8" spans="1:24" x14ac:dyDescent="0.2">
      <c r="A8" s="6" t="s">
        <v>4</v>
      </c>
      <c r="E8" s="9" t="s">
        <v>5</v>
      </c>
      <c r="F8" s="1"/>
      <c r="G8" s="9" t="s">
        <v>6</v>
      </c>
      <c r="H8" s="1"/>
      <c r="I8" s="9" t="s">
        <v>7</v>
      </c>
      <c r="J8" s="1"/>
      <c r="K8" s="9" t="s">
        <v>8</v>
      </c>
      <c r="M8" s="9" t="s">
        <v>7</v>
      </c>
      <c r="O8" s="6" t="s">
        <v>9</v>
      </c>
      <c r="P8" s="6"/>
      <c r="Q8" s="6" t="s">
        <v>7</v>
      </c>
      <c r="R8" s="6"/>
      <c r="S8" s="6"/>
      <c r="U8" s="6" t="s">
        <v>10</v>
      </c>
      <c r="W8" s="6" t="s">
        <v>11</v>
      </c>
      <c r="X8" s="6"/>
    </row>
    <row r="9" spans="1:24" x14ac:dyDescent="0.2">
      <c r="A9" s="25" t="s">
        <v>12</v>
      </c>
      <c r="C9" s="14" t="s">
        <v>13</v>
      </c>
      <c r="E9" s="8" t="s">
        <v>14</v>
      </c>
      <c r="F9" s="1"/>
      <c r="G9" s="8" t="s">
        <v>15</v>
      </c>
      <c r="H9" s="1"/>
      <c r="I9" s="8" t="s">
        <v>16</v>
      </c>
      <c r="J9" s="1"/>
      <c r="K9" s="8" t="s">
        <v>17</v>
      </c>
      <c r="M9" s="8" t="s">
        <v>17</v>
      </c>
      <c r="O9" s="8" t="s">
        <v>18</v>
      </c>
      <c r="Q9" s="8" t="s">
        <v>19</v>
      </c>
      <c r="S9" s="8" t="s">
        <v>20</v>
      </c>
      <c r="U9" s="8" t="s">
        <v>21</v>
      </c>
      <c r="W9" s="8" t="s">
        <v>22</v>
      </c>
    </row>
    <row r="10" spans="1:24" x14ac:dyDescent="0.2">
      <c r="E10" s="6" t="s">
        <v>23</v>
      </c>
      <c r="G10" s="9" t="s">
        <v>24</v>
      </c>
      <c r="I10" s="24" t="s">
        <v>25</v>
      </c>
      <c r="K10" s="9" t="s">
        <v>26</v>
      </c>
      <c r="M10" s="24" t="s">
        <v>27</v>
      </c>
      <c r="O10" s="6" t="s">
        <v>28</v>
      </c>
      <c r="P10" s="6"/>
      <c r="Q10" s="6" t="s">
        <v>29</v>
      </c>
      <c r="R10" s="6"/>
      <c r="S10" s="6" t="s">
        <v>30</v>
      </c>
      <c r="T10" s="6"/>
      <c r="U10" s="6" t="s">
        <v>31</v>
      </c>
      <c r="V10" s="6"/>
      <c r="W10" s="26" t="s">
        <v>32</v>
      </c>
    </row>
    <row r="11" spans="1:24" x14ac:dyDescent="0.2">
      <c r="E11" s="6"/>
      <c r="G11" s="9"/>
      <c r="I11" s="24"/>
      <c r="K11" s="9"/>
      <c r="M11" s="24"/>
      <c r="O11" s="6"/>
      <c r="P11" s="6"/>
      <c r="Q11" s="6"/>
      <c r="R11" s="6"/>
      <c r="S11" s="6"/>
      <c r="T11" s="6"/>
      <c r="U11" s="6"/>
      <c r="V11" s="6"/>
      <c r="W11" s="26"/>
    </row>
    <row r="12" spans="1:24" x14ac:dyDescent="0.2">
      <c r="C12" s="22" t="s">
        <v>33</v>
      </c>
      <c r="W12" s="27"/>
    </row>
    <row r="13" spans="1:24" x14ac:dyDescent="0.2">
      <c r="A13" s="6">
        <v>1</v>
      </c>
      <c r="C13" s="20" t="s">
        <v>34</v>
      </c>
      <c r="E13" s="28">
        <f>EGD!G37</f>
        <v>920.53543599999989</v>
      </c>
      <c r="F13" s="28"/>
      <c r="G13" s="28">
        <f>EGD!I37</f>
        <v>919.7776273252905</v>
      </c>
      <c r="H13" s="28"/>
      <c r="I13" s="28">
        <f>EGD!K37</f>
        <v>910.27133118442896</v>
      </c>
      <c r="J13" s="28"/>
      <c r="K13" s="28">
        <f>EGD!M37</f>
        <v>927.39850461990204</v>
      </c>
      <c r="L13" s="28"/>
      <c r="M13" s="28">
        <f>EGD!O37</f>
        <v>927.39850461990204</v>
      </c>
      <c r="O13" s="29">
        <f>G13/E13-1</f>
        <v>-8.2322596727213426E-4</v>
      </c>
      <c r="P13" s="29"/>
      <c r="Q13" s="29">
        <f>I13/G13-1</f>
        <v>-1.0335428758477039E-2</v>
      </c>
      <c r="R13" s="29"/>
      <c r="S13" s="29">
        <f>K13/I13-1</f>
        <v>1.8815459576418281E-2</v>
      </c>
      <c r="T13" s="29"/>
      <c r="U13" s="29">
        <f>M13/K13-1</f>
        <v>0</v>
      </c>
      <c r="W13" s="29">
        <f>M13/E13-1</f>
        <v>7.4555181164173145E-3</v>
      </c>
      <c r="X13" s="30"/>
    </row>
    <row r="14" spans="1:24" x14ac:dyDescent="0.2">
      <c r="A14" s="6">
        <f>MAX($A$13:A13)+1</f>
        <v>2</v>
      </c>
      <c r="C14" s="20" t="s">
        <v>35</v>
      </c>
      <c r="E14" s="28">
        <f>EGD!G62</f>
        <v>1596.853568</v>
      </c>
      <c r="F14" s="28"/>
      <c r="G14" s="28">
        <f>EGD!I62</f>
        <v>1593.1879863129584</v>
      </c>
      <c r="H14" s="28"/>
      <c r="I14" s="28">
        <f>EGD!K62</f>
        <v>1501.6976568485554</v>
      </c>
      <c r="J14" s="28"/>
      <c r="K14" s="28">
        <f>EGD!M62</f>
        <v>1565.3758295733519</v>
      </c>
      <c r="L14" s="28"/>
      <c r="M14" s="28">
        <f>EGD!O62</f>
        <v>1565.3758295733519</v>
      </c>
      <c r="O14" s="29">
        <f>G14/E14-1</f>
        <v>-2.2955027063831235E-3</v>
      </c>
      <c r="P14" s="29"/>
      <c r="Q14" s="29">
        <f>I14/G14-1</f>
        <v>-5.7425947377455988E-2</v>
      </c>
      <c r="R14" s="29"/>
      <c r="S14" s="29">
        <f>K14/I14-1</f>
        <v>4.2404123382885572E-2</v>
      </c>
      <c r="T14" s="29"/>
      <c r="U14" s="29">
        <f t="shared" ref="U14" si="0">M14/K14-1</f>
        <v>0</v>
      </c>
      <c r="W14" s="29">
        <f>M14/E14-1</f>
        <v>-1.9712351249634441E-2</v>
      </c>
      <c r="X14" s="30"/>
    </row>
    <row r="15" spans="1:24" x14ac:dyDescent="0.2">
      <c r="C15" s="20"/>
      <c r="E15" s="28"/>
      <c r="F15" s="28"/>
      <c r="G15" s="28"/>
      <c r="H15" s="28"/>
      <c r="I15" s="28"/>
      <c r="J15" s="28"/>
      <c r="K15" s="28"/>
      <c r="L15" s="28"/>
      <c r="M15" s="28"/>
      <c r="O15" s="30"/>
      <c r="P15" s="30"/>
      <c r="Q15" s="30"/>
      <c r="R15" s="30"/>
      <c r="S15" s="30"/>
      <c r="T15" s="30"/>
      <c r="U15" s="30"/>
      <c r="W15" s="30"/>
      <c r="X15" s="30"/>
    </row>
    <row r="16" spans="1:24" x14ac:dyDescent="0.2">
      <c r="A16" s="6">
        <f>MAX($A$13:A15)+1</f>
        <v>3</v>
      </c>
      <c r="C16" s="20" t="s">
        <v>36</v>
      </c>
      <c r="E16" s="28">
        <f>EGD!G89</f>
        <v>6527.6765190000006</v>
      </c>
      <c r="F16" s="28"/>
      <c r="G16" s="28">
        <f>EGD!I89</f>
        <v>6113.7418779169902</v>
      </c>
      <c r="H16" s="28"/>
      <c r="I16" s="28">
        <f>EGD!K89</f>
        <v>5623.4496205189162</v>
      </c>
      <c r="J16" s="28"/>
      <c r="K16" s="28">
        <f>EGD!M89</f>
        <v>6357.089087912299</v>
      </c>
      <c r="L16" s="28"/>
      <c r="M16" s="28">
        <f>EGD!O89</f>
        <v>5640.3547031714206</v>
      </c>
      <c r="O16" s="29">
        <f>G16/E16-1</f>
        <v>-6.3412247815616718E-2</v>
      </c>
      <c r="P16" s="29"/>
      <c r="Q16" s="29">
        <f>I16/G16-1</f>
        <v>-8.0195118993986902E-2</v>
      </c>
      <c r="R16" s="29"/>
      <c r="S16" s="29">
        <f>K16/I16-1</f>
        <v>0.13046075218962927</v>
      </c>
      <c r="T16" s="29"/>
      <c r="U16" s="29">
        <f t="shared" ref="U16:U17" si="1">M16/K16-1</f>
        <v>-0.11274568829052822</v>
      </c>
      <c r="W16" s="29">
        <f>M16/E16-1</f>
        <v>-0.13593225908879936</v>
      </c>
      <c r="X16" s="30"/>
    </row>
    <row r="17" spans="1:24" x14ac:dyDescent="0.2">
      <c r="A17" s="6">
        <f>MAX($A$13:A16)+1</f>
        <v>4</v>
      </c>
      <c r="C17" s="20" t="s">
        <v>37</v>
      </c>
      <c r="E17" s="28">
        <f>EGD!G116</f>
        <v>75975.134726000004</v>
      </c>
      <c r="F17" s="28"/>
      <c r="G17" s="28">
        <f>EGD!I116</f>
        <v>70178.693822465153</v>
      </c>
      <c r="H17" s="28"/>
      <c r="I17" s="28">
        <f>EGD!K116</f>
        <v>75092.966896464306</v>
      </c>
      <c r="J17" s="28"/>
      <c r="K17" s="28">
        <f>EGD!M116</f>
        <v>76626.528511475321</v>
      </c>
      <c r="L17" s="28"/>
      <c r="M17" s="28">
        <f>EGD!O116</f>
        <v>79676.385383839035</v>
      </c>
      <c r="O17" s="29">
        <f>G17/E17-1</f>
        <v>-7.6293920694440187E-2</v>
      </c>
      <c r="P17" s="29"/>
      <c r="Q17" s="29">
        <f>I17/G17-1</f>
        <v>7.0025143050268968E-2</v>
      </c>
      <c r="R17" s="29"/>
      <c r="S17" s="29">
        <f>K17/I17-1</f>
        <v>2.0422173718684489E-2</v>
      </c>
      <c r="T17" s="29"/>
      <c r="U17" s="29">
        <f t="shared" si="1"/>
        <v>3.9801579578369939E-2</v>
      </c>
      <c r="W17" s="29">
        <f>M17/E17-1</f>
        <v>4.8716605389215628E-2</v>
      </c>
      <c r="X17" s="30"/>
    </row>
    <row r="18" spans="1:24" x14ac:dyDescent="0.2">
      <c r="E18" s="28"/>
      <c r="F18" s="28"/>
      <c r="G18" s="28"/>
      <c r="H18" s="28"/>
      <c r="I18" s="28"/>
      <c r="J18" s="28"/>
      <c r="K18" s="28"/>
      <c r="L18" s="28"/>
      <c r="M18" s="28"/>
      <c r="O18" s="30"/>
      <c r="P18" s="30"/>
      <c r="Q18" s="30"/>
      <c r="R18" s="30"/>
      <c r="S18" s="30"/>
      <c r="T18" s="30"/>
      <c r="U18" s="30"/>
      <c r="W18" s="30"/>
      <c r="X18" s="30"/>
    </row>
    <row r="19" spans="1:24" x14ac:dyDescent="0.2">
      <c r="C19" s="22" t="s">
        <v>38</v>
      </c>
      <c r="O19" s="30"/>
      <c r="P19" s="30"/>
      <c r="Q19" s="30"/>
      <c r="R19" s="30"/>
      <c r="S19" s="30"/>
      <c r="T19" s="30"/>
      <c r="U19" s="30"/>
      <c r="W19" s="30"/>
      <c r="X19" s="30"/>
    </row>
    <row r="20" spans="1:24" x14ac:dyDescent="0.2">
      <c r="A20" s="6">
        <f>MAX($A$13:A19)+1</f>
        <v>5</v>
      </c>
      <c r="C20" s="20" t="s">
        <v>39</v>
      </c>
      <c r="E20" s="28">
        <f>NW!G39</f>
        <v>907.5190778000001</v>
      </c>
      <c r="F20" s="28"/>
      <c r="G20" s="28">
        <f>NW!I39</f>
        <v>942.56129164540653</v>
      </c>
      <c r="H20" s="28"/>
      <c r="I20" s="28">
        <f>NW!K39</f>
        <v>957.04022877591547</v>
      </c>
      <c r="J20" s="28"/>
      <c r="K20" s="28">
        <f>NW!M39</f>
        <v>862.40703269665369</v>
      </c>
      <c r="L20" s="28"/>
      <c r="M20" s="28">
        <f>NW!O39</f>
        <v>862.40703269665369</v>
      </c>
      <c r="O20" s="29">
        <f>G20/E20-1</f>
        <v>3.8613198006101968E-2</v>
      </c>
      <c r="P20" s="29"/>
      <c r="Q20" s="29">
        <f>I20/G20-1</f>
        <v>1.5361268554995977E-2</v>
      </c>
      <c r="R20" s="29"/>
      <c r="S20" s="29">
        <f>K20/I20-1</f>
        <v>-9.8881105761145061E-2</v>
      </c>
      <c r="T20" s="29"/>
      <c r="U20" s="29">
        <f>M20/K20-1</f>
        <v>0</v>
      </c>
      <c r="W20" s="29">
        <f>M20/E20-1</f>
        <v>-4.9709197533022276E-2</v>
      </c>
      <c r="X20" s="30"/>
    </row>
    <row r="21" spans="1:24" x14ac:dyDescent="0.2">
      <c r="C21" s="20"/>
      <c r="E21" s="28"/>
      <c r="F21" s="28"/>
      <c r="G21" s="28"/>
      <c r="H21" s="28"/>
      <c r="I21" s="28"/>
      <c r="J21" s="28"/>
      <c r="K21" s="28"/>
      <c r="L21" s="28"/>
      <c r="M21" s="28"/>
      <c r="O21" s="30"/>
      <c r="P21" s="30"/>
      <c r="Q21" s="30"/>
      <c r="R21" s="30"/>
      <c r="S21" s="30"/>
      <c r="T21" s="30"/>
      <c r="U21" s="30"/>
      <c r="W21" s="30"/>
      <c r="X21" s="30"/>
    </row>
    <row r="22" spans="1:24" x14ac:dyDescent="0.2">
      <c r="A22" s="6">
        <f>MAX($A$13:A21)+1</f>
        <v>6</v>
      </c>
      <c r="C22" s="20" t="s">
        <v>40</v>
      </c>
      <c r="E22" s="28">
        <f>NW!G66</f>
        <v>15253.174434419998</v>
      </c>
      <c r="F22" s="28"/>
      <c r="G22" s="28">
        <f>NW!I66</f>
        <v>16218.154496371822</v>
      </c>
      <c r="H22" s="28"/>
      <c r="I22" s="28">
        <f>NW!K66</f>
        <v>16371.356888212627</v>
      </c>
      <c r="J22" s="28"/>
      <c r="K22" s="28">
        <f>NW!M66</f>
        <v>14658.78821678018</v>
      </c>
      <c r="L22" s="28"/>
      <c r="M22" s="28">
        <f>NW!O66</f>
        <v>14387.621439201725</v>
      </c>
      <c r="O22" s="29">
        <f>G22/E22-1</f>
        <v>6.326421205636179E-2</v>
      </c>
      <c r="P22" s="29"/>
      <c r="Q22" s="29">
        <f>I22/G22-1</f>
        <v>9.4463517334897329E-3</v>
      </c>
      <c r="R22" s="29"/>
      <c r="S22" s="29">
        <f>K22/I22-1</f>
        <v>-0.10460761946161568</v>
      </c>
      <c r="T22" s="29"/>
      <c r="U22" s="29">
        <f t="shared" ref="U22:U23" si="2">M22/K22-1</f>
        <v>-1.849858075362909E-2</v>
      </c>
      <c r="W22" s="29">
        <f>M22/E22-1</f>
        <v>-5.6745761280031282E-2</v>
      </c>
      <c r="X22" s="30"/>
    </row>
    <row r="23" spans="1:24" x14ac:dyDescent="0.2">
      <c r="A23" s="6">
        <f>MAX($A$13:A22)+1</f>
        <v>7</v>
      </c>
      <c r="C23" s="20" t="s">
        <v>41</v>
      </c>
      <c r="E23" s="28">
        <f>NW!G93</f>
        <v>58368.419224819998</v>
      </c>
      <c r="F23" s="28"/>
      <c r="G23" s="28">
        <f>NW!I93</f>
        <v>62636.178551369128</v>
      </c>
      <c r="H23" s="28"/>
      <c r="I23" s="28">
        <f>NW!K93</f>
        <v>60742.105439675317</v>
      </c>
      <c r="J23" s="28"/>
      <c r="K23" s="28">
        <f>NW!M93</f>
        <v>56851.040973995805</v>
      </c>
      <c r="L23" s="28"/>
      <c r="M23" s="28">
        <f>NW!O93</f>
        <v>58842.713838500313</v>
      </c>
      <c r="O23" s="29">
        <f>G23/E23-1</f>
        <v>7.3117610228757846E-2</v>
      </c>
      <c r="P23" s="29"/>
      <c r="Q23" s="29">
        <f>I23/G23-1</f>
        <v>-3.0239282719657701E-2</v>
      </c>
      <c r="R23" s="29"/>
      <c r="S23" s="29">
        <f>K23/I23-1</f>
        <v>-6.4058768419607004E-2</v>
      </c>
      <c r="T23" s="29"/>
      <c r="U23" s="29">
        <f t="shared" si="2"/>
        <v>3.5033181985454132E-2</v>
      </c>
      <c r="W23" s="29">
        <f>M23/E23-1</f>
        <v>8.1258773148105146E-3</v>
      </c>
      <c r="X23" s="30"/>
    </row>
    <row r="24" spans="1:24" x14ac:dyDescent="0.2">
      <c r="E24" s="28"/>
      <c r="F24" s="28"/>
      <c r="G24" s="28"/>
      <c r="H24" s="28"/>
      <c r="I24" s="28"/>
      <c r="J24" s="28"/>
      <c r="K24" s="28"/>
      <c r="L24" s="28"/>
      <c r="M24" s="28"/>
      <c r="O24" s="30"/>
      <c r="P24" s="30"/>
      <c r="Q24" s="30"/>
      <c r="R24" s="30"/>
      <c r="S24" s="30"/>
      <c r="T24" s="30"/>
      <c r="U24" s="30"/>
      <c r="W24" s="30"/>
      <c r="X24" s="30"/>
    </row>
    <row r="25" spans="1:24" x14ac:dyDescent="0.2">
      <c r="C25" s="22" t="s">
        <v>42</v>
      </c>
      <c r="O25" s="30"/>
      <c r="P25" s="30"/>
      <c r="Q25" s="30"/>
      <c r="R25" s="30"/>
      <c r="S25" s="30"/>
      <c r="T25" s="30"/>
      <c r="U25" s="30"/>
      <c r="W25" s="30"/>
      <c r="X25" s="30"/>
    </row>
    <row r="26" spans="1:24" x14ac:dyDescent="0.2">
      <c r="A26" s="6">
        <f>MAX($A$13:A25)+1</f>
        <v>8</v>
      </c>
      <c r="C26" s="20" t="s">
        <v>43</v>
      </c>
      <c r="E26" s="28">
        <f>NE!G39</f>
        <v>1071.7408603443719</v>
      </c>
      <c r="F26" s="28"/>
      <c r="G26" s="28">
        <f>NE!I39</f>
        <v>1073.0136414487324</v>
      </c>
      <c r="H26" s="28"/>
      <c r="I26" s="28">
        <f>NE!K39</f>
        <v>1085.8756828710293</v>
      </c>
      <c r="J26" s="28"/>
      <c r="K26" s="28">
        <f>NE!M39</f>
        <v>862.40703269665369</v>
      </c>
      <c r="L26" s="28"/>
      <c r="M26" s="28">
        <f>NE!O39</f>
        <v>862.40703269665369</v>
      </c>
      <c r="O26" s="29">
        <f>G26/E26-1</f>
        <v>1.1875828863625593E-3</v>
      </c>
      <c r="P26" s="29"/>
      <c r="Q26" s="29">
        <f>I26/G26-1</f>
        <v>1.1986838680756451E-2</v>
      </c>
      <c r="R26" s="29"/>
      <c r="S26" s="29">
        <f>K26/I26-1</f>
        <v>-0.20579579568770701</v>
      </c>
      <c r="T26" s="29"/>
      <c r="U26" s="29">
        <f>M26/K26-1</f>
        <v>0</v>
      </c>
      <c r="W26" s="29">
        <f>M26/E26-1</f>
        <v>-0.19532130890339949</v>
      </c>
      <c r="X26" s="30"/>
    </row>
    <row r="27" spans="1:24" x14ac:dyDescent="0.2">
      <c r="C27" s="20"/>
      <c r="E27" s="28"/>
      <c r="F27" s="28"/>
      <c r="G27" s="28"/>
      <c r="H27" s="28"/>
      <c r="I27" s="28"/>
      <c r="J27" s="28"/>
      <c r="K27" s="28"/>
      <c r="L27" s="28"/>
      <c r="M27" s="28"/>
      <c r="O27" s="30"/>
      <c r="P27" s="30"/>
      <c r="Q27" s="30"/>
      <c r="R27" s="30"/>
      <c r="S27" s="30"/>
      <c r="T27" s="30"/>
      <c r="U27" s="30"/>
      <c r="W27" s="30"/>
      <c r="X27" s="30"/>
    </row>
    <row r="28" spans="1:24" x14ac:dyDescent="0.2">
      <c r="A28" s="6">
        <f>MAX($A$13:A27)+1</f>
        <v>9</v>
      </c>
      <c r="C28" s="20" t="s">
        <v>44</v>
      </c>
      <c r="E28" s="28">
        <f>NE!G66</f>
        <v>19271.390321993778</v>
      </c>
      <c r="F28" s="28"/>
      <c r="G28" s="28">
        <f>NE!I66</f>
        <v>18774.545687633479</v>
      </c>
      <c r="H28" s="28"/>
      <c r="I28" s="28">
        <f>NE!K66</f>
        <v>19064.397717764594</v>
      </c>
      <c r="J28" s="28"/>
      <c r="K28" s="28">
        <f>NE!M66</f>
        <v>14658.78821678018</v>
      </c>
      <c r="L28" s="28"/>
      <c r="M28" s="28">
        <f>NE!O66</f>
        <v>14387.621439201725</v>
      </c>
      <c r="O28" s="29">
        <f>G28/E28-1</f>
        <v>-2.5781462886632855E-2</v>
      </c>
      <c r="P28" s="29"/>
      <c r="Q28" s="29">
        <f>I28/G28-1</f>
        <v>1.5438564264276033E-2</v>
      </c>
      <c r="R28" s="29"/>
      <c r="S28" s="29">
        <f>K28/I28-1</f>
        <v>-0.23109093537632075</v>
      </c>
      <c r="T28" s="29"/>
      <c r="U28" s="29">
        <f t="shared" ref="U28:U29" si="3">M28/K28-1</f>
        <v>-1.849858075362909E-2</v>
      </c>
      <c r="W28" s="29">
        <f>M28/E28-1</f>
        <v>-0.25342068222334613</v>
      </c>
      <c r="X28" s="30"/>
    </row>
    <row r="29" spans="1:24" x14ac:dyDescent="0.2">
      <c r="A29" s="6">
        <f>MAX($A$13:A28)+1</f>
        <v>10</v>
      </c>
      <c r="C29" s="20" t="s">
        <v>45</v>
      </c>
      <c r="E29" s="28">
        <f>NE!G93</f>
        <v>75110.985423044083</v>
      </c>
      <c r="F29" s="28"/>
      <c r="G29" s="28">
        <f>NE!I93</f>
        <v>73287.808514959353</v>
      </c>
      <c r="H29" s="28"/>
      <c r="I29" s="28">
        <f>NE!K93</f>
        <v>71963.108896141828</v>
      </c>
      <c r="J29" s="28"/>
      <c r="K29" s="28">
        <f>NE!M93</f>
        <v>56851.040973995805</v>
      </c>
      <c r="L29" s="28"/>
      <c r="M29" s="28">
        <f>NE!O93</f>
        <v>58842.713838500313</v>
      </c>
      <c r="O29" s="29">
        <f>G29/E29-1</f>
        <v>-2.4273105962012598E-2</v>
      </c>
      <c r="P29" s="29"/>
      <c r="Q29" s="29">
        <f>I29/G29-1</f>
        <v>-1.8075306734640972E-2</v>
      </c>
      <c r="R29" s="29"/>
      <c r="S29" s="29">
        <f>K29/I29-1</f>
        <v>-0.2099974299881342</v>
      </c>
      <c r="T29" s="29"/>
      <c r="U29" s="29">
        <f t="shared" si="3"/>
        <v>3.5033181985454132E-2</v>
      </c>
      <c r="W29" s="29">
        <f>M29/E29-1</f>
        <v>-0.21658977702018878</v>
      </c>
      <c r="X29" s="30"/>
    </row>
    <row r="30" spans="1:24" x14ac:dyDescent="0.2">
      <c r="E30" s="28"/>
      <c r="F30" s="28"/>
      <c r="G30" s="28"/>
      <c r="H30" s="28"/>
      <c r="I30" s="28"/>
      <c r="J30" s="28"/>
      <c r="K30" s="28"/>
      <c r="L30" s="28"/>
      <c r="M30" s="28"/>
      <c r="O30" s="30"/>
      <c r="P30" s="30"/>
      <c r="Q30" s="30"/>
      <c r="R30" s="30"/>
      <c r="S30" s="30"/>
      <c r="T30" s="30"/>
      <c r="U30" s="30"/>
      <c r="W30" s="30"/>
      <c r="X30" s="30"/>
    </row>
    <row r="31" spans="1:24" x14ac:dyDescent="0.2">
      <c r="C31" s="22" t="s">
        <v>46</v>
      </c>
      <c r="O31" s="30"/>
      <c r="P31" s="30"/>
      <c r="Q31" s="30"/>
      <c r="R31" s="30"/>
      <c r="S31" s="30"/>
      <c r="T31" s="30"/>
      <c r="U31" s="30"/>
      <c r="W31" s="30"/>
      <c r="X31" s="30"/>
    </row>
    <row r="32" spans="1:24" x14ac:dyDescent="0.2">
      <c r="A32" s="6">
        <f>MAX($A$13:A31)+1</f>
        <v>11</v>
      </c>
      <c r="C32" s="20" t="s">
        <v>47</v>
      </c>
      <c r="E32" s="28">
        <f>South!G36</f>
        <v>810.54683836497634</v>
      </c>
      <c r="F32" s="28"/>
      <c r="G32" s="28">
        <f>South!I36</f>
        <v>848.75331738154239</v>
      </c>
      <c r="H32" s="28"/>
      <c r="I32" s="28">
        <f>South!K36</f>
        <v>847.1178979556114</v>
      </c>
      <c r="J32" s="28"/>
      <c r="K32" s="28">
        <f>South!M36</f>
        <v>862.40703269665369</v>
      </c>
      <c r="L32" s="28"/>
      <c r="M32" s="28">
        <f>South!O36</f>
        <v>862.40703269665369</v>
      </c>
      <c r="O32" s="29">
        <f>G32/E32-1</f>
        <v>4.7136670218386856E-2</v>
      </c>
      <c r="P32" s="29"/>
      <c r="Q32" s="29">
        <f>I32/G32-1</f>
        <v>-1.9268489353023721E-3</v>
      </c>
      <c r="R32" s="29"/>
      <c r="S32" s="29">
        <f>K32/I32-1</f>
        <v>1.8048414250177336E-2</v>
      </c>
      <c r="T32" s="29"/>
      <c r="U32" s="29">
        <f>M32/K32-1</f>
        <v>0</v>
      </c>
      <c r="W32" s="29">
        <f>M32/E32-1</f>
        <v>6.398173662152451E-2</v>
      </c>
      <c r="X32" s="30"/>
    </row>
    <row r="33" spans="1:24" x14ac:dyDescent="0.2">
      <c r="C33" s="20"/>
      <c r="E33" s="28"/>
      <c r="F33" s="28"/>
      <c r="G33" s="28"/>
      <c r="H33" s="28"/>
      <c r="I33" s="28"/>
      <c r="J33" s="28"/>
      <c r="K33" s="28"/>
      <c r="L33" s="28"/>
      <c r="M33" s="28"/>
      <c r="O33" s="30"/>
      <c r="P33" s="30"/>
      <c r="Q33" s="30"/>
      <c r="R33" s="30"/>
      <c r="S33" s="30"/>
      <c r="T33" s="30"/>
      <c r="U33" s="30"/>
      <c r="W33" s="30"/>
      <c r="X33" s="30"/>
    </row>
    <row r="34" spans="1:24" x14ac:dyDescent="0.2">
      <c r="A34" s="6">
        <f>MAX($A$13:A33)+1</f>
        <v>12</v>
      </c>
      <c r="C34" s="20" t="s">
        <v>48</v>
      </c>
      <c r="E34" s="28">
        <f>South!G62</f>
        <v>14678.894951772081</v>
      </c>
      <c r="F34" s="28"/>
      <c r="G34" s="28">
        <f>South!I62</f>
        <v>14619.696683890661</v>
      </c>
      <c r="H34" s="28"/>
      <c r="I34" s="28">
        <f>South!K62</f>
        <v>15607.675710569154</v>
      </c>
      <c r="J34" s="28"/>
      <c r="K34" s="28">
        <f>South!M62</f>
        <v>15069.886201497939</v>
      </c>
      <c r="L34" s="28"/>
      <c r="M34" s="28">
        <f>South!O62</f>
        <v>14883.463656223479</v>
      </c>
      <c r="O34" s="29">
        <f>G34/E34-1</f>
        <v>-4.0328831343174887E-3</v>
      </c>
      <c r="P34" s="29"/>
      <c r="Q34" s="29">
        <f>I34/G34-1</f>
        <v>6.7578626837528022E-2</v>
      </c>
      <c r="R34" s="29"/>
      <c r="S34" s="29">
        <f>K34/I34-1</f>
        <v>-3.4456732638738607E-2</v>
      </c>
      <c r="T34" s="29"/>
      <c r="U34" s="29">
        <f t="shared" ref="U34:U35" si="4">M34/K34-1</f>
        <v>-1.237053437443536E-2</v>
      </c>
      <c r="W34" s="29">
        <f>M34/E34-1</f>
        <v>1.3936246912558126E-2</v>
      </c>
      <c r="X34" s="30"/>
    </row>
    <row r="35" spans="1:24" x14ac:dyDescent="0.2">
      <c r="A35" s="6">
        <f>MAX($A$13:A34)+1</f>
        <v>13</v>
      </c>
      <c r="C35" s="20" t="s">
        <v>49</v>
      </c>
      <c r="E35" s="28">
        <f>South!G88</f>
        <v>57369.830632383673</v>
      </c>
      <c r="F35" s="28"/>
      <c r="G35" s="28">
        <f>South!I88</f>
        <v>57020.334650798439</v>
      </c>
      <c r="H35" s="28"/>
      <c r="I35" s="28">
        <f>South!K88</f>
        <v>58910.162942217139</v>
      </c>
      <c r="J35" s="28"/>
      <c r="K35" s="28">
        <f>South!M88</f>
        <v>58563.948882531651</v>
      </c>
      <c r="L35" s="28"/>
      <c r="M35" s="28">
        <f>South!O88</f>
        <v>60908.722714969481</v>
      </c>
      <c r="O35" s="29">
        <f>G35/E35-1</f>
        <v>-6.0919821051023115E-3</v>
      </c>
      <c r="P35" s="29"/>
      <c r="Q35" s="29">
        <f>I35/G35-1</f>
        <v>3.3143058577125295E-2</v>
      </c>
      <c r="R35" s="29"/>
      <c r="S35" s="29">
        <f>K35/I35-1</f>
        <v>-5.876983569457761E-3</v>
      </c>
      <c r="T35" s="29"/>
      <c r="U35" s="29">
        <f t="shared" si="4"/>
        <v>4.003783688051854E-2</v>
      </c>
      <c r="W35" s="29">
        <f>M35/E35-1</f>
        <v>6.1685594040924441E-2</v>
      </c>
      <c r="X35" s="30"/>
    </row>
    <row r="36" spans="1:24" x14ac:dyDescent="0.2">
      <c r="E36" s="31"/>
      <c r="F36" s="31"/>
      <c r="G36" s="31"/>
      <c r="H36" s="31"/>
      <c r="I36" s="31"/>
      <c r="J36" s="31"/>
      <c r="K36" s="31"/>
      <c r="L36" s="31"/>
      <c r="M36" s="31"/>
      <c r="W36" s="27"/>
    </row>
    <row r="37" spans="1:24" x14ac:dyDescent="0.2">
      <c r="E37" s="31"/>
      <c r="F37" s="31"/>
      <c r="G37" s="31"/>
      <c r="H37" s="31"/>
      <c r="I37" s="31"/>
      <c r="J37" s="31"/>
      <c r="K37" s="31"/>
      <c r="L37" s="31"/>
      <c r="M37" s="31"/>
      <c r="W37" s="27"/>
    </row>
    <row r="38" spans="1:24" x14ac:dyDescent="0.2">
      <c r="E38" s="31"/>
      <c r="F38" s="31"/>
      <c r="G38" s="31"/>
      <c r="H38" s="31"/>
      <c r="I38" s="31"/>
      <c r="J38" s="31"/>
      <c r="K38" s="31"/>
      <c r="L38" s="31"/>
      <c r="M38" s="31"/>
    </row>
    <row r="39" spans="1:24" x14ac:dyDescent="0.2">
      <c r="E39" s="31"/>
      <c r="F39" s="31"/>
      <c r="G39" s="31"/>
      <c r="H39" s="31"/>
      <c r="I39" s="31"/>
      <c r="J39" s="31"/>
      <c r="K39" s="31"/>
      <c r="L39" s="31"/>
      <c r="M39" s="31"/>
    </row>
    <row r="40" spans="1:24" x14ac:dyDescent="0.2">
      <c r="E40" s="31"/>
      <c r="F40" s="31"/>
      <c r="G40" s="31"/>
      <c r="H40" s="31"/>
      <c r="I40" s="31"/>
      <c r="J40" s="31"/>
      <c r="K40" s="31"/>
      <c r="L40" s="31"/>
      <c r="M40" s="31"/>
    </row>
    <row r="41" spans="1:24" x14ac:dyDescent="0.2">
      <c r="E41" s="31"/>
      <c r="F41" s="31"/>
      <c r="G41" s="31"/>
      <c r="H41" s="31"/>
      <c r="I41" s="31"/>
      <c r="J41" s="31"/>
      <c r="K41" s="31"/>
      <c r="L41" s="31"/>
      <c r="M41" s="31"/>
    </row>
    <row r="42" spans="1:24" x14ac:dyDescent="0.2">
      <c r="E42" s="31"/>
      <c r="F42" s="31"/>
      <c r="G42" s="31"/>
      <c r="H42" s="31"/>
      <c r="I42" s="31"/>
      <c r="J42" s="31"/>
      <c r="K42" s="31"/>
      <c r="L42" s="31"/>
      <c r="M42" s="31"/>
    </row>
    <row r="43" spans="1:24" x14ac:dyDescent="0.2">
      <c r="E43" s="31"/>
      <c r="F43" s="31"/>
      <c r="G43" s="31"/>
      <c r="H43" s="31"/>
      <c r="I43" s="31"/>
      <c r="J43" s="31"/>
      <c r="K43" s="31"/>
      <c r="L43" s="31"/>
      <c r="M43" s="31"/>
    </row>
    <row r="44" spans="1:24" x14ac:dyDescent="0.2">
      <c r="E44" s="31"/>
      <c r="F44" s="31"/>
      <c r="G44" s="31"/>
      <c r="H44" s="31"/>
      <c r="I44" s="31"/>
      <c r="J44" s="31"/>
      <c r="K44" s="31"/>
      <c r="L44" s="31"/>
      <c r="M44" s="31"/>
    </row>
    <row r="45" spans="1:24" x14ac:dyDescent="0.2">
      <c r="E45" s="31"/>
      <c r="F45" s="31"/>
      <c r="G45" s="31"/>
      <c r="H45" s="31"/>
      <c r="I45" s="31"/>
      <c r="J45" s="31"/>
      <c r="K45" s="31"/>
      <c r="L45" s="31"/>
      <c r="M45" s="31"/>
    </row>
  </sheetData>
  <mergeCells count="3">
    <mergeCell ref="O6:U6"/>
    <mergeCell ref="A3:M3"/>
    <mergeCell ref="O3:W3"/>
  </mergeCells>
  <pageMargins left="0.7" right="0.7" top="0.75" bottom="0.75" header="0.3" footer="0.3"/>
  <pageSetup scale="70" fitToWidth="0" fitToHeight="0" orientation="landscape" r:id="rId1"/>
  <colBreaks count="1" manualBreakCount="1">
    <brk id="14" max="1048575"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2BE03-DD4F-4F47-B30F-29A1B0C0FE3C}">
  <sheetPr codeName="Sheet5">
    <pageSetUpPr fitToPage="1"/>
  </sheetPr>
  <dimension ref="A1:O215"/>
  <sheetViews>
    <sheetView view="pageBreakPreview" topLeftCell="A88" zoomScale="115" zoomScaleNormal="80" zoomScaleSheetLayoutView="115" workbookViewId="0"/>
  </sheetViews>
  <sheetFormatPr defaultColWidth="8.85546875" defaultRowHeight="12.75" x14ac:dyDescent="0.2"/>
  <cols>
    <col min="1" max="1" width="5.85546875" customWidth="1"/>
    <col min="2" max="2" width="1.7109375" customWidth="1"/>
    <col min="3" max="3" width="25.7109375" customWidth="1"/>
    <col min="4" max="4" width="1.7109375" customWidth="1"/>
    <col min="5" max="5" width="10.7109375" customWidth="1"/>
    <col min="6" max="6" width="1.7109375" customWidth="1"/>
    <col min="7" max="7" width="17.140625" customWidth="1"/>
    <col min="8" max="8" width="1.7109375" customWidth="1"/>
    <col min="9" max="9" width="17.140625" customWidth="1"/>
    <col min="10" max="10" width="1.7109375" customWidth="1"/>
    <col min="11" max="11" width="17.140625" customWidth="1"/>
    <col min="12" max="12" width="1.7109375" customWidth="1"/>
    <col min="13" max="13" width="17.140625" customWidth="1"/>
    <col min="14" max="14" width="1.7109375" customWidth="1"/>
    <col min="15" max="15" width="17.140625" customWidth="1"/>
    <col min="16" max="16" width="1.7109375" customWidth="1"/>
  </cols>
  <sheetData>
    <row r="1" spans="1:15" ht="13.15" customHeight="1" x14ac:dyDescent="0.2"/>
    <row r="2" spans="1:15" ht="13.15" customHeight="1" x14ac:dyDescent="0.2"/>
    <row r="3" spans="1:15" ht="13.15" customHeight="1" x14ac:dyDescent="0.2"/>
    <row r="4" spans="1:15" ht="13.15" customHeight="1" x14ac:dyDescent="0.2"/>
    <row r="5" spans="1:15" ht="13.15" customHeight="1" x14ac:dyDescent="0.2"/>
    <row r="6" spans="1:15" ht="13.15" customHeight="1" x14ac:dyDescent="0.2">
      <c r="A6" s="57" t="s">
        <v>50</v>
      </c>
      <c r="B6" s="57"/>
      <c r="C6" s="57"/>
      <c r="D6" s="57"/>
      <c r="E6" s="57"/>
      <c r="F6" s="57"/>
      <c r="G6" s="57"/>
      <c r="H6" s="57"/>
      <c r="I6" s="57"/>
      <c r="J6" s="57"/>
      <c r="K6" s="57"/>
      <c r="L6" s="57"/>
      <c r="M6" s="57"/>
      <c r="N6" s="57"/>
      <c r="O6" s="57"/>
    </row>
    <row r="7" spans="1:15" ht="13.15" customHeight="1" x14ac:dyDescent="0.2"/>
    <row r="8" spans="1:15" ht="13.15" customHeight="1" x14ac:dyDescent="0.2"/>
    <row r="9" spans="1:15" ht="13.15" customHeight="1" x14ac:dyDescent="0.2">
      <c r="G9" s="12"/>
      <c r="H9" s="1"/>
      <c r="I9" s="12" t="s">
        <v>2</v>
      </c>
      <c r="J9" s="1"/>
      <c r="K9" s="12" t="s">
        <v>2</v>
      </c>
      <c r="L9" s="1"/>
      <c r="M9" s="12" t="s">
        <v>3</v>
      </c>
      <c r="N9" s="10"/>
      <c r="O9" s="12" t="s">
        <v>3</v>
      </c>
    </row>
    <row r="10" spans="1:15" ht="13.15" customHeight="1" x14ac:dyDescent="0.2">
      <c r="A10" s="6" t="s">
        <v>4</v>
      </c>
      <c r="E10" s="6"/>
      <c r="G10" s="9" t="s">
        <v>5</v>
      </c>
      <c r="H10" s="1"/>
      <c r="I10" s="9" t="s">
        <v>6</v>
      </c>
      <c r="J10" s="1"/>
      <c r="K10" s="9" t="s">
        <v>7</v>
      </c>
      <c r="L10" s="1"/>
      <c r="M10" s="9" t="s">
        <v>51</v>
      </c>
      <c r="O10" s="9" t="s">
        <v>7</v>
      </c>
    </row>
    <row r="11" spans="1:15" ht="13.15" customHeight="1" x14ac:dyDescent="0.2">
      <c r="A11" s="25" t="s">
        <v>12</v>
      </c>
      <c r="C11" s="14" t="s">
        <v>13</v>
      </c>
      <c r="E11" s="25" t="s">
        <v>52</v>
      </c>
      <c r="G11" s="8" t="s">
        <v>14</v>
      </c>
      <c r="H11" s="1"/>
      <c r="I11" s="8" t="s">
        <v>15</v>
      </c>
      <c r="J11" s="1"/>
      <c r="K11" s="8" t="s">
        <v>16</v>
      </c>
      <c r="L11" s="1"/>
      <c r="M11" s="8" t="s">
        <v>17</v>
      </c>
      <c r="O11" s="8" t="s">
        <v>17</v>
      </c>
    </row>
    <row r="12" spans="1:15" ht="13.15" customHeight="1" x14ac:dyDescent="0.2">
      <c r="A12" s="6"/>
      <c r="G12" s="6" t="s">
        <v>23</v>
      </c>
      <c r="I12" s="9" t="s">
        <v>24</v>
      </c>
      <c r="K12" s="24" t="s">
        <v>25</v>
      </c>
      <c r="M12" s="9" t="s">
        <v>26</v>
      </c>
      <c r="O12" s="24" t="s">
        <v>27</v>
      </c>
    </row>
    <row r="13" spans="1:15" ht="13.15" customHeight="1" x14ac:dyDescent="0.2">
      <c r="A13" s="6"/>
      <c r="E13" s="6"/>
    </row>
    <row r="14" spans="1:15" ht="13.15" customHeight="1" x14ac:dyDescent="0.2">
      <c r="A14" s="6"/>
      <c r="C14" s="32" t="s">
        <v>53</v>
      </c>
      <c r="E14" s="7"/>
      <c r="G14" s="1"/>
      <c r="H14" s="1"/>
      <c r="I14" s="1"/>
      <c r="J14" s="1"/>
      <c r="K14" s="1"/>
      <c r="L14" s="1"/>
      <c r="M14" s="1"/>
      <c r="N14" s="1"/>
      <c r="O14" s="1"/>
    </row>
    <row r="15" spans="1:15" ht="13.15" customHeight="1" x14ac:dyDescent="0.2">
      <c r="A15" s="6">
        <f>1</f>
        <v>1</v>
      </c>
      <c r="C15" s="33" t="s">
        <v>54</v>
      </c>
      <c r="E15" s="34">
        <v>2400</v>
      </c>
      <c r="G15" s="6"/>
      <c r="H15" s="6"/>
      <c r="I15" s="6"/>
      <c r="J15" s="6"/>
      <c r="K15" s="6"/>
      <c r="L15" s="6"/>
      <c r="M15" s="6"/>
      <c r="N15" s="6"/>
      <c r="O15" s="6"/>
    </row>
    <row r="16" spans="1:15" ht="13.15" customHeight="1" x14ac:dyDescent="0.2">
      <c r="A16" s="6">
        <f>MAX($A$15:A15)+1</f>
        <v>2</v>
      </c>
      <c r="C16" s="33" t="s">
        <v>55</v>
      </c>
      <c r="E16" s="34">
        <v>24.36</v>
      </c>
      <c r="G16" s="6"/>
      <c r="H16" s="6"/>
      <c r="I16" s="6"/>
      <c r="J16" s="6"/>
      <c r="K16" s="6"/>
      <c r="L16" s="6"/>
      <c r="M16" s="6"/>
      <c r="N16" s="6"/>
      <c r="O16" s="6"/>
    </row>
    <row r="17" spans="1:15" ht="13.15" customHeight="1" x14ac:dyDescent="0.2">
      <c r="A17" s="6"/>
      <c r="C17" s="36"/>
      <c r="E17" s="34"/>
      <c r="G17" s="35"/>
    </row>
    <row r="18" spans="1:15" ht="13.15" customHeight="1" x14ac:dyDescent="0.2">
      <c r="A18" s="6"/>
      <c r="C18" s="18" t="s">
        <v>56</v>
      </c>
      <c r="E18" s="7"/>
      <c r="G18" s="35"/>
    </row>
    <row r="19" spans="1:15" ht="13.15" customHeight="1" x14ac:dyDescent="0.2">
      <c r="A19" s="6">
        <f>MAX($A$15:A18)+1</f>
        <v>3</v>
      </c>
      <c r="C19" s="19" t="s">
        <v>57</v>
      </c>
      <c r="E19" s="21">
        <v>12</v>
      </c>
      <c r="G19" s="34">
        <f>$E19*'Rates Input'!$E$17</f>
        <v>296.64</v>
      </c>
      <c r="H19" s="34"/>
      <c r="I19" s="34">
        <f>$E19*'Rates Input'!$G$17</f>
        <v>296.64</v>
      </c>
      <c r="J19" s="34"/>
      <c r="K19" s="34">
        <f>$E19*'Rates Input'!$I$17</f>
        <v>374.23538647374011</v>
      </c>
      <c r="L19" s="34"/>
      <c r="M19" s="34">
        <f>$E19*'Rates Input'!$K$17</f>
        <v>349.17132188263611</v>
      </c>
      <c r="N19" s="34"/>
      <c r="O19" s="34">
        <f>$E19*'Rates Input'!$M$17</f>
        <v>349.17132188263611</v>
      </c>
    </row>
    <row r="20" spans="1:15" ht="13.15" customHeight="1" x14ac:dyDescent="0.2">
      <c r="A20" s="6">
        <f>MAX($A$15:A19)+1</f>
        <v>4</v>
      </c>
      <c r="C20" s="19" t="s">
        <v>58</v>
      </c>
      <c r="E20" s="21">
        <f>E$16</f>
        <v>24.36</v>
      </c>
      <c r="G20" s="34">
        <f>$E20*12*'Rates Input'!$E$18/100</f>
        <v>0</v>
      </c>
      <c r="H20" s="34"/>
      <c r="I20" s="34">
        <f>$E20*12*'Rates Input'!$G$18/100</f>
        <v>0</v>
      </c>
      <c r="J20" s="34"/>
      <c r="K20" s="34">
        <f>$E20*12*'Rates Input'!$I$18/100</f>
        <v>144.50425141228575</v>
      </c>
      <c r="L20" s="34"/>
      <c r="M20" s="34">
        <f>$E20*12*'Rates Input'!$K$18/100</f>
        <v>179.55748907617416</v>
      </c>
      <c r="N20" s="34"/>
      <c r="O20" s="34">
        <f>$E20*12*'Rates Input'!$M$18/100</f>
        <v>179.55748907617416</v>
      </c>
    </row>
    <row r="21" spans="1:15" ht="13.15" customHeight="1" x14ac:dyDescent="0.2">
      <c r="A21" s="6">
        <f>MAX($A$15:A20)+1</f>
        <v>5</v>
      </c>
      <c r="C21" s="19" t="s">
        <v>59</v>
      </c>
      <c r="E21" s="7"/>
      <c r="G21" s="7"/>
      <c r="H21" s="7"/>
      <c r="I21" s="7"/>
      <c r="J21" s="7"/>
      <c r="K21" s="7"/>
      <c r="L21" s="7"/>
      <c r="M21" s="7"/>
      <c r="N21" s="34"/>
      <c r="O21" s="7"/>
    </row>
    <row r="22" spans="1:15" ht="13.15" customHeight="1" x14ac:dyDescent="0.2">
      <c r="A22" s="6">
        <f>MAX($A$15:A21)+1</f>
        <v>6</v>
      </c>
      <c r="C22" s="20" t="s">
        <v>60</v>
      </c>
      <c r="E22" s="34">
        <v>360</v>
      </c>
      <c r="G22" s="34">
        <f>$E22*'Rates Input'!$E$20/100</f>
        <v>42.071040000000004</v>
      </c>
      <c r="H22" s="34"/>
      <c r="I22" s="34">
        <f>$E22*'Rates Input'!$G$20/100</f>
        <v>40.688383473593468</v>
      </c>
      <c r="J22" s="34"/>
      <c r="K22" s="34">
        <f>$E22*'Rates Input'!$I$20/100</f>
        <v>1.4405366856492847</v>
      </c>
      <c r="L22" s="34"/>
      <c r="M22" s="34">
        <f>$E22*'Rates Input'!$K$20/100</f>
        <v>1.4106454485761921</v>
      </c>
      <c r="N22" s="34"/>
      <c r="O22" s="34">
        <f>$E22*'Rates Input'!$M$20/100</f>
        <v>1.4106454485761921</v>
      </c>
    </row>
    <row r="23" spans="1:15" ht="13.15" customHeight="1" x14ac:dyDescent="0.2">
      <c r="A23" s="6">
        <f>MAX($A$15:A22)+1</f>
        <v>7</v>
      </c>
      <c r="C23" s="20" t="s">
        <v>61</v>
      </c>
      <c r="E23" s="34">
        <v>552</v>
      </c>
      <c r="G23" s="34">
        <f>$E23*'Rates Input'!$E$21/100</f>
        <v>60.714480000000002</v>
      </c>
      <c r="H23" s="7"/>
      <c r="I23" s="34">
        <f>$E23*'Rates Input'!$G$21/100</f>
        <v>57.942195870283832</v>
      </c>
      <c r="J23" s="7"/>
      <c r="K23" s="34">
        <f>$E23*'Rates Input'!$I$21/100</f>
        <v>2.2088229179955698</v>
      </c>
      <c r="L23" s="7"/>
      <c r="M23" s="34">
        <f>$E23*'Rates Input'!$K$21/100</f>
        <v>2.162989687816828</v>
      </c>
      <c r="N23" s="34"/>
      <c r="O23" s="34">
        <f>$E23*'Rates Input'!$M$21/100</f>
        <v>2.162989687816828</v>
      </c>
    </row>
    <row r="24" spans="1:15" ht="13.15" customHeight="1" x14ac:dyDescent="0.2">
      <c r="A24" s="6">
        <f>MAX($A$15:A23)+1</f>
        <v>8</v>
      </c>
      <c r="C24" s="20" t="s">
        <v>62</v>
      </c>
      <c r="E24" s="34">
        <v>589</v>
      </c>
      <c r="G24" s="34">
        <f>$E24*'Rates Input'!$E$22/100</f>
        <v>61.614112000000006</v>
      </c>
      <c r="H24" s="34"/>
      <c r="I24" s="34">
        <f>$E24*'Rates Input'!$G$22/100</f>
        <v>58.110705510885765</v>
      </c>
      <c r="J24" s="34"/>
      <c r="K24" s="34">
        <f>$E24*'Rates Input'!$I$22/100</f>
        <v>2.3568780773539686</v>
      </c>
      <c r="L24" s="34"/>
      <c r="M24" s="34">
        <f>$E24*'Rates Input'!$K$22/100</f>
        <v>2.3079726922538257</v>
      </c>
      <c r="N24" s="34"/>
      <c r="O24" s="34">
        <f>$E24*'Rates Input'!$M$22/100</f>
        <v>2.3079726922538257</v>
      </c>
    </row>
    <row r="25" spans="1:15" ht="13.15" customHeight="1" x14ac:dyDescent="0.2">
      <c r="A25" s="6">
        <f>MAX($A$15:A24)+1</f>
        <v>9</v>
      </c>
      <c r="C25" s="20" t="s">
        <v>63</v>
      </c>
      <c r="E25" s="34">
        <v>899</v>
      </c>
      <c r="G25" s="34">
        <f>$E25*'Rates Input'!$E$23/100</f>
        <v>90.43580399999999</v>
      </c>
      <c r="H25" s="34"/>
      <c r="I25" s="34">
        <f>$E25*'Rates Input'!$G$23/100</f>
        <v>84.468227076452862</v>
      </c>
      <c r="J25" s="34"/>
      <c r="K25" s="34">
        <f>$E25*'Rates Input'!$I$23/100</f>
        <v>3.5973402233297418</v>
      </c>
      <c r="L25" s="34"/>
      <c r="M25" s="34">
        <f>$E25*'Rates Input'!$K$23/100</f>
        <v>3.522695161861102</v>
      </c>
      <c r="N25" s="34"/>
      <c r="O25" s="34">
        <f>$E25*'Rates Input'!$M$23/100</f>
        <v>3.522695161861102</v>
      </c>
    </row>
    <row r="26" spans="1:15" ht="13.15" customHeight="1" x14ac:dyDescent="0.2">
      <c r="A26" s="6">
        <f>MAX($A$15:A25)+1</f>
        <v>10</v>
      </c>
      <c r="C26" s="19" t="s">
        <v>64</v>
      </c>
      <c r="E26" s="37">
        <f>SUM(E22:E25)</f>
        <v>2400</v>
      </c>
      <c r="G26" s="37">
        <f>SUM(G22:G25)</f>
        <v>254.83543599999999</v>
      </c>
      <c r="H26" s="34"/>
      <c r="I26" s="37">
        <f>SUM(I22:I25)</f>
        <v>241.20951193121596</v>
      </c>
      <c r="J26" s="34"/>
      <c r="K26" s="37">
        <f>SUM(K22:K25)</f>
        <v>9.6035779043285654</v>
      </c>
      <c r="L26" s="38"/>
      <c r="M26" s="37">
        <f>SUM(M22:M25)</f>
        <v>9.4043029905079472</v>
      </c>
      <c r="N26" s="34"/>
      <c r="O26" s="37">
        <f>SUM(O22:O25)</f>
        <v>9.4043029905079472</v>
      </c>
    </row>
    <row r="27" spans="1:15" ht="13.15" customHeight="1" x14ac:dyDescent="0.2">
      <c r="A27" s="6"/>
      <c r="C27" s="39"/>
      <c r="E27" s="7"/>
      <c r="G27" s="34"/>
      <c r="H27" s="34"/>
      <c r="I27" s="34"/>
      <c r="J27" s="34"/>
      <c r="K27" s="34"/>
      <c r="L27" s="34"/>
      <c r="M27" s="34"/>
      <c r="N27" s="34"/>
      <c r="O27" s="34"/>
    </row>
    <row r="28" spans="1:15" ht="13.15" customHeight="1" x14ac:dyDescent="0.2">
      <c r="A28" s="6">
        <f>MAX($A$15:A27)+1</f>
        <v>11</v>
      </c>
      <c r="C28" s="33" t="s">
        <v>65</v>
      </c>
      <c r="E28" s="7">
        <f>$E$15</f>
        <v>2400</v>
      </c>
      <c r="G28" s="34">
        <f>$E28*'Rates Input'!$E$13/100</f>
        <v>0.34320000000000001</v>
      </c>
      <c r="H28" s="34"/>
      <c r="I28" s="34">
        <f>$E28*'Rates Input'!$E$13/100</f>
        <v>0.34320000000000001</v>
      </c>
      <c r="J28" s="34"/>
      <c r="K28" s="34">
        <f>$E28*'Rates Input'!$E$13/100</f>
        <v>0.34320000000000001</v>
      </c>
      <c r="L28" s="34"/>
      <c r="M28" s="34">
        <f>$E28*'Rates Input'!$E$13/100</f>
        <v>0.34320000000000001</v>
      </c>
      <c r="N28" s="34"/>
      <c r="O28" s="34">
        <f>$E28*'Rates Input'!$E$13/100</f>
        <v>0.34320000000000001</v>
      </c>
    </row>
    <row r="29" spans="1:15" ht="13.15" customHeight="1" x14ac:dyDescent="0.2">
      <c r="A29" s="6"/>
      <c r="C29" s="19"/>
      <c r="E29" s="7"/>
      <c r="G29" s="34"/>
      <c r="H29" s="34"/>
      <c r="I29" s="34"/>
      <c r="J29" s="34"/>
      <c r="K29" s="34"/>
      <c r="L29" s="34"/>
      <c r="M29" s="34"/>
      <c r="N29" s="34"/>
      <c r="O29" s="34"/>
    </row>
    <row r="30" spans="1:15" ht="13.15" customHeight="1" x14ac:dyDescent="0.2">
      <c r="A30" s="6">
        <f>MAX($A$15:A29)+1</f>
        <v>12</v>
      </c>
      <c r="C30" s="19" t="s">
        <v>66</v>
      </c>
      <c r="E30" s="7"/>
      <c r="G30" s="37">
        <f>SUM(G19,G20,G26,G28)</f>
        <v>551.81863599999997</v>
      </c>
      <c r="H30" s="38"/>
      <c r="I30" s="37">
        <f>SUM(I19,I20,I26,I28)</f>
        <v>538.19271193121597</v>
      </c>
      <c r="J30" s="34"/>
      <c r="K30" s="37">
        <f>SUM(K19,K20,K26,K28)</f>
        <v>528.68641579035443</v>
      </c>
      <c r="L30" s="38"/>
      <c r="M30" s="37">
        <f>SUM(M19,M20,M26,M28)</f>
        <v>538.4763139493183</v>
      </c>
      <c r="N30" s="34"/>
      <c r="O30" s="37">
        <f>SUM(O19,O20,O26,O28)</f>
        <v>538.4763139493183</v>
      </c>
    </row>
    <row r="31" spans="1:15" ht="13.15" customHeight="1" x14ac:dyDescent="0.2">
      <c r="A31" s="6"/>
      <c r="C31" s="19"/>
      <c r="E31" s="34"/>
      <c r="G31" s="34"/>
      <c r="H31" s="34"/>
      <c r="I31" s="34"/>
      <c r="J31" s="34"/>
      <c r="K31" s="34"/>
      <c r="L31" s="34"/>
      <c r="M31" s="34"/>
      <c r="N31" s="34"/>
      <c r="O31" s="34"/>
    </row>
    <row r="32" spans="1:15" ht="13.15" customHeight="1" x14ac:dyDescent="0.2">
      <c r="A32" s="6"/>
      <c r="C32" s="18" t="s">
        <v>67</v>
      </c>
      <c r="E32" s="7"/>
      <c r="G32" s="34"/>
      <c r="H32" s="34"/>
      <c r="I32" s="34"/>
      <c r="J32" s="34"/>
      <c r="K32" s="34"/>
      <c r="L32" s="34"/>
      <c r="M32" s="34"/>
      <c r="N32" s="34"/>
      <c r="O32" s="34"/>
    </row>
    <row r="33" spans="1:15" ht="13.15" customHeight="1" x14ac:dyDescent="0.2">
      <c r="A33" s="6">
        <f>MAX($A$15:A32)+1</f>
        <v>13</v>
      </c>
      <c r="C33" s="19" t="s">
        <v>68</v>
      </c>
      <c r="E33" s="34">
        <f>$E$15</f>
        <v>2400</v>
      </c>
      <c r="G33" s="34">
        <f>$E33*'Rates Input'!$E$25/100</f>
        <v>117.1344</v>
      </c>
      <c r="H33" s="34"/>
      <c r="I33" s="34">
        <f>$E33*'Rates Input'!$G$25/100</f>
        <v>54.339529311988265</v>
      </c>
      <c r="J33" s="34"/>
      <c r="K33" s="34">
        <f>$E33*'Rates Input'!$I$25/100</f>
        <v>54.339529311988265</v>
      </c>
      <c r="L33" s="34"/>
      <c r="M33" s="34">
        <f>$E33*'Rates Input'!$K$25/100</f>
        <v>43.277616248992736</v>
      </c>
      <c r="N33" s="34"/>
      <c r="O33" s="34">
        <f>$E33*'Rates Input'!$M$25/100</f>
        <v>43.277616248992736</v>
      </c>
    </row>
    <row r="34" spans="1:15" ht="13.15" customHeight="1" x14ac:dyDescent="0.2">
      <c r="A34" s="6">
        <f>MAX($A$15:A33)+1</f>
        <v>14</v>
      </c>
      <c r="C34" s="19" t="s">
        <v>69</v>
      </c>
      <c r="E34" s="7">
        <f>$E$15</f>
        <v>2400</v>
      </c>
      <c r="G34" s="34">
        <f>$E34*'Rates Input'!$E$26/100</f>
        <v>251.58239999999998</v>
      </c>
      <c r="H34" s="34"/>
      <c r="I34" s="34">
        <f>$E34*'Rates Input'!$G$26/100</f>
        <v>327.24538608208627</v>
      </c>
      <c r="J34" s="34"/>
      <c r="K34" s="34">
        <f>$E34*'Rates Input'!$I$26/100</f>
        <v>327.24538608208627</v>
      </c>
      <c r="L34" s="34"/>
      <c r="M34" s="34">
        <f>$E34*'Rates Input'!$K$26/100</f>
        <v>345.64457442159096</v>
      </c>
      <c r="N34" s="34"/>
      <c r="O34" s="34">
        <f>$E34*'Rates Input'!$M$26/100</f>
        <v>345.64457442159096</v>
      </c>
    </row>
    <row r="35" spans="1:15" ht="13.15" customHeight="1" x14ac:dyDescent="0.2">
      <c r="A35" s="6">
        <f>MAX($A$15:A34)+1</f>
        <v>15</v>
      </c>
      <c r="C35" s="33" t="s">
        <v>70</v>
      </c>
      <c r="E35" s="7"/>
      <c r="G35" s="37">
        <f>SUM(G33:G34)</f>
        <v>368.71679999999998</v>
      </c>
      <c r="H35" s="38"/>
      <c r="I35" s="37">
        <f>SUM(I33:I34)</f>
        <v>381.58491539407453</v>
      </c>
      <c r="J35" s="34"/>
      <c r="K35" s="37">
        <f>SUM(K33:K34)</f>
        <v>381.58491539407453</v>
      </c>
      <c r="L35" s="38"/>
      <c r="M35" s="37">
        <f>SUM(M33:M34)</f>
        <v>388.92219067058369</v>
      </c>
      <c r="N35" s="34"/>
      <c r="O35" s="37">
        <f>SUM(O33:O34)</f>
        <v>388.92219067058369</v>
      </c>
    </row>
    <row r="36" spans="1:15" ht="13.15" customHeight="1" x14ac:dyDescent="0.2">
      <c r="A36" s="6"/>
      <c r="C36" s="39"/>
      <c r="E36" s="7"/>
      <c r="G36" s="34"/>
      <c r="H36" s="34"/>
      <c r="I36" s="34"/>
      <c r="J36" s="34"/>
      <c r="K36" s="34"/>
      <c r="L36" s="34"/>
      <c r="M36" s="34"/>
      <c r="N36" s="34"/>
      <c r="O36" s="34"/>
    </row>
    <row r="37" spans="1:15" ht="13.15" customHeight="1" thickBot="1" x14ac:dyDescent="0.25">
      <c r="A37" s="6">
        <f>MAX($A$15:A36)+1</f>
        <v>16</v>
      </c>
      <c r="C37" s="33" t="s">
        <v>71</v>
      </c>
      <c r="E37" s="7"/>
      <c r="G37" s="40">
        <f>G30+G35</f>
        <v>920.53543599999989</v>
      </c>
      <c r="H37" s="34"/>
      <c r="I37" s="40">
        <f>I30+I35</f>
        <v>919.7776273252905</v>
      </c>
      <c r="J37" s="34"/>
      <c r="K37" s="40">
        <f>K30+K35</f>
        <v>910.27133118442896</v>
      </c>
      <c r="L37" s="34"/>
      <c r="M37" s="40">
        <f>M30+M35</f>
        <v>927.39850461990204</v>
      </c>
      <c r="N37" s="34"/>
      <c r="O37" s="40">
        <f>O30+O35</f>
        <v>927.39850461990204</v>
      </c>
    </row>
    <row r="38" spans="1:15" ht="13.15" customHeight="1" thickTop="1" x14ac:dyDescent="0.2">
      <c r="A38" s="6"/>
      <c r="E38" s="41"/>
      <c r="G38" s="34"/>
      <c r="H38" s="34"/>
      <c r="I38" s="34"/>
      <c r="J38" s="34"/>
      <c r="K38" s="34"/>
      <c r="L38" s="34"/>
      <c r="M38" s="34"/>
      <c r="N38" s="34"/>
      <c r="O38" s="34"/>
    </row>
    <row r="39" spans="1:15" ht="13.15" customHeight="1" x14ac:dyDescent="0.2">
      <c r="A39" s="6"/>
      <c r="C39" s="32" t="s">
        <v>72</v>
      </c>
      <c r="E39" s="7"/>
      <c r="G39" s="7"/>
      <c r="H39" s="7"/>
      <c r="I39" s="7"/>
      <c r="J39" s="7"/>
      <c r="K39" s="7"/>
      <c r="L39" s="7"/>
      <c r="M39" s="7"/>
      <c r="N39" s="7"/>
      <c r="O39" s="7"/>
    </row>
    <row r="40" spans="1:15" ht="13.15" customHeight="1" x14ac:dyDescent="0.2">
      <c r="A40" s="6">
        <f>MAX($A$15:A39)+1</f>
        <v>17</v>
      </c>
      <c r="C40" s="33" t="s">
        <v>54</v>
      </c>
      <c r="E40" s="34">
        <v>5048</v>
      </c>
      <c r="G40" s="42"/>
      <c r="H40" s="42"/>
      <c r="I40" s="42"/>
      <c r="J40" s="42"/>
      <c r="K40" s="42"/>
      <c r="L40" s="42"/>
      <c r="M40" s="42"/>
      <c r="N40" s="42"/>
      <c r="O40" s="42"/>
    </row>
    <row r="41" spans="1:15" ht="13.15" customHeight="1" x14ac:dyDescent="0.2">
      <c r="A41" s="6">
        <f>MAX($A$15:A40)+1</f>
        <v>18</v>
      </c>
      <c r="C41" s="33" t="s">
        <v>55</v>
      </c>
      <c r="E41" s="34">
        <v>51.237199999999994</v>
      </c>
      <c r="G41" s="42"/>
      <c r="H41" s="42"/>
      <c r="I41" s="42"/>
      <c r="J41" s="42"/>
      <c r="K41" s="42"/>
      <c r="L41" s="42"/>
      <c r="M41" s="42"/>
      <c r="N41" s="42"/>
      <c r="O41" s="42"/>
    </row>
    <row r="42" spans="1:15" ht="13.15" customHeight="1" x14ac:dyDescent="0.2">
      <c r="A42" s="6"/>
      <c r="C42" s="36"/>
      <c r="E42" s="34"/>
      <c r="G42" s="34"/>
      <c r="H42" s="34"/>
      <c r="I42" s="34"/>
      <c r="J42" s="34"/>
      <c r="K42" s="34"/>
      <c r="L42" s="34"/>
      <c r="M42" s="34"/>
      <c r="N42" s="34"/>
      <c r="O42" s="34"/>
    </row>
    <row r="43" spans="1:15" ht="13.15" customHeight="1" x14ac:dyDescent="0.2">
      <c r="A43" s="6"/>
      <c r="C43" s="18" t="s">
        <v>56</v>
      </c>
      <c r="E43" s="7"/>
      <c r="G43" s="34"/>
      <c r="H43" s="34"/>
      <c r="I43" s="34"/>
      <c r="J43" s="34"/>
      <c r="K43" s="34"/>
      <c r="L43" s="34"/>
      <c r="M43" s="34"/>
      <c r="N43" s="34"/>
      <c r="O43" s="34"/>
    </row>
    <row r="44" spans="1:15" ht="13.15" customHeight="1" x14ac:dyDescent="0.2">
      <c r="A44" s="6">
        <f>MAX($A$15:A43)+1</f>
        <v>19</v>
      </c>
      <c r="C44" s="19" t="s">
        <v>57</v>
      </c>
      <c r="E44" s="21">
        <v>12</v>
      </c>
      <c r="G44" s="34">
        <f>$E44*'Rates Input'!$E$17</f>
        <v>296.64</v>
      </c>
      <c r="H44" s="34"/>
      <c r="I44" s="34">
        <f>$E44*'Rates Input'!$G$17</f>
        <v>296.64</v>
      </c>
      <c r="J44" s="34"/>
      <c r="K44" s="34">
        <f>$E44*'Rates Input'!$I$17</f>
        <v>374.23538647374011</v>
      </c>
      <c r="L44" s="34"/>
      <c r="M44" s="34">
        <f>$E44*'Rates Input'!$K$17</f>
        <v>349.17132188263611</v>
      </c>
      <c r="N44" s="34"/>
      <c r="O44" s="34">
        <f>$E44*'Rates Input'!$M$17</f>
        <v>349.17132188263611</v>
      </c>
    </row>
    <row r="45" spans="1:15" ht="13.15" customHeight="1" x14ac:dyDescent="0.2">
      <c r="A45" s="6">
        <f>MAX($A$15:A44)+1</f>
        <v>20</v>
      </c>
      <c r="C45" s="19" t="s">
        <v>58</v>
      </c>
      <c r="E45" s="21">
        <f>E$41</f>
        <v>51.237199999999994</v>
      </c>
      <c r="G45" s="34">
        <f>$E45*12*'Rates Input'!$E$18/100</f>
        <v>0</v>
      </c>
      <c r="H45" s="34"/>
      <c r="I45" s="34">
        <f>$E45*12*'Rates Input'!$G$18/100</f>
        <v>0</v>
      </c>
      <c r="J45" s="34"/>
      <c r="K45" s="34">
        <f>$E45*12*'Rates Input'!$I$18/100</f>
        <v>303.94060880384097</v>
      </c>
      <c r="L45" s="34"/>
      <c r="M45" s="34">
        <f>$E45*12*'Rates Input'!$K$18/100</f>
        <v>377.66925202355299</v>
      </c>
      <c r="N45" s="34"/>
      <c r="O45" s="34">
        <f>$E45*12*'Rates Input'!$M$18/100</f>
        <v>377.66925202355299</v>
      </c>
    </row>
    <row r="46" spans="1:15" ht="13.15" customHeight="1" x14ac:dyDescent="0.2">
      <c r="A46" s="6">
        <f>MAX($A$15:A45)+1</f>
        <v>21</v>
      </c>
      <c r="C46" s="19" t="s">
        <v>59</v>
      </c>
      <c r="E46" s="7"/>
      <c r="G46" s="7"/>
      <c r="H46" s="7"/>
      <c r="I46" s="7"/>
      <c r="J46" s="7"/>
      <c r="K46" s="7"/>
      <c r="L46" s="7"/>
      <c r="M46" s="7"/>
      <c r="N46" s="34"/>
      <c r="O46" s="7"/>
    </row>
    <row r="47" spans="1:15" ht="13.15" customHeight="1" x14ac:dyDescent="0.2">
      <c r="A47" s="6">
        <f>MAX($A$15:A46)+1</f>
        <v>22</v>
      </c>
      <c r="C47" s="20" t="s">
        <v>60</v>
      </c>
      <c r="E47" s="34">
        <v>360</v>
      </c>
      <c r="G47" s="34">
        <f>$E47*'Rates Input'!$E$20/100</f>
        <v>42.071040000000004</v>
      </c>
      <c r="H47" s="34"/>
      <c r="I47" s="34">
        <f>$E47*'Rates Input'!$G$20/100</f>
        <v>40.688383473593468</v>
      </c>
      <c r="J47" s="34"/>
      <c r="K47" s="34">
        <f>$E47*'Rates Input'!$I$20/100</f>
        <v>1.4405366856492847</v>
      </c>
      <c r="L47" s="34"/>
      <c r="M47" s="34">
        <f>$E47*'Rates Input'!$K$20/100</f>
        <v>1.4106454485761921</v>
      </c>
      <c r="N47" s="34"/>
      <c r="O47" s="34">
        <f>$E47*'Rates Input'!$M$20/100</f>
        <v>1.4106454485761921</v>
      </c>
    </row>
    <row r="48" spans="1:15" ht="13.15" customHeight="1" x14ac:dyDescent="0.2">
      <c r="A48" s="6">
        <f>MAX($A$15:A47)+1</f>
        <v>23</v>
      </c>
      <c r="C48" s="20" t="s">
        <v>61</v>
      </c>
      <c r="E48" s="34">
        <v>660</v>
      </c>
      <c r="G48" s="34">
        <f>$E48*'Rates Input'!$E$21/100</f>
        <v>72.593400000000003</v>
      </c>
      <c r="H48" s="7"/>
      <c r="I48" s="34">
        <f>$E48*'Rates Input'!$G$21/100</f>
        <v>69.278712453600235</v>
      </c>
      <c r="J48" s="7"/>
      <c r="K48" s="34">
        <f>$E48*'Rates Input'!$I$21/100</f>
        <v>2.6409839236903552</v>
      </c>
      <c r="L48" s="7"/>
      <c r="M48" s="34">
        <f>$E48*'Rates Input'!$K$21/100</f>
        <v>2.5861833223896853</v>
      </c>
      <c r="N48" s="34"/>
      <c r="O48" s="34">
        <f>$E48*'Rates Input'!$M$21/100</f>
        <v>2.5861833223896853</v>
      </c>
    </row>
    <row r="49" spans="1:15" ht="13.15" customHeight="1" x14ac:dyDescent="0.2">
      <c r="A49" s="6">
        <f>MAX($A$15:A48)+1</f>
        <v>24</v>
      </c>
      <c r="C49" s="20" t="s">
        <v>62</v>
      </c>
      <c r="E49" s="34">
        <v>1020</v>
      </c>
      <c r="G49" s="34">
        <f>$E49*'Rates Input'!$E$22/100</f>
        <v>106.70016000000001</v>
      </c>
      <c r="H49" s="34"/>
      <c r="I49" s="34">
        <f>$E49*'Rates Input'!$G$22/100</f>
        <v>100.63314027352033</v>
      </c>
      <c r="J49" s="34"/>
      <c r="K49" s="34">
        <f>$E49*'Rates Input'!$I$22/100</f>
        <v>4.0815206093396403</v>
      </c>
      <c r="L49" s="34"/>
      <c r="M49" s="34">
        <f>$E49*'Rates Input'!$K$22/100</f>
        <v>3.9968287709658781</v>
      </c>
      <c r="N49" s="34"/>
      <c r="O49" s="34">
        <f>$E49*'Rates Input'!$M$22/100</f>
        <v>3.9968287709658781</v>
      </c>
    </row>
    <row r="50" spans="1:15" ht="13.15" customHeight="1" x14ac:dyDescent="0.2">
      <c r="A50" s="6">
        <f>MAX($A$15:A49)+1</f>
        <v>25</v>
      </c>
      <c r="C50" s="20" t="s">
        <v>63</v>
      </c>
      <c r="E50" s="34">
        <v>3008</v>
      </c>
      <c r="G50" s="34">
        <f>$E50*'Rates Input'!$E$23/100</f>
        <v>302.59276799999998</v>
      </c>
      <c r="H50" s="34"/>
      <c r="I50" s="34">
        <f>$E50*'Rates Input'!$G$23/100</f>
        <v>282.62561406670767</v>
      </c>
      <c r="J50" s="34"/>
      <c r="K50" s="34">
        <f>$E50*'Rates Input'!$I$23/100</f>
        <v>12.036484306758469</v>
      </c>
      <c r="L50" s="34"/>
      <c r="M50" s="34">
        <f>$E50*'Rates Input'!$K$23/100</f>
        <v>11.786726414769962</v>
      </c>
      <c r="N50" s="34"/>
      <c r="O50" s="34">
        <f>$E50*'Rates Input'!$M$23/100</f>
        <v>11.786726414769962</v>
      </c>
    </row>
    <row r="51" spans="1:15" ht="13.15" customHeight="1" x14ac:dyDescent="0.2">
      <c r="A51" s="6">
        <f>MAX($A$15:A50)+1</f>
        <v>26</v>
      </c>
      <c r="C51" s="19" t="s">
        <v>64</v>
      </c>
      <c r="E51" s="37">
        <f>SUM(E47:E50)</f>
        <v>5048</v>
      </c>
      <c r="G51" s="37">
        <f>SUM(G47:G50)</f>
        <v>523.95736799999997</v>
      </c>
      <c r="H51" s="34"/>
      <c r="I51" s="37">
        <f>SUM(I47:I50)</f>
        <v>493.22585026742172</v>
      </c>
      <c r="J51" s="34"/>
      <c r="K51" s="37">
        <f>SUM(K47:K50)</f>
        <v>20.19952552543775</v>
      </c>
      <c r="L51" s="38"/>
      <c r="M51" s="37">
        <f>SUM(M47:M50)</f>
        <v>19.780383956701719</v>
      </c>
      <c r="N51" s="34"/>
      <c r="O51" s="37">
        <f>SUM(O47:O50)</f>
        <v>19.780383956701719</v>
      </c>
    </row>
    <row r="52" spans="1:15" ht="13.15" customHeight="1" x14ac:dyDescent="0.2">
      <c r="A52" s="6"/>
      <c r="C52" s="39"/>
      <c r="E52" s="7"/>
      <c r="G52" s="34"/>
      <c r="H52" s="34"/>
      <c r="I52" s="34"/>
      <c r="J52" s="34"/>
      <c r="K52" s="34"/>
      <c r="L52" s="34"/>
      <c r="M52" s="34"/>
      <c r="N52" s="34"/>
      <c r="O52" s="34"/>
    </row>
    <row r="53" spans="1:15" ht="13.15" customHeight="1" x14ac:dyDescent="0.2">
      <c r="A53" s="6">
        <f>MAX($A$15:A52)+1</f>
        <v>27</v>
      </c>
      <c r="C53" s="33" t="s">
        <v>65</v>
      </c>
      <c r="E53" s="7">
        <f>$E$40</f>
        <v>5048</v>
      </c>
      <c r="G53" s="34">
        <f>$E53*'Rates Input'!$E$13/100</f>
        <v>0.72186400000000006</v>
      </c>
      <c r="H53" s="34"/>
      <c r="I53" s="34">
        <f>$E53*'Rates Input'!$E$13/100</f>
        <v>0.72186400000000006</v>
      </c>
      <c r="J53" s="34"/>
      <c r="K53" s="34">
        <f>$E53*'Rates Input'!$E$13/100</f>
        <v>0.72186400000000006</v>
      </c>
      <c r="L53" s="34"/>
      <c r="M53" s="34">
        <f>$E53*'Rates Input'!$E$13/100</f>
        <v>0.72186400000000006</v>
      </c>
      <c r="N53" s="34"/>
      <c r="O53" s="34">
        <f>$E53*'Rates Input'!$E$13/100</f>
        <v>0.72186400000000006</v>
      </c>
    </row>
    <row r="54" spans="1:15" ht="13.15" customHeight="1" x14ac:dyDescent="0.2">
      <c r="A54" s="6"/>
      <c r="C54" s="19"/>
      <c r="E54" s="7"/>
      <c r="G54" s="34"/>
      <c r="H54" s="34"/>
      <c r="I54" s="34"/>
      <c r="J54" s="34"/>
      <c r="K54" s="34"/>
      <c r="L54" s="34"/>
      <c r="M54" s="34"/>
      <c r="N54" s="34"/>
      <c r="O54" s="34"/>
    </row>
    <row r="55" spans="1:15" ht="13.15" customHeight="1" x14ac:dyDescent="0.2">
      <c r="A55" s="6">
        <f>MAX($A$15:A54)+1</f>
        <v>28</v>
      </c>
      <c r="C55" s="19" t="s">
        <v>66</v>
      </c>
      <c r="E55" s="7"/>
      <c r="G55" s="37">
        <f>SUM(G44,G45,G51,G53)</f>
        <v>821.31923199999994</v>
      </c>
      <c r="H55" s="38"/>
      <c r="I55" s="37">
        <f>SUM(I44,I45,I51,I53)</f>
        <v>790.58771426742169</v>
      </c>
      <c r="J55" s="34"/>
      <c r="K55" s="37">
        <f>SUM(K44,K45,K51,K53)</f>
        <v>699.09738480301871</v>
      </c>
      <c r="L55" s="38"/>
      <c r="M55" s="37">
        <f>SUM(M44,M45,M51,M53)</f>
        <v>747.34282186289079</v>
      </c>
      <c r="N55" s="34"/>
      <c r="O55" s="37">
        <f>SUM(O44,O45,O51,O53)</f>
        <v>747.34282186289079</v>
      </c>
    </row>
    <row r="56" spans="1:15" ht="13.15" customHeight="1" x14ac:dyDescent="0.2">
      <c r="A56" s="6"/>
      <c r="C56" s="19"/>
      <c r="E56" s="34"/>
      <c r="G56" s="34"/>
      <c r="H56" s="34"/>
      <c r="I56" s="34"/>
      <c r="J56" s="34"/>
      <c r="K56" s="34"/>
      <c r="L56" s="34"/>
      <c r="M56" s="34"/>
      <c r="N56" s="34"/>
      <c r="O56" s="34"/>
    </row>
    <row r="57" spans="1:15" ht="13.15" customHeight="1" x14ac:dyDescent="0.2">
      <c r="A57" s="6"/>
      <c r="C57" s="18" t="s">
        <v>67</v>
      </c>
      <c r="E57" s="7"/>
      <c r="G57" s="34"/>
      <c r="H57" s="34"/>
      <c r="I57" s="34"/>
      <c r="J57" s="34"/>
      <c r="K57" s="34"/>
      <c r="L57" s="34"/>
      <c r="M57" s="34"/>
      <c r="N57" s="34"/>
      <c r="O57" s="34"/>
    </row>
    <row r="58" spans="1:15" ht="13.15" customHeight="1" x14ac:dyDescent="0.2">
      <c r="A58" s="6">
        <f>MAX($A$15:A57)+1</f>
        <v>29</v>
      </c>
      <c r="C58" s="19" t="s">
        <v>68</v>
      </c>
      <c r="E58" s="34">
        <f>$E$40</f>
        <v>5048</v>
      </c>
      <c r="G58" s="34">
        <f>$E58*'Rates Input'!$E$25/100</f>
        <v>246.37268800000001</v>
      </c>
      <c r="H58" s="34"/>
      <c r="I58" s="34">
        <f>$E58*'Rates Input'!$G$25/100</f>
        <v>114.29414331954865</v>
      </c>
      <c r="J58" s="34"/>
      <c r="K58" s="34">
        <f>$E58*'Rates Input'!$I$25/100</f>
        <v>114.29414331954865</v>
      </c>
      <c r="L58" s="34"/>
      <c r="M58" s="34">
        <f>$E58*'Rates Input'!$K$25/100</f>
        <v>91.02725284371472</v>
      </c>
      <c r="N58" s="34"/>
      <c r="O58" s="34">
        <f>$E58*'Rates Input'!$M$25/100</f>
        <v>91.02725284371472</v>
      </c>
    </row>
    <row r="59" spans="1:15" ht="13.15" customHeight="1" x14ac:dyDescent="0.2">
      <c r="A59" s="6">
        <f>MAX($A$15:A58)+1</f>
        <v>30</v>
      </c>
      <c r="C59" s="19" t="s">
        <v>69</v>
      </c>
      <c r="E59" s="7">
        <f>$E$40</f>
        <v>5048</v>
      </c>
      <c r="G59" s="34">
        <f>$E59*'Rates Input'!$E$26/100</f>
        <v>529.16164800000001</v>
      </c>
      <c r="H59" s="34"/>
      <c r="I59" s="34">
        <f>$E59*'Rates Input'!$G$26/100</f>
        <v>688.30612872598806</v>
      </c>
      <c r="J59" s="34"/>
      <c r="K59" s="34">
        <f>$E59*'Rates Input'!$I$26/100</f>
        <v>688.30612872598806</v>
      </c>
      <c r="L59" s="34"/>
      <c r="M59" s="34">
        <f>$E59*'Rates Input'!$K$26/100</f>
        <v>727.00575486674632</v>
      </c>
      <c r="N59" s="34"/>
      <c r="O59" s="34">
        <f>$E59*'Rates Input'!$M$26/100</f>
        <v>727.00575486674632</v>
      </c>
    </row>
    <row r="60" spans="1:15" ht="13.15" customHeight="1" x14ac:dyDescent="0.2">
      <c r="A60" s="6">
        <f>MAX($A$15:A59)+1</f>
        <v>31</v>
      </c>
      <c r="C60" s="33" t="s">
        <v>70</v>
      </c>
      <c r="E60" s="7"/>
      <c r="G60" s="37">
        <f>SUM(G58:G59)</f>
        <v>775.53433600000005</v>
      </c>
      <c r="H60" s="38"/>
      <c r="I60" s="37">
        <f>SUM(I58:I59)</f>
        <v>802.60027204553671</v>
      </c>
      <c r="J60" s="34"/>
      <c r="K60" s="37">
        <f>SUM(K58:K59)</f>
        <v>802.60027204553671</v>
      </c>
      <c r="L60" s="38"/>
      <c r="M60" s="37">
        <f>SUM(M58:M59)</f>
        <v>818.03300771046099</v>
      </c>
      <c r="N60" s="34"/>
      <c r="O60" s="37">
        <f>SUM(O58:O59)</f>
        <v>818.03300771046099</v>
      </c>
    </row>
    <row r="61" spans="1:15" ht="13.15" customHeight="1" x14ac:dyDescent="0.2">
      <c r="A61" s="6"/>
      <c r="C61" s="39"/>
      <c r="E61" s="7"/>
      <c r="G61" s="34"/>
      <c r="H61" s="34"/>
      <c r="I61" s="34"/>
      <c r="J61" s="34"/>
      <c r="K61" s="34"/>
      <c r="L61" s="34"/>
      <c r="M61" s="34"/>
      <c r="N61" s="34"/>
      <c r="O61" s="34"/>
    </row>
    <row r="62" spans="1:15" ht="13.15" customHeight="1" thickBot="1" x14ac:dyDescent="0.25">
      <c r="A62" s="6">
        <f>MAX($A$15:A61)+1</f>
        <v>32</v>
      </c>
      <c r="C62" s="33" t="s">
        <v>71</v>
      </c>
      <c r="E62" s="7"/>
      <c r="G62" s="40">
        <f>G55+G60</f>
        <v>1596.853568</v>
      </c>
      <c r="H62" s="34"/>
      <c r="I62" s="40">
        <f>I55+I60</f>
        <v>1593.1879863129584</v>
      </c>
      <c r="J62" s="34"/>
      <c r="K62" s="40">
        <f>K55+K60</f>
        <v>1501.6976568485554</v>
      </c>
      <c r="L62" s="34"/>
      <c r="M62" s="40">
        <f>M55+M60</f>
        <v>1565.3758295733519</v>
      </c>
      <c r="N62" s="34"/>
      <c r="O62" s="40">
        <f>O55+O60</f>
        <v>1565.3758295733519</v>
      </c>
    </row>
    <row r="63" spans="1:15" ht="13.15" customHeight="1" thickTop="1" x14ac:dyDescent="0.2">
      <c r="A63" s="6"/>
      <c r="E63" s="41"/>
      <c r="G63" s="34"/>
      <c r="H63" s="34"/>
      <c r="I63" s="34"/>
      <c r="J63" s="34"/>
      <c r="K63" s="34"/>
      <c r="L63" s="34"/>
      <c r="M63" s="34"/>
      <c r="N63" s="34"/>
      <c r="O63" s="34"/>
    </row>
    <row r="64" spans="1:15" ht="13.15" customHeight="1" x14ac:dyDescent="0.2">
      <c r="A64" s="6"/>
      <c r="C64" s="32" t="s">
        <v>73</v>
      </c>
      <c r="E64" s="7"/>
      <c r="G64" s="7"/>
      <c r="H64" s="7"/>
      <c r="I64" s="7"/>
      <c r="J64" s="7"/>
      <c r="K64" s="7"/>
      <c r="L64" s="7"/>
      <c r="M64" s="7"/>
      <c r="N64" s="7"/>
      <c r="O64" s="7"/>
    </row>
    <row r="65" spans="1:15" ht="13.15" customHeight="1" x14ac:dyDescent="0.2">
      <c r="A65" s="6">
        <f>MAX($A$15:A64)+1</f>
        <v>33</v>
      </c>
      <c r="C65" s="33" t="s">
        <v>54</v>
      </c>
      <c r="E65" s="34">
        <v>22606</v>
      </c>
      <c r="G65" s="42"/>
      <c r="H65" s="42"/>
      <c r="I65" s="42"/>
      <c r="J65" s="42"/>
      <c r="K65" s="42"/>
      <c r="L65" s="42"/>
      <c r="M65" s="42"/>
      <c r="N65" s="42"/>
      <c r="O65" s="42"/>
    </row>
    <row r="66" spans="1:15" ht="13.15" customHeight="1" x14ac:dyDescent="0.2">
      <c r="A66" s="6">
        <f>MAX($A$15:A65)+1</f>
        <v>34</v>
      </c>
      <c r="C66" s="33" t="s">
        <v>55</v>
      </c>
      <c r="E66" s="34">
        <v>206.44748858447491</v>
      </c>
      <c r="G66" s="42"/>
      <c r="H66" s="42"/>
      <c r="I66" s="42"/>
      <c r="J66" s="42"/>
      <c r="K66" s="42"/>
      <c r="L66" s="42"/>
      <c r="M66" s="42"/>
      <c r="N66" s="42"/>
      <c r="O66" s="42"/>
    </row>
    <row r="67" spans="1:15" ht="13.15" customHeight="1" x14ac:dyDescent="0.2">
      <c r="A67" s="6"/>
      <c r="G67" s="34"/>
      <c r="H67" s="34"/>
      <c r="I67" s="34"/>
      <c r="J67" s="34"/>
      <c r="K67" s="34"/>
      <c r="L67" s="34"/>
      <c r="M67" s="34"/>
      <c r="N67" s="34"/>
      <c r="O67" s="34"/>
    </row>
    <row r="68" spans="1:15" ht="13.15" customHeight="1" x14ac:dyDescent="0.2">
      <c r="A68" s="6"/>
      <c r="C68" s="18" t="s">
        <v>56</v>
      </c>
      <c r="E68" s="1"/>
      <c r="G68" s="34"/>
      <c r="H68" s="34"/>
      <c r="I68" s="34"/>
      <c r="J68" s="34"/>
      <c r="K68" s="34"/>
      <c r="L68" s="34"/>
      <c r="M68" s="34"/>
      <c r="N68" s="34"/>
      <c r="O68" s="34"/>
    </row>
    <row r="69" spans="1:15" ht="13.15" customHeight="1" x14ac:dyDescent="0.2">
      <c r="A69" s="6">
        <f>MAX($A$15:A68)+1</f>
        <v>35</v>
      </c>
      <c r="C69" s="19" t="s">
        <v>57</v>
      </c>
      <c r="E69" s="21">
        <v>12</v>
      </c>
      <c r="G69" s="34">
        <f>$E69*'Rates Input'!$E$30</f>
        <v>943.68000000000006</v>
      </c>
      <c r="H69" s="34"/>
      <c r="I69" s="34">
        <f>$E69*'Rates Input'!$G$30</f>
        <v>943.68000000000006</v>
      </c>
      <c r="J69" s="34"/>
      <c r="K69" s="34">
        <f>$E69*'Rates Input'!$I$30</f>
        <v>658.41073030852181</v>
      </c>
      <c r="L69" s="34"/>
      <c r="M69" s="34">
        <f>$E69*'Rates Input'!$K$30</f>
        <v>1334.9190390662393</v>
      </c>
      <c r="N69" s="34"/>
      <c r="O69" s="34">
        <f>$E69*'Rates Input'!$M$30</f>
        <v>349.17132188263611</v>
      </c>
    </row>
    <row r="70" spans="1:15" ht="13.15" customHeight="1" x14ac:dyDescent="0.2">
      <c r="A70" s="6">
        <f>MAX($A$15:A69)+1</f>
        <v>36</v>
      </c>
      <c r="C70" s="19" t="s">
        <v>58</v>
      </c>
      <c r="E70" s="21">
        <f>E$66</f>
        <v>206.44748858447491</v>
      </c>
      <c r="G70" s="34">
        <f>$E70*12*'Rates Input'!$E$31/100</f>
        <v>0</v>
      </c>
      <c r="H70" s="34"/>
      <c r="I70" s="34">
        <f>$E70*12*'Rates Input'!$G$31/100</f>
        <v>0</v>
      </c>
      <c r="J70" s="34"/>
      <c r="K70" s="34">
        <f>$E70*12*'Rates Input'!$I$31/100</f>
        <v>1303.6857511458834</v>
      </c>
      <c r="L70" s="34"/>
      <c r="M70" s="34">
        <f>$E70*12*'Rates Input'!$K$31/100</f>
        <v>1304.99521920964</v>
      </c>
      <c r="N70" s="34"/>
      <c r="O70" s="34">
        <f>$E70*12*'Rates Input'!$M$31/100</f>
        <v>1574.0085516523648</v>
      </c>
    </row>
    <row r="71" spans="1:15" ht="13.15" customHeight="1" x14ac:dyDescent="0.2">
      <c r="A71" s="6">
        <f>MAX($A$15:A70)+1</f>
        <v>37</v>
      </c>
      <c r="C71" s="19" t="s">
        <v>59</v>
      </c>
      <c r="E71" s="7"/>
      <c r="G71" s="34"/>
      <c r="H71" s="34"/>
      <c r="I71" s="34"/>
      <c r="J71" s="34"/>
      <c r="K71" s="34"/>
      <c r="L71" s="34"/>
      <c r="M71" s="34"/>
      <c r="N71" s="34"/>
      <c r="O71" s="34"/>
    </row>
    <row r="72" spans="1:15" ht="13.15" customHeight="1" x14ac:dyDescent="0.2">
      <c r="A72" s="6">
        <f>MAX($A$15:A71)+1</f>
        <v>38</v>
      </c>
      <c r="C72" s="20" t="s">
        <v>74</v>
      </c>
      <c r="E72" s="34">
        <v>5758</v>
      </c>
      <c r="G72" s="7">
        <f>$E72*'Rates Input'!$E$33/100</f>
        <v>675.63796200000002</v>
      </c>
      <c r="H72" s="7"/>
      <c r="I72" s="7">
        <f>$E72*'Rates Input'!$G$33/100</f>
        <v>540.28748187732299</v>
      </c>
      <c r="J72" s="7"/>
      <c r="K72" s="7">
        <f>$E72*'Rates Input'!$I$33/100</f>
        <v>21.740300129016727</v>
      </c>
      <c r="L72" s="7"/>
      <c r="M72" s="7">
        <f>$E72*'Rates Input'!$K$33/100</f>
        <v>22.278615897528592</v>
      </c>
      <c r="N72" s="34"/>
      <c r="O72" s="7">
        <f>$E72*'Rates Input'!$M$33/100</f>
        <v>22.278615897528592</v>
      </c>
    </row>
    <row r="73" spans="1:15" ht="13.15" customHeight="1" x14ac:dyDescent="0.2">
      <c r="A73" s="6">
        <f>MAX($A$15:A72)+1</f>
        <v>39</v>
      </c>
      <c r="C73" s="20" t="s">
        <v>75</v>
      </c>
      <c r="E73" s="34">
        <v>7573</v>
      </c>
      <c r="G73" s="7">
        <f>$E73*'Rates Input'!$E$34/100</f>
        <v>709.05998999999997</v>
      </c>
      <c r="H73" s="7"/>
      <c r="I73" s="7">
        <f>$E73*'Rates Input'!$G$34/100</f>
        <v>539.58371659349507</v>
      </c>
      <c r="J73" s="7"/>
      <c r="K73" s="7">
        <f>$E73*'Rates Input'!$I$34/100</f>
        <v>28.593138742105538</v>
      </c>
      <c r="L73" s="7"/>
      <c r="M73" s="7">
        <f>$E73*'Rates Input'!$K$34/100</f>
        <v>29.30113897047309</v>
      </c>
      <c r="N73" s="34"/>
      <c r="O73" s="7">
        <f>$E73*'Rates Input'!$M$34/100</f>
        <v>29.30113897047309</v>
      </c>
    </row>
    <row r="74" spans="1:15" ht="13.15" customHeight="1" x14ac:dyDescent="0.2">
      <c r="A74" s="6">
        <f>MAX($A$15:A73)+1</f>
        <v>40</v>
      </c>
      <c r="C74" s="20" t="s">
        <v>76</v>
      </c>
      <c r="E74" s="34">
        <v>9275</v>
      </c>
      <c r="G74" s="7">
        <f>$E74*'Rates Input'!$E$35/100</f>
        <v>714.4254249999999</v>
      </c>
      <c r="H74" s="7"/>
      <c r="I74" s="7">
        <f>$E74*'Rates Input'!$G$35/100</f>
        <v>514.19030604969805</v>
      </c>
      <c r="J74" s="7"/>
      <c r="K74" s="7">
        <f>$E74*'Rates Input'!$I$35/100</f>
        <v>35.01932679691388</v>
      </c>
      <c r="L74" s="7"/>
      <c r="M74" s="7">
        <f>$E74*'Rates Input'!$K$35/100</f>
        <v>35.886447108297624</v>
      </c>
      <c r="N74" s="34"/>
      <c r="O74" s="7">
        <f>$E74*'Rates Input'!$M$35/100</f>
        <v>35.886447108297624</v>
      </c>
    </row>
    <row r="75" spans="1:15" ht="13.15" customHeight="1" x14ac:dyDescent="0.2">
      <c r="A75" s="6">
        <f>MAX($A$15:A74)+1</f>
        <v>41</v>
      </c>
      <c r="C75" s="20" t="s">
        <v>77</v>
      </c>
      <c r="E75" s="34">
        <v>0</v>
      </c>
      <c r="G75" s="7">
        <f>$E75*'Rates Input'!$E$36/100</f>
        <v>0</v>
      </c>
      <c r="H75" s="7"/>
      <c r="I75" s="7">
        <f>$E75*'Rates Input'!$G$36/100</f>
        <v>0</v>
      </c>
      <c r="J75" s="7"/>
      <c r="K75" s="7">
        <f>$E75*'Rates Input'!$I$36/100</f>
        <v>0</v>
      </c>
      <c r="L75" s="7"/>
      <c r="M75" s="7">
        <f>$E75*'Rates Input'!$K$36/100</f>
        <v>0</v>
      </c>
      <c r="N75" s="34"/>
      <c r="O75" s="7">
        <f>$E75*'Rates Input'!$M$36/100</f>
        <v>0</v>
      </c>
    </row>
    <row r="76" spans="1:15" ht="13.15" customHeight="1" x14ac:dyDescent="0.2">
      <c r="A76" s="6">
        <f>MAX($A$15:A75)+1</f>
        <v>42</v>
      </c>
      <c r="C76" s="20" t="s">
        <v>78</v>
      </c>
      <c r="E76" s="34">
        <v>0</v>
      </c>
      <c r="G76" s="7">
        <f>$E76*'Rates Input'!$E$37/100</f>
        <v>0</v>
      </c>
      <c r="H76" s="7"/>
      <c r="I76" s="7">
        <f>$E76*'Rates Input'!$G$37/100</f>
        <v>0</v>
      </c>
      <c r="J76" s="7"/>
      <c r="K76" s="7">
        <f>$E76*'Rates Input'!$I$37/100</f>
        <v>0</v>
      </c>
      <c r="L76" s="7"/>
      <c r="M76" s="7">
        <f>$E76*'Rates Input'!$K$37/100</f>
        <v>0</v>
      </c>
      <c r="N76" s="34"/>
      <c r="O76" s="7">
        <f>$E76*'Rates Input'!$M$37/100</f>
        <v>0</v>
      </c>
    </row>
    <row r="77" spans="1:15" ht="13.15" customHeight="1" x14ac:dyDescent="0.2">
      <c r="A77" s="6">
        <f>MAX($A$15:A76)+1</f>
        <v>43</v>
      </c>
      <c r="C77" s="20" t="s">
        <v>79</v>
      </c>
      <c r="E77" s="34"/>
      <c r="G77" s="7">
        <f>$E77*'Rates Input'!$E$38/100</f>
        <v>0</v>
      </c>
      <c r="H77" s="7"/>
      <c r="I77" s="7">
        <f>$E77*'Rates Input'!$G$38/100</f>
        <v>0</v>
      </c>
      <c r="J77" s="34"/>
      <c r="K77" s="7">
        <f>$E77*'Rates Input'!$I$38/100</f>
        <v>0</v>
      </c>
      <c r="L77" s="34"/>
      <c r="M77" s="7">
        <f>$E77*'Rates Input'!$K$38/100</f>
        <v>0</v>
      </c>
      <c r="N77" s="34"/>
      <c r="O77" s="7">
        <f>$E77*'Rates Input'!$M$38/100</f>
        <v>0</v>
      </c>
    </row>
    <row r="78" spans="1:15" ht="13.15" customHeight="1" x14ac:dyDescent="0.2">
      <c r="A78" s="6">
        <f>MAX($A$15:A77)+1</f>
        <v>44</v>
      </c>
      <c r="C78" s="19" t="s">
        <v>80</v>
      </c>
      <c r="E78" s="37">
        <f>SUM(E72:E77)</f>
        <v>22606</v>
      </c>
      <c r="G78" s="37">
        <f>SUM(G72:G77)</f>
        <v>2099.1233769999999</v>
      </c>
      <c r="H78" s="34"/>
      <c r="I78" s="37">
        <f>SUM(I72:I77)</f>
        <v>1594.0615045205159</v>
      </c>
      <c r="J78" s="34"/>
      <c r="K78" s="37">
        <f>SUM(K72:K77)</f>
        <v>85.352765668036142</v>
      </c>
      <c r="L78" s="38"/>
      <c r="M78" s="37">
        <f>SUM(M72:M77)</f>
        <v>87.466201976299317</v>
      </c>
      <c r="N78" s="34"/>
      <c r="O78" s="37">
        <f>SUM(O72:O77)</f>
        <v>87.466201976299317</v>
      </c>
    </row>
    <row r="79" spans="1:15" ht="13.15" customHeight="1" x14ac:dyDescent="0.2">
      <c r="A79" s="6"/>
      <c r="C79" s="39"/>
      <c r="E79" s="7"/>
      <c r="G79" s="34"/>
      <c r="H79" s="34"/>
      <c r="I79" s="34"/>
      <c r="J79" s="34"/>
      <c r="K79" s="34"/>
      <c r="L79" s="34"/>
      <c r="M79" s="34"/>
      <c r="N79" s="34"/>
      <c r="O79" s="34"/>
    </row>
    <row r="80" spans="1:15" ht="13.15" customHeight="1" x14ac:dyDescent="0.2">
      <c r="A80" s="6">
        <f>MAX($A$15:A79)+1</f>
        <v>45</v>
      </c>
      <c r="C80" s="33" t="s">
        <v>65</v>
      </c>
      <c r="E80" s="7">
        <f>$E$65</f>
        <v>22606</v>
      </c>
      <c r="G80" s="34">
        <f>$E80*'Rates Input'!$E$13/100</f>
        <v>3.2326580000000003</v>
      </c>
      <c r="H80" s="34"/>
      <c r="I80" s="34">
        <f>$E80*'Rates Input'!$E$13/100</f>
        <v>3.2326580000000003</v>
      </c>
      <c r="J80" s="34"/>
      <c r="K80" s="34">
        <f>$E80*'Rates Input'!$E$13/100</f>
        <v>3.2326580000000003</v>
      </c>
      <c r="L80" s="34"/>
      <c r="M80" s="34">
        <f>$E80*'Rates Input'!$E$13/100</f>
        <v>3.2326580000000003</v>
      </c>
      <c r="N80" s="34"/>
      <c r="O80" s="34">
        <f>$E80*'Rates Input'!$E$13/100</f>
        <v>3.2326580000000003</v>
      </c>
    </row>
    <row r="81" spans="1:15" ht="13.15" customHeight="1" x14ac:dyDescent="0.2">
      <c r="A81" s="6"/>
      <c r="C81" s="19"/>
      <c r="E81" s="7"/>
      <c r="G81" s="34"/>
      <c r="H81" s="34"/>
      <c r="I81" s="34"/>
      <c r="J81" s="34"/>
      <c r="K81" s="34"/>
      <c r="L81" s="34"/>
      <c r="M81" s="34"/>
      <c r="N81" s="34"/>
      <c r="O81" s="34"/>
    </row>
    <row r="82" spans="1:15" ht="13.15" customHeight="1" x14ac:dyDescent="0.2">
      <c r="A82" s="6">
        <f>MAX($A$15:A81)+1</f>
        <v>46</v>
      </c>
      <c r="C82" s="19" t="s">
        <v>66</v>
      </c>
      <c r="E82" s="7"/>
      <c r="G82" s="37">
        <f>SUM(G69,G70,G78,G80)</f>
        <v>3046.0360350000001</v>
      </c>
      <c r="H82" s="38"/>
      <c r="I82" s="37">
        <f>SUM(I69,I70,I78,I80)</f>
        <v>2540.9741625205161</v>
      </c>
      <c r="J82" s="34"/>
      <c r="K82" s="37">
        <f>SUM(K69,K70,K78,K80)</f>
        <v>2050.6819051224415</v>
      </c>
      <c r="L82" s="38"/>
      <c r="M82" s="37">
        <f>SUM(M69,M70,M78,M80)</f>
        <v>2730.6131182521785</v>
      </c>
      <c r="N82" s="34"/>
      <c r="O82" s="37">
        <f>SUM(O69,O70,O78,O80)</f>
        <v>2013.8787335113</v>
      </c>
    </row>
    <row r="83" spans="1:15" ht="13.15" customHeight="1" x14ac:dyDescent="0.2">
      <c r="A83" s="6"/>
      <c r="C83" s="19"/>
      <c r="E83" s="34"/>
      <c r="G83" s="34"/>
      <c r="H83" s="34"/>
      <c r="I83" s="34"/>
      <c r="J83" s="34"/>
      <c r="K83" s="34"/>
      <c r="L83" s="34"/>
      <c r="M83" s="34"/>
      <c r="N83" s="34"/>
      <c r="O83" s="34"/>
    </row>
    <row r="84" spans="1:15" ht="13.15" customHeight="1" x14ac:dyDescent="0.2">
      <c r="A84" s="6"/>
      <c r="C84" s="18" t="s">
        <v>67</v>
      </c>
      <c r="E84" s="7"/>
      <c r="G84" s="34"/>
      <c r="H84" s="34"/>
      <c r="I84" s="34"/>
      <c r="J84" s="34"/>
      <c r="K84" s="34"/>
      <c r="L84" s="34"/>
      <c r="M84" s="34"/>
      <c r="N84" s="34"/>
      <c r="O84" s="34"/>
    </row>
    <row r="85" spans="1:15" ht="13.15" customHeight="1" x14ac:dyDescent="0.2">
      <c r="A85" s="6">
        <f>MAX($A$15:A84)+1</f>
        <v>47</v>
      </c>
      <c r="C85" s="19" t="s">
        <v>68</v>
      </c>
      <c r="E85" s="34">
        <f>$E$65</f>
        <v>22606</v>
      </c>
      <c r="G85" s="34">
        <f>$E85*'Rates Input'!$E$40/100</f>
        <v>1103.308436</v>
      </c>
      <c r="H85" s="34"/>
      <c r="I85" s="34">
        <f>$E85*'Rates Input'!$G$40/100</f>
        <v>487.15622499162345</v>
      </c>
      <c r="J85" s="34"/>
      <c r="K85" s="34">
        <f>$E85*'Rates Input'!$I$40/100</f>
        <v>487.15622499162345</v>
      </c>
      <c r="L85" s="34"/>
      <c r="M85" s="34">
        <f>$E85*'Rates Input'!$K$40/100</f>
        <v>367.55945775408617</v>
      </c>
      <c r="N85" s="34"/>
      <c r="O85" s="34">
        <f>$E85*'Rates Input'!$M$40/100</f>
        <v>367.55945775408617</v>
      </c>
    </row>
    <row r="86" spans="1:15" ht="13.15" customHeight="1" x14ac:dyDescent="0.2">
      <c r="A86" s="6">
        <f>MAX($A$15:A85)+1</f>
        <v>48</v>
      </c>
      <c r="C86" s="19" t="s">
        <v>69</v>
      </c>
      <c r="E86" s="7">
        <f>$E$65</f>
        <v>22606</v>
      </c>
      <c r="G86" s="34">
        <f>$E86*'Rates Input'!$E$41/100</f>
        <v>2375.0993900000003</v>
      </c>
      <c r="H86" s="34"/>
      <c r="I86" s="34">
        <f>$E86*'Rates Input'!$G$41/100</f>
        <v>3082.378832404851</v>
      </c>
      <c r="J86" s="34"/>
      <c r="K86" s="34">
        <f>$E86*'Rates Input'!$I$41/100</f>
        <v>3082.378832404851</v>
      </c>
      <c r="L86" s="34"/>
      <c r="M86" s="34">
        <f>$E86*'Rates Input'!$K$41/100</f>
        <v>3255.683853906035</v>
      </c>
      <c r="N86" s="34"/>
      <c r="O86" s="34">
        <f>$E86*'Rates Input'!$M$41/100</f>
        <v>3255.683853906035</v>
      </c>
    </row>
    <row r="87" spans="1:15" ht="13.15" customHeight="1" x14ac:dyDescent="0.2">
      <c r="A87" s="6">
        <f>MAX($A$15:A86)+1</f>
        <v>49</v>
      </c>
      <c r="C87" s="33" t="s">
        <v>70</v>
      </c>
      <c r="E87" s="7"/>
      <c r="G87" s="37">
        <f>SUM(G85:G86)</f>
        <v>3478.4078260000006</v>
      </c>
      <c r="H87" s="38"/>
      <c r="I87" s="37">
        <f>SUM(I85:I86)</f>
        <v>3569.5350573964743</v>
      </c>
      <c r="J87" s="34"/>
      <c r="K87" s="37">
        <f>SUM(K85:K86)</f>
        <v>3569.5350573964743</v>
      </c>
      <c r="L87" s="38"/>
      <c r="M87" s="37">
        <f>SUM(M85:M86)</f>
        <v>3623.243311660121</v>
      </c>
      <c r="N87" s="34"/>
      <c r="O87" s="37">
        <f>SUM(O85:O86)</f>
        <v>3623.243311660121</v>
      </c>
    </row>
    <row r="88" spans="1:15" ht="13.15" customHeight="1" x14ac:dyDescent="0.2">
      <c r="A88" s="6"/>
      <c r="C88" s="39"/>
      <c r="E88" s="7"/>
      <c r="G88" s="34"/>
      <c r="H88" s="34"/>
      <c r="I88" s="34"/>
      <c r="J88" s="34"/>
      <c r="K88" s="34"/>
      <c r="L88" s="34"/>
      <c r="M88" s="34"/>
      <c r="N88" s="34"/>
      <c r="O88" s="34"/>
    </row>
    <row r="89" spans="1:15" ht="13.15" customHeight="1" thickBot="1" x14ac:dyDescent="0.25">
      <c r="A89" s="6">
        <f>MAX($A$15:A88)+1</f>
        <v>50</v>
      </c>
      <c r="C89" s="33" t="s">
        <v>71</v>
      </c>
      <c r="E89" s="7"/>
      <c r="G89" s="40">
        <f>SUM(G82,G87,G80)</f>
        <v>6527.6765190000006</v>
      </c>
      <c r="H89" s="34"/>
      <c r="I89" s="40">
        <f>SUM(I82,I87,I80)</f>
        <v>6113.7418779169902</v>
      </c>
      <c r="J89" s="34"/>
      <c r="K89" s="40">
        <f>SUM(K82,K87,K80)</f>
        <v>5623.4496205189162</v>
      </c>
      <c r="L89" s="34"/>
      <c r="M89" s="40">
        <f>SUM(M82,M87,M80)</f>
        <v>6357.089087912299</v>
      </c>
      <c r="N89" s="34"/>
      <c r="O89" s="40">
        <f>SUM(O82,O87,O80)</f>
        <v>5640.3547031714206</v>
      </c>
    </row>
    <row r="90" spans="1:15" ht="13.15" customHeight="1" thickTop="1" x14ac:dyDescent="0.2">
      <c r="A90" s="6"/>
      <c r="E90" s="41"/>
      <c r="G90" s="34"/>
      <c r="H90" s="34"/>
      <c r="I90" s="34"/>
      <c r="J90" s="34"/>
      <c r="K90" s="34"/>
      <c r="L90" s="34"/>
      <c r="M90" s="34"/>
      <c r="N90" s="34"/>
      <c r="O90" s="34"/>
    </row>
    <row r="91" spans="1:15" ht="13.15" customHeight="1" x14ac:dyDescent="0.2">
      <c r="A91" s="6"/>
      <c r="C91" s="32" t="s">
        <v>81</v>
      </c>
      <c r="E91" s="7"/>
      <c r="G91" s="7"/>
      <c r="H91" s="7"/>
      <c r="I91" s="7"/>
      <c r="J91" s="7"/>
      <c r="K91" s="7"/>
      <c r="L91" s="7"/>
      <c r="M91" s="7"/>
      <c r="N91" s="7"/>
      <c r="O91" s="7"/>
    </row>
    <row r="92" spans="1:15" ht="13.15" customHeight="1" x14ac:dyDescent="0.2">
      <c r="A92" s="6">
        <f>MAX($A$15:A91)+1</f>
        <v>51</v>
      </c>
      <c r="C92" s="33" t="s">
        <v>54</v>
      </c>
      <c r="E92" s="34">
        <v>339124</v>
      </c>
      <c r="G92" s="42"/>
      <c r="H92" s="42"/>
      <c r="I92" s="42"/>
      <c r="J92" s="42"/>
      <c r="K92" s="42"/>
      <c r="L92" s="42"/>
      <c r="M92" s="42"/>
      <c r="N92" s="42"/>
      <c r="O92" s="42"/>
    </row>
    <row r="93" spans="1:15" ht="13.15" customHeight="1" x14ac:dyDescent="0.2">
      <c r="A93" s="6">
        <f>MAX($A$15:A92)+1</f>
        <v>52</v>
      </c>
      <c r="C93" s="33" t="s">
        <v>55</v>
      </c>
      <c r="E93" s="34">
        <v>3097.0228310502289</v>
      </c>
      <c r="G93" s="42"/>
      <c r="H93" s="42"/>
      <c r="I93" s="42"/>
      <c r="J93" s="42"/>
      <c r="K93" s="42"/>
      <c r="L93" s="42"/>
      <c r="M93" s="42"/>
      <c r="N93" s="42"/>
      <c r="O93" s="42"/>
    </row>
    <row r="94" spans="1:15" ht="13.15" customHeight="1" x14ac:dyDescent="0.2">
      <c r="A94" s="6"/>
      <c r="G94" s="34"/>
      <c r="H94" s="34"/>
      <c r="I94" s="34"/>
      <c r="J94" s="34"/>
      <c r="K94" s="34"/>
      <c r="L94" s="34"/>
      <c r="M94" s="34"/>
      <c r="N94" s="34"/>
      <c r="O94" s="34"/>
    </row>
    <row r="95" spans="1:15" ht="13.15" customHeight="1" x14ac:dyDescent="0.2">
      <c r="A95" s="6"/>
      <c r="C95" s="18" t="s">
        <v>56</v>
      </c>
      <c r="E95" s="1"/>
      <c r="G95" s="34"/>
      <c r="H95" s="34"/>
      <c r="I95" s="34"/>
      <c r="J95" s="34"/>
      <c r="K95" s="34"/>
      <c r="L95" s="34"/>
      <c r="M95" s="34"/>
      <c r="N95" s="34"/>
      <c r="O95" s="34"/>
    </row>
    <row r="96" spans="1:15" ht="13.15" customHeight="1" x14ac:dyDescent="0.2">
      <c r="A96" s="6">
        <f>MAX($A$15:A95)+1</f>
        <v>53</v>
      </c>
      <c r="C96" s="19" t="s">
        <v>57</v>
      </c>
      <c r="E96" s="21">
        <v>12</v>
      </c>
      <c r="G96" s="34">
        <f>$E96*'Rates Input'!$E$30</f>
        <v>943.68000000000006</v>
      </c>
      <c r="H96" s="34"/>
      <c r="I96" s="34">
        <f>$E96*'Rates Input'!$G$30</f>
        <v>943.68000000000006</v>
      </c>
      <c r="J96" s="34"/>
      <c r="K96" s="34">
        <f>$E96*'Rates Input'!$I$30</f>
        <v>658.41073030852181</v>
      </c>
      <c r="L96" s="34"/>
      <c r="M96" s="34">
        <f>$E96*'Rates Input'!$K$30</f>
        <v>1334.9190390662393</v>
      </c>
      <c r="N96" s="34"/>
      <c r="O96" s="34">
        <f>$E96*'Rates Input'!$M$30</f>
        <v>349.17132188263611</v>
      </c>
    </row>
    <row r="97" spans="1:15" ht="13.15" customHeight="1" x14ac:dyDescent="0.2">
      <c r="A97" s="6">
        <f>MAX($A$15:A96)+1</f>
        <v>54</v>
      </c>
      <c r="C97" s="19" t="s">
        <v>58</v>
      </c>
      <c r="E97" s="21">
        <f>E$93</f>
        <v>3097.0228310502289</v>
      </c>
      <c r="G97" s="34">
        <f>$E97*12*'Rates Input'!$E$31/100</f>
        <v>0</v>
      </c>
      <c r="H97" s="34"/>
      <c r="I97" s="34">
        <f>$E97*12*'Rates Input'!$G$31/100</f>
        <v>0</v>
      </c>
      <c r="J97" s="34"/>
      <c r="K97" s="34">
        <f>$E97*12*'Rates Input'!$I$31/100</f>
        <v>19557.247043775842</v>
      </c>
      <c r="L97" s="34"/>
      <c r="M97" s="34">
        <f>$E97*12*'Rates Input'!$K$31/100</f>
        <v>19576.891034205524</v>
      </c>
      <c r="N97" s="34"/>
      <c r="O97" s="34">
        <f>$E97*12*'Rates Input'!$M$31/100</f>
        <v>23612.495623752839</v>
      </c>
    </row>
    <row r="98" spans="1:15" ht="13.15" customHeight="1" x14ac:dyDescent="0.2">
      <c r="A98" s="6">
        <f>MAX($A$15:A97)+1</f>
        <v>55</v>
      </c>
      <c r="C98" s="19" t="s">
        <v>59</v>
      </c>
      <c r="E98" s="7"/>
      <c r="G98" s="34"/>
      <c r="H98" s="34"/>
      <c r="I98" s="34"/>
      <c r="J98" s="34"/>
      <c r="K98" s="34"/>
      <c r="L98" s="34"/>
      <c r="M98" s="34"/>
      <c r="N98" s="34"/>
      <c r="O98" s="34"/>
    </row>
    <row r="99" spans="1:15" ht="13.15" customHeight="1" x14ac:dyDescent="0.2">
      <c r="A99" s="6">
        <f>MAX($A$15:A98)+1</f>
        <v>56</v>
      </c>
      <c r="C99" s="20" t="s">
        <v>74</v>
      </c>
      <c r="E99" s="34">
        <v>6000</v>
      </c>
      <c r="G99" s="7">
        <f>$E99*'Rates Input'!$E$33/100</f>
        <v>704.03399999999999</v>
      </c>
      <c r="H99" s="7"/>
      <c r="I99" s="7">
        <f>$E99*'Rates Input'!$G$33/100</f>
        <v>562.99494464465749</v>
      </c>
      <c r="J99" s="7"/>
      <c r="K99" s="7">
        <f>$E99*'Rates Input'!$I$33/100</f>
        <v>22.654011944095238</v>
      </c>
      <c r="L99" s="7"/>
      <c r="M99" s="7">
        <f>$E99*'Rates Input'!$K$33/100</f>
        <v>23.214952307254531</v>
      </c>
      <c r="N99" s="34"/>
      <c r="O99" s="7">
        <f>$E99*'Rates Input'!$M$33/100</f>
        <v>23.214952307254531</v>
      </c>
    </row>
    <row r="100" spans="1:15" ht="13.15" customHeight="1" x14ac:dyDescent="0.2">
      <c r="A100" s="6">
        <f>MAX($A$15:A99)+1</f>
        <v>57</v>
      </c>
      <c r="C100" s="20" t="s">
        <v>75</v>
      </c>
      <c r="E100" s="34">
        <v>12600</v>
      </c>
      <c r="G100" s="7">
        <f>$E100*'Rates Input'!$E$34/100</f>
        <v>1179.7379999999998</v>
      </c>
      <c r="H100" s="7"/>
      <c r="I100" s="7">
        <f>$E100*'Rates Input'!$G$34/100</f>
        <v>897.7624229602585</v>
      </c>
      <c r="J100" s="7"/>
      <c r="K100" s="7">
        <f>$E100*'Rates Input'!$I$34/100</f>
        <v>47.573425082599996</v>
      </c>
      <c r="L100" s="7"/>
      <c r="M100" s="7">
        <f>$E100*'Rates Input'!$K$34/100</f>
        <v>48.751399845234509</v>
      </c>
      <c r="N100" s="34"/>
      <c r="O100" s="7">
        <f>$E100*'Rates Input'!$M$34/100</f>
        <v>48.751399845234509</v>
      </c>
    </row>
    <row r="101" spans="1:15" ht="13.15" customHeight="1" x14ac:dyDescent="0.2">
      <c r="A101" s="6">
        <f>MAX($A$15:A100)+1</f>
        <v>58</v>
      </c>
      <c r="C101" s="20" t="s">
        <v>76</v>
      </c>
      <c r="E101" s="34">
        <v>54000</v>
      </c>
      <c r="G101" s="7">
        <f>$E101*'Rates Input'!$E$35/100</f>
        <v>4159.4579999999996</v>
      </c>
      <c r="H101" s="7"/>
      <c r="I101" s="7">
        <f>$E101*'Rates Input'!$G$35/100</f>
        <v>2993.6686282138753</v>
      </c>
      <c r="J101" s="7"/>
      <c r="K101" s="7">
        <f>$E101*'Rates Input'!$I$35/100</f>
        <v>203.88610749685711</v>
      </c>
      <c r="L101" s="7"/>
      <c r="M101" s="7">
        <f>$E101*'Rates Input'!$K$35/100</f>
        <v>208.93457076529074</v>
      </c>
      <c r="N101" s="34"/>
      <c r="O101" s="7">
        <f>$E101*'Rates Input'!$M$35/100</f>
        <v>208.93457076529074</v>
      </c>
    </row>
    <row r="102" spans="1:15" ht="13.15" customHeight="1" x14ac:dyDescent="0.2">
      <c r="A102" s="6">
        <f>MAX($A$15:A101)+1</f>
        <v>59</v>
      </c>
      <c r="C102" s="20" t="s">
        <v>77</v>
      </c>
      <c r="E102" s="34">
        <v>84000</v>
      </c>
      <c r="G102" s="7">
        <f>$E102*'Rates Input'!$E$36/100</f>
        <v>5574.24</v>
      </c>
      <c r="H102" s="7"/>
      <c r="I102" s="7">
        <f>$E102*'Rates Input'!$G$36/100</f>
        <v>3803.3650745156338</v>
      </c>
      <c r="J102" s="7"/>
      <c r="K102" s="7">
        <f>$E102*'Rates Input'!$I$36/100</f>
        <v>317.15616721733329</v>
      </c>
      <c r="L102" s="7"/>
      <c r="M102" s="7">
        <f>$E102*'Rates Input'!$K$36/100</f>
        <v>325.0093323015634</v>
      </c>
      <c r="N102" s="34"/>
      <c r="O102" s="7">
        <f>$E102*'Rates Input'!$M$36/100</f>
        <v>325.0093323015634</v>
      </c>
    </row>
    <row r="103" spans="1:15" ht="13.15" customHeight="1" x14ac:dyDescent="0.2">
      <c r="A103" s="6">
        <f>MAX($A$15:A102)+1</f>
        <v>60</v>
      </c>
      <c r="C103" s="20" t="s">
        <v>78</v>
      </c>
      <c r="E103" s="34">
        <v>129593</v>
      </c>
      <c r="G103" s="7">
        <f>$E103*'Rates Input'!$E$37/100</f>
        <v>7985.5206600000001</v>
      </c>
      <c r="H103" s="7"/>
      <c r="I103" s="7">
        <f>$E103*'Rates Input'!$G$37/100</f>
        <v>5282.6820155370515</v>
      </c>
      <c r="J103" s="7"/>
      <c r="K103" s="7">
        <f>$E103*'Rates Input'!$I$37/100</f>
        <v>489.30022831185568</v>
      </c>
      <c r="L103" s="7"/>
      <c r="M103" s="7">
        <f>$E103*'Rates Input'!$K$37/100</f>
        <v>501.41588572567269</v>
      </c>
      <c r="N103" s="34"/>
      <c r="O103" s="7">
        <f>$E103*'Rates Input'!$M$37/100</f>
        <v>501.41588572567269</v>
      </c>
    </row>
    <row r="104" spans="1:15" ht="13.15" customHeight="1" x14ac:dyDescent="0.2">
      <c r="A104" s="6">
        <f>MAX($A$15:A103)+1</f>
        <v>61</v>
      </c>
      <c r="C104" s="20" t="s">
        <v>79</v>
      </c>
      <c r="E104" s="34">
        <v>52931</v>
      </c>
      <c r="G104" s="7">
        <f>$E104*'Rates Input'!$E$38/100</f>
        <v>3198.6203299999997</v>
      </c>
      <c r="H104" s="7"/>
      <c r="I104" s="7">
        <f>$E104*'Rates Input'!$G$38/100</f>
        <v>2097.6514719686284</v>
      </c>
      <c r="J104" s="34"/>
      <c r="K104" s="7">
        <f>$E104*'Rates Input'!$I$38/100</f>
        <v>199.8499177021508</v>
      </c>
      <c r="L104" s="34"/>
      <c r="M104" s="7">
        <f>$E104*'Rates Input'!$K$38/100</f>
        <v>204.79844009588157</v>
      </c>
      <c r="N104" s="34"/>
      <c r="O104" s="7">
        <f>$E104*'Rates Input'!$M$38/100</f>
        <v>204.79844009588157</v>
      </c>
    </row>
    <row r="105" spans="1:15" ht="13.15" customHeight="1" x14ac:dyDescent="0.2">
      <c r="A105" s="6">
        <f>MAX($A$15:A104)+1</f>
        <v>62</v>
      </c>
      <c r="C105" s="19" t="s">
        <v>80</v>
      </c>
      <c r="E105" s="37">
        <f>SUM(E99:E104)</f>
        <v>339124</v>
      </c>
      <c r="G105" s="37">
        <f>SUM(G99:G104)</f>
        <v>22801.610990000001</v>
      </c>
      <c r="H105" s="34"/>
      <c r="I105" s="37">
        <f>SUM(I99:I104)</f>
        <v>15638.124557840103</v>
      </c>
      <c r="J105" s="34"/>
      <c r="K105" s="37">
        <f>SUM(K99:K104)</f>
        <v>1280.4198577548923</v>
      </c>
      <c r="L105" s="38"/>
      <c r="M105" s="37">
        <f>SUM(M99:M104)</f>
        <v>1312.1245810408973</v>
      </c>
      <c r="N105" s="34"/>
      <c r="O105" s="37">
        <f>SUM(O99:O104)</f>
        <v>1312.1245810408973</v>
      </c>
    </row>
    <row r="106" spans="1:15" ht="13.15" customHeight="1" x14ac:dyDescent="0.2">
      <c r="A106" s="6"/>
      <c r="C106" s="39"/>
      <c r="E106" s="7"/>
      <c r="G106" s="34"/>
      <c r="H106" s="34"/>
      <c r="I106" s="34"/>
      <c r="J106" s="34"/>
      <c r="K106" s="34"/>
      <c r="L106" s="34"/>
      <c r="M106" s="34"/>
      <c r="N106" s="34"/>
      <c r="O106" s="34"/>
    </row>
    <row r="107" spans="1:15" ht="13.15" customHeight="1" x14ac:dyDescent="0.2">
      <c r="A107" s="6">
        <f>MAX($A$15:A106)+1</f>
        <v>63</v>
      </c>
      <c r="C107" s="33" t="s">
        <v>65</v>
      </c>
      <c r="E107" s="7">
        <f>$E$92</f>
        <v>339124</v>
      </c>
      <c r="G107" s="34">
        <f>$E107*'Rates Input'!$E$13/100</f>
        <v>48.494732000000006</v>
      </c>
      <c r="H107" s="34"/>
      <c r="I107" s="34">
        <f>$E107*'Rates Input'!$E$13/100</f>
        <v>48.494732000000006</v>
      </c>
      <c r="J107" s="34"/>
      <c r="K107" s="34">
        <f>$E107*'Rates Input'!$E$13/100</f>
        <v>48.494732000000006</v>
      </c>
      <c r="L107" s="34"/>
      <c r="M107" s="34">
        <f>$E107*'Rates Input'!$E$13/100</f>
        <v>48.494732000000006</v>
      </c>
      <c r="N107" s="34"/>
      <c r="O107" s="34">
        <f>$E107*'Rates Input'!$E$13/100</f>
        <v>48.494732000000006</v>
      </c>
    </row>
    <row r="108" spans="1:15" ht="13.15" customHeight="1" x14ac:dyDescent="0.2">
      <c r="A108" s="6"/>
      <c r="C108" s="19"/>
      <c r="E108" s="7"/>
      <c r="G108" s="34"/>
      <c r="H108" s="34"/>
      <c r="I108" s="34"/>
      <c r="J108" s="34"/>
      <c r="K108" s="34"/>
      <c r="L108" s="34"/>
      <c r="M108" s="34"/>
      <c r="N108" s="34"/>
      <c r="O108" s="34"/>
    </row>
    <row r="109" spans="1:15" ht="13.15" customHeight="1" x14ac:dyDescent="0.2">
      <c r="A109" s="6">
        <f>MAX($A$15:A108)+1</f>
        <v>64</v>
      </c>
      <c r="C109" s="19" t="s">
        <v>66</v>
      </c>
      <c r="E109" s="7"/>
      <c r="G109" s="37">
        <f>SUM(G96,G97,G105,G107)</f>
        <v>23793.785722000001</v>
      </c>
      <c r="H109" s="38"/>
      <c r="I109" s="37">
        <f>SUM(I96,I97,I105,I107)</f>
        <v>16630.299289840103</v>
      </c>
      <c r="J109" s="34"/>
      <c r="K109" s="37">
        <f>SUM(K96,K97,K105,K107)</f>
        <v>21544.572363839256</v>
      </c>
      <c r="L109" s="38"/>
      <c r="M109" s="37">
        <f>SUM(M96,M97,M105,M107)</f>
        <v>22272.429386312662</v>
      </c>
      <c r="N109" s="34"/>
      <c r="O109" s="37">
        <f>SUM(O96,O97,O105,O107)</f>
        <v>25322.286258676373</v>
      </c>
    </row>
    <row r="110" spans="1:15" ht="13.15" customHeight="1" x14ac:dyDescent="0.2">
      <c r="A110" s="6"/>
      <c r="C110" s="19"/>
      <c r="E110" s="34"/>
      <c r="G110" s="34"/>
      <c r="H110" s="34"/>
      <c r="I110" s="34"/>
      <c r="J110" s="34"/>
      <c r="K110" s="34"/>
      <c r="L110" s="34"/>
      <c r="M110" s="34"/>
      <c r="N110" s="34"/>
      <c r="O110" s="34"/>
    </row>
    <row r="111" spans="1:15" ht="13.15" customHeight="1" x14ac:dyDescent="0.2">
      <c r="A111" s="6"/>
      <c r="C111" s="18" t="s">
        <v>67</v>
      </c>
      <c r="E111" s="7"/>
      <c r="G111" s="34"/>
      <c r="H111" s="34"/>
      <c r="I111" s="34"/>
      <c r="J111" s="34"/>
      <c r="K111" s="34"/>
      <c r="L111" s="34"/>
      <c r="M111" s="34"/>
      <c r="N111" s="34"/>
      <c r="O111" s="34"/>
    </row>
    <row r="112" spans="1:15" ht="13.15" customHeight="1" x14ac:dyDescent="0.2">
      <c r="A112" s="6">
        <f>MAX($A$15:A111)+1</f>
        <v>65</v>
      </c>
      <c r="C112" s="19" t="s">
        <v>68</v>
      </c>
      <c r="E112" s="34">
        <f>$E$92</f>
        <v>339124</v>
      </c>
      <c r="G112" s="34">
        <f>$E112*'Rates Input'!$E$40/100</f>
        <v>16551.285943999999</v>
      </c>
      <c r="H112" s="34"/>
      <c r="I112" s="34">
        <f>$E112*'Rates Input'!$G$40/100</f>
        <v>7308.0760702494599</v>
      </c>
      <c r="J112" s="34"/>
      <c r="K112" s="34">
        <f>$E112*'Rates Input'!$I$40/100</f>
        <v>7308.0760702494599</v>
      </c>
      <c r="L112" s="34"/>
      <c r="M112" s="34">
        <f>$E112*'Rates Input'!$K$40/100</f>
        <v>5513.9446851011553</v>
      </c>
      <c r="N112" s="34"/>
      <c r="O112" s="34">
        <f>$E112*'Rates Input'!$M$40/100</f>
        <v>5513.9446851011553</v>
      </c>
    </row>
    <row r="113" spans="1:15" ht="13.15" customHeight="1" x14ac:dyDescent="0.2">
      <c r="A113" s="6">
        <f>MAX($A$15:A112)+1</f>
        <v>66</v>
      </c>
      <c r="C113" s="19" t="s">
        <v>69</v>
      </c>
      <c r="E113" s="7">
        <f>$E$92</f>
        <v>339124</v>
      </c>
      <c r="G113" s="34">
        <f>$E113*'Rates Input'!$E$41/100</f>
        <v>35630.06306</v>
      </c>
      <c r="H113" s="34"/>
      <c r="I113" s="34">
        <f>$E113*'Rates Input'!$G$41/100</f>
        <v>46240.318462375595</v>
      </c>
      <c r="J113" s="34"/>
      <c r="K113" s="34">
        <f>$E113*'Rates Input'!$I$41/100</f>
        <v>46240.318462375595</v>
      </c>
      <c r="L113" s="34"/>
      <c r="M113" s="34">
        <f>$E113*'Rates Input'!$K$41/100</f>
        <v>48840.154440061509</v>
      </c>
      <c r="N113" s="34"/>
      <c r="O113" s="34">
        <f>$E113*'Rates Input'!$M$41/100</f>
        <v>48840.154440061509</v>
      </c>
    </row>
    <row r="114" spans="1:15" ht="13.15" customHeight="1" x14ac:dyDescent="0.2">
      <c r="A114" s="6">
        <f>MAX($A$15:A113)+1</f>
        <v>67</v>
      </c>
      <c r="C114" s="33" t="s">
        <v>70</v>
      </c>
      <c r="E114" s="7"/>
      <c r="G114" s="37">
        <f>SUM(G112:G113)</f>
        <v>52181.349004000003</v>
      </c>
      <c r="H114" s="38"/>
      <c r="I114" s="37">
        <f>SUM(I112:I113)</f>
        <v>53548.394532625054</v>
      </c>
      <c r="J114" s="34"/>
      <c r="K114" s="37">
        <f>SUM(K112:K113)</f>
        <v>53548.394532625054</v>
      </c>
      <c r="L114" s="38"/>
      <c r="M114" s="37">
        <f>SUM(M112:M113)</f>
        <v>54354.099125162662</v>
      </c>
      <c r="N114" s="34"/>
      <c r="O114" s="37">
        <f>SUM(O112:O113)</f>
        <v>54354.099125162662</v>
      </c>
    </row>
    <row r="115" spans="1:15" ht="13.15" customHeight="1" x14ac:dyDescent="0.2">
      <c r="A115" s="6"/>
      <c r="C115" s="39"/>
      <c r="E115" s="7"/>
      <c r="G115" s="34"/>
      <c r="H115" s="34"/>
      <c r="I115" s="34"/>
      <c r="J115" s="34"/>
      <c r="K115" s="34"/>
      <c r="L115" s="34"/>
      <c r="M115" s="34"/>
      <c r="N115" s="34"/>
      <c r="O115" s="34"/>
    </row>
    <row r="116" spans="1:15" ht="13.15" customHeight="1" thickBot="1" x14ac:dyDescent="0.25">
      <c r="A116" s="6">
        <f>MAX($A$15:A115)+1</f>
        <v>68</v>
      </c>
      <c r="C116" s="33" t="s">
        <v>71</v>
      </c>
      <c r="E116" s="7"/>
      <c r="G116" s="40">
        <f>SUM(G109,G114)</f>
        <v>75975.134726000004</v>
      </c>
      <c r="H116" s="34"/>
      <c r="I116" s="40">
        <f>SUM(I109,I114)</f>
        <v>70178.693822465153</v>
      </c>
      <c r="J116" s="34"/>
      <c r="K116" s="40">
        <f>SUM(K109,K114)</f>
        <v>75092.966896464306</v>
      </c>
      <c r="L116" s="34"/>
      <c r="M116" s="40">
        <f>SUM(M109,M114)</f>
        <v>76626.528511475321</v>
      </c>
      <c r="N116" s="34"/>
      <c r="O116" s="40">
        <f>SUM(O109,O114)</f>
        <v>79676.385383839035</v>
      </c>
    </row>
    <row r="117" spans="1:15" ht="13.15" customHeight="1" thickTop="1" x14ac:dyDescent="0.2">
      <c r="G117" s="34"/>
      <c r="H117" s="34"/>
      <c r="I117" s="34"/>
      <c r="J117" s="34"/>
      <c r="K117" s="34"/>
      <c r="L117" s="34"/>
      <c r="M117" s="34"/>
      <c r="N117" s="34"/>
      <c r="O117" s="34"/>
    </row>
    <row r="118" spans="1:15" ht="13.15" customHeight="1" x14ac:dyDescent="0.2">
      <c r="G118" s="34"/>
      <c r="H118" s="34"/>
      <c r="I118" s="34"/>
      <c r="J118" s="34"/>
      <c r="K118" s="34"/>
      <c r="L118" s="34"/>
      <c r="M118" s="34"/>
      <c r="N118" s="34"/>
      <c r="O118" s="34"/>
    </row>
    <row r="119" spans="1:15" ht="13.15" customHeight="1" x14ac:dyDescent="0.2">
      <c r="A119" s="22" t="s">
        <v>82</v>
      </c>
      <c r="G119" s="34"/>
      <c r="H119" s="34"/>
      <c r="I119" s="34"/>
      <c r="J119" s="34"/>
      <c r="K119" s="34"/>
      <c r="L119" s="34"/>
      <c r="M119" s="34"/>
      <c r="N119" s="34"/>
      <c r="O119" s="34"/>
    </row>
    <row r="120" spans="1:15" ht="13.15" customHeight="1" x14ac:dyDescent="0.2">
      <c r="A120" s="23" t="s">
        <v>83</v>
      </c>
      <c r="G120" s="34"/>
      <c r="H120" s="34"/>
      <c r="I120" s="34"/>
      <c r="J120" s="34"/>
      <c r="K120" s="34"/>
      <c r="L120" s="34"/>
      <c r="M120" s="34"/>
      <c r="N120" s="34"/>
      <c r="O120" s="34"/>
    </row>
    <row r="121" spans="1:15" ht="13.15" customHeight="1" x14ac:dyDescent="0.2">
      <c r="G121" s="34"/>
      <c r="H121" s="34"/>
      <c r="I121" s="34"/>
      <c r="J121" s="34"/>
      <c r="K121" s="34"/>
      <c r="L121" s="34"/>
      <c r="M121" s="34"/>
      <c r="N121" s="34"/>
      <c r="O121" s="34"/>
    </row>
    <row r="122" spans="1:15" ht="13.15" customHeight="1" x14ac:dyDescent="0.2">
      <c r="G122" s="34"/>
      <c r="H122" s="34"/>
      <c r="I122" s="34"/>
      <c r="J122" s="34"/>
      <c r="K122" s="34"/>
      <c r="L122" s="34"/>
      <c r="M122" s="34"/>
      <c r="N122" s="34"/>
      <c r="O122" s="34"/>
    </row>
    <row r="123" spans="1:15" ht="13.15" customHeight="1" x14ac:dyDescent="0.2">
      <c r="G123" s="34"/>
      <c r="H123" s="34"/>
      <c r="I123" s="34"/>
      <c r="J123" s="34"/>
      <c r="K123" s="34"/>
      <c r="L123" s="34"/>
      <c r="M123" s="34"/>
      <c r="N123" s="34"/>
      <c r="O123" s="34"/>
    </row>
    <row r="124" spans="1:15" ht="13.15" customHeight="1" x14ac:dyDescent="0.2"/>
    <row r="125" spans="1:15" ht="13.15" customHeight="1" x14ac:dyDescent="0.2"/>
    <row r="126" spans="1:15" ht="13.15" customHeight="1" x14ac:dyDescent="0.2"/>
    <row r="127" spans="1:15" ht="13.15" customHeight="1" x14ac:dyDescent="0.2"/>
    <row r="128" spans="1:15" ht="13.15" customHeight="1" x14ac:dyDescent="0.2"/>
    <row r="129" ht="13.15" customHeight="1" x14ac:dyDescent="0.2"/>
    <row r="130" ht="13.15" customHeight="1" x14ac:dyDescent="0.2"/>
    <row r="131" ht="13.15" customHeight="1" x14ac:dyDescent="0.2"/>
    <row r="132" ht="13.15" customHeight="1" x14ac:dyDescent="0.2"/>
    <row r="133" ht="13.15" customHeight="1" x14ac:dyDescent="0.2"/>
    <row r="134" ht="13.15" customHeight="1" x14ac:dyDescent="0.2"/>
    <row r="135" ht="13.15" customHeight="1" x14ac:dyDescent="0.2"/>
    <row r="136" ht="13.15" customHeight="1" x14ac:dyDescent="0.2"/>
    <row r="137" ht="13.15" customHeight="1" x14ac:dyDescent="0.2"/>
    <row r="138" ht="13.15" customHeight="1" x14ac:dyDescent="0.2"/>
    <row r="139" ht="13.15" customHeight="1" x14ac:dyDescent="0.2"/>
    <row r="140" ht="13.15" customHeight="1" x14ac:dyDescent="0.2"/>
    <row r="141" ht="13.15" customHeight="1" x14ac:dyDescent="0.2"/>
    <row r="142" ht="13.15" customHeight="1" x14ac:dyDescent="0.2"/>
    <row r="143" ht="13.15" customHeight="1" x14ac:dyDescent="0.2"/>
    <row r="144" ht="13.15" customHeight="1" x14ac:dyDescent="0.2"/>
    <row r="145" ht="13.15" customHeight="1" x14ac:dyDescent="0.2"/>
    <row r="146" ht="13.15" customHeight="1" x14ac:dyDescent="0.2"/>
    <row r="147" ht="13.15" customHeight="1" x14ac:dyDescent="0.2"/>
    <row r="148" ht="13.15" customHeight="1" x14ac:dyDescent="0.2"/>
    <row r="149" ht="13.15" customHeight="1" x14ac:dyDescent="0.2"/>
    <row r="150" ht="13.15" customHeight="1" x14ac:dyDescent="0.2"/>
    <row r="151" ht="13.15" customHeight="1" x14ac:dyDescent="0.2"/>
    <row r="152" ht="13.15" customHeight="1" x14ac:dyDescent="0.2"/>
    <row r="153" ht="13.15" customHeight="1" x14ac:dyDescent="0.2"/>
    <row r="154" ht="13.15" customHeight="1" x14ac:dyDescent="0.2"/>
    <row r="155" ht="13.15" customHeight="1" x14ac:dyDescent="0.2"/>
    <row r="156" ht="13.15" customHeight="1" x14ac:dyDescent="0.2"/>
    <row r="157" ht="13.15" customHeight="1" x14ac:dyDescent="0.2"/>
    <row r="158" ht="13.15" customHeight="1" x14ac:dyDescent="0.2"/>
    <row r="159" ht="13.15" customHeight="1" x14ac:dyDescent="0.2"/>
    <row r="160" ht="13.15" customHeight="1" x14ac:dyDescent="0.2"/>
    <row r="161" ht="13.15" customHeight="1" x14ac:dyDescent="0.2"/>
    <row r="162" ht="13.15" customHeight="1" x14ac:dyDescent="0.2"/>
    <row r="163" ht="13.15" customHeight="1" x14ac:dyDescent="0.2"/>
    <row r="164" ht="13.15" customHeight="1" x14ac:dyDescent="0.2"/>
    <row r="165" ht="13.15" customHeight="1" x14ac:dyDescent="0.2"/>
    <row r="166" ht="13.15" customHeight="1" x14ac:dyDescent="0.2"/>
    <row r="167" ht="13.15" customHeight="1" x14ac:dyDescent="0.2"/>
    <row r="168" ht="13.15" customHeight="1" x14ac:dyDescent="0.2"/>
    <row r="169" ht="13.15" customHeight="1" x14ac:dyDescent="0.2"/>
    <row r="170" ht="13.15" customHeight="1" x14ac:dyDescent="0.2"/>
    <row r="171" ht="13.15" customHeight="1" x14ac:dyDescent="0.2"/>
    <row r="172" ht="13.15" customHeight="1" x14ac:dyDescent="0.2"/>
    <row r="173" ht="13.15" customHeight="1" x14ac:dyDescent="0.2"/>
    <row r="174" ht="13.15" customHeight="1" x14ac:dyDescent="0.2"/>
    <row r="175" ht="13.15" customHeight="1" x14ac:dyDescent="0.2"/>
    <row r="176" ht="13.15" customHeight="1" x14ac:dyDescent="0.2"/>
    <row r="177" ht="13.15" customHeight="1" x14ac:dyDescent="0.2"/>
    <row r="178" ht="13.15" customHeight="1" x14ac:dyDescent="0.2"/>
    <row r="179" ht="13.15" customHeight="1" x14ac:dyDescent="0.2"/>
    <row r="180" ht="13.15" customHeight="1" x14ac:dyDescent="0.2"/>
    <row r="181" ht="13.15" customHeight="1" x14ac:dyDescent="0.2"/>
    <row r="182" ht="13.15" customHeight="1" x14ac:dyDescent="0.2"/>
    <row r="183" ht="13.15" customHeight="1" x14ac:dyDescent="0.2"/>
    <row r="184" ht="13.15" customHeight="1" x14ac:dyDescent="0.2"/>
    <row r="185" ht="13.15" customHeight="1" x14ac:dyDescent="0.2"/>
    <row r="186" ht="13.15" customHeight="1" x14ac:dyDescent="0.2"/>
    <row r="187" ht="13.15" customHeight="1" x14ac:dyDescent="0.2"/>
    <row r="188" ht="13.15" customHeight="1" x14ac:dyDescent="0.2"/>
    <row r="189" ht="13.15" customHeight="1" x14ac:dyDescent="0.2"/>
    <row r="190" ht="13.15" customHeight="1" x14ac:dyDescent="0.2"/>
    <row r="191" ht="13.15" customHeight="1" x14ac:dyDescent="0.2"/>
    <row r="192" ht="13.15" customHeight="1" x14ac:dyDescent="0.2"/>
    <row r="193" ht="13.15" customHeight="1" x14ac:dyDescent="0.2"/>
    <row r="194" ht="13.15" customHeight="1" x14ac:dyDescent="0.2"/>
    <row r="195" ht="13.15" customHeight="1" x14ac:dyDescent="0.2"/>
    <row r="196" ht="13.15" customHeight="1" x14ac:dyDescent="0.2"/>
    <row r="197" ht="13.15" customHeight="1" x14ac:dyDescent="0.2"/>
    <row r="198" ht="13.15" customHeight="1" x14ac:dyDescent="0.2"/>
    <row r="199" ht="13.15" customHeight="1" x14ac:dyDescent="0.2"/>
    <row r="200" ht="13.15" customHeight="1" x14ac:dyDescent="0.2"/>
    <row r="201" ht="13.15" customHeight="1" x14ac:dyDescent="0.2"/>
    <row r="202" ht="13.15" customHeight="1" x14ac:dyDescent="0.2"/>
    <row r="203" ht="13.15" customHeight="1" x14ac:dyDescent="0.2"/>
    <row r="204" ht="13.15" customHeight="1" x14ac:dyDescent="0.2"/>
    <row r="205" ht="13.15" customHeight="1" x14ac:dyDescent="0.2"/>
    <row r="206" ht="13.15" customHeight="1" x14ac:dyDescent="0.2"/>
    <row r="207" ht="13.15" customHeight="1" x14ac:dyDescent="0.2"/>
    <row r="208" ht="13.15" customHeight="1" x14ac:dyDescent="0.2"/>
    <row r="209" ht="13.15" customHeight="1" x14ac:dyDescent="0.2"/>
    <row r="210" ht="13.15" customHeight="1" x14ac:dyDescent="0.2"/>
    <row r="211" ht="13.15" customHeight="1" x14ac:dyDescent="0.2"/>
    <row r="212" ht="13.15" customHeight="1" x14ac:dyDescent="0.2"/>
    <row r="213" ht="13.15" customHeight="1" x14ac:dyDescent="0.2"/>
    <row r="214" ht="13.15" customHeight="1" x14ac:dyDescent="0.2"/>
    <row r="215" ht="13.15" customHeight="1" x14ac:dyDescent="0.2"/>
  </sheetData>
  <mergeCells count="1">
    <mergeCell ref="A6:O6"/>
  </mergeCells>
  <pageMargins left="0.7" right="0.7" top="0.75" bottom="0.75" header="0.3" footer="0.3"/>
  <pageSetup scale="65" fitToHeight="0" orientation="portrait" r:id="rId1"/>
  <rowBreaks count="1" manualBreakCount="1">
    <brk id="6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D133-15CC-4F71-A49E-470D0CF31015}">
  <sheetPr>
    <pageSetUpPr fitToPage="1"/>
  </sheetPr>
  <dimension ref="A1:O216"/>
  <sheetViews>
    <sheetView view="pageBreakPreview" topLeftCell="A64" zoomScaleNormal="80" zoomScaleSheetLayoutView="100" workbookViewId="0"/>
  </sheetViews>
  <sheetFormatPr defaultColWidth="8.85546875" defaultRowHeight="12.75" x14ac:dyDescent="0.2"/>
  <cols>
    <col min="1" max="1" width="5.85546875" customWidth="1"/>
    <col min="2" max="2" width="1.7109375" customWidth="1"/>
    <col min="3" max="3" width="25.7109375" customWidth="1"/>
    <col min="4" max="4" width="1.7109375" customWidth="1"/>
    <col min="5" max="5" width="10.7109375" customWidth="1"/>
    <col min="6" max="6" width="1.7109375" customWidth="1"/>
    <col min="7" max="7" width="17.140625" customWidth="1"/>
    <col min="8" max="8" width="1.7109375" customWidth="1"/>
    <col min="9" max="9" width="17.140625" customWidth="1"/>
    <col min="10" max="10" width="1.7109375" customWidth="1"/>
    <col min="11" max="11" width="17.140625" customWidth="1"/>
    <col min="12" max="12" width="1.7109375" customWidth="1"/>
    <col min="13" max="13" width="17.140625" customWidth="1"/>
    <col min="14" max="14" width="1.7109375" customWidth="1"/>
    <col min="15" max="15" width="17.140625" customWidth="1"/>
    <col min="16" max="16" width="1.7109375" customWidth="1"/>
  </cols>
  <sheetData>
    <row r="1" spans="1:15" ht="13.15" customHeight="1" x14ac:dyDescent="0.2"/>
    <row r="2" spans="1:15" ht="13.15" customHeight="1" x14ac:dyDescent="0.2"/>
    <row r="3" spans="1:15" ht="13.15" customHeight="1" x14ac:dyDescent="0.2"/>
    <row r="4" spans="1:15" ht="13.15" customHeight="1" x14ac:dyDescent="0.2"/>
    <row r="5" spans="1:15" ht="13.15" customHeight="1" x14ac:dyDescent="0.2"/>
    <row r="6" spans="1:15" ht="13.15" customHeight="1" x14ac:dyDescent="0.2">
      <c r="A6" s="57" t="s">
        <v>84</v>
      </c>
      <c r="B6" s="57"/>
      <c r="C6" s="57"/>
      <c r="D6" s="57"/>
      <c r="E6" s="57"/>
      <c r="F6" s="57"/>
      <c r="G6" s="57"/>
      <c r="H6" s="57"/>
      <c r="I6" s="57"/>
      <c r="J6" s="57"/>
      <c r="K6" s="57"/>
      <c r="L6" s="57"/>
      <c r="M6" s="57"/>
      <c r="N6" s="57"/>
      <c r="O6" s="57"/>
    </row>
    <row r="7" spans="1:15" ht="13.15" customHeight="1" x14ac:dyDescent="0.2"/>
    <row r="8" spans="1:15" ht="13.15" customHeight="1" x14ac:dyDescent="0.2"/>
    <row r="9" spans="1:15" ht="13.15" customHeight="1" x14ac:dyDescent="0.2">
      <c r="G9" s="12"/>
      <c r="H9" s="1"/>
      <c r="I9" s="12" t="s">
        <v>2</v>
      </c>
      <c r="J9" s="1"/>
      <c r="K9" s="12" t="s">
        <v>2</v>
      </c>
      <c r="L9" s="1"/>
      <c r="M9" s="12" t="s">
        <v>3</v>
      </c>
      <c r="N9" s="10"/>
      <c r="O9" s="12" t="s">
        <v>3</v>
      </c>
    </row>
    <row r="10" spans="1:15" ht="13.15" customHeight="1" x14ac:dyDescent="0.2">
      <c r="A10" s="6" t="s">
        <v>4</v>
      </c>
      <c r="E10" s="6"/>
      <c r="G10" s="9" t="s">
        <v>5</v>
      </c>
      <c r="H10" s="1"/>
      <c r="I10" s="9" t="s">
        <v>6</v>
      </c>
      <c r="J10" s="1"/>
      <c r="K10" s="9" t="s">
        <v>7</v>
      </c>
      <c r="L10" s="1"/>
      <c r="M10" s="9" t="s">
        <v>51</v>
      </c>
      <c r="O10" s="9" t="s">
        <v>7</v>
      </c>
    </row>
    <row r="11" spans="1:15" ht="13.15" customHeight="1" x14ac:dyDescent="0.2">
      <c r="A11" s="25" t="s">
        <v>12</v>
      </c>
      <c r="C11" s="14" t="s">
        <v>13</v>
      </c>
      <c r="E11" s="25" t="s">
        <v>52</v>
      </c>
      <c r="G11" s="8" t="s">
        <v>14</v>
      </c>
      <c r="H11" s="1"/>
      <c r="I11" s="8" t="s">
        <v>15</v>
      </c>
      <c r="J11" s="1"/>
      <c r="K11" s="8" t="s">
        <v>16</v>
      </c>
      <c r="L11" s="1"/>
      <c r="M11" s="8" t="s">
        <v>17</v>
      </c>
      <c r="O11" s="8" t="s">
        <v>17</v>
      </c>
    </row>
    <row r="12" spans="1:15" ht="13.15" customHeight="1" x14ac:dyDescent="0.2">
      <c r="A12" s="6"/>
      <c r="G12" s="6" t="s">
        <v>23</v>
      </c>
      <c r="I12" s="9" t="s">
        <v>24</v>
      </c>
      <c r="K12" s="24" t="s">
        <v>25</v>
      </c>
      <c r="M12" s="9" t="s">
        <v>26</v>
      </c>
      <c r="O12" s="24" t="s">
        <v>27</v>
      </c>
    </row>
    <row r="13" spans="1:15" ht="13.15" customHeight="1" x14ac:dyDescent="0.2">
      <c r="E13" s="6"/>
    </row>
    <row r="14" spans="1:15" ht="13.15" customHeight="1" x14ac:dyDescent="0.2">
      <c r="C14" s="32" t="s">
        <v>85</v>
      </c>
      <c r="E14" s="7"/>
      <c r="G14" s="1"/>
      <c r="H14" s="1"/>
      <c r="I14" s="1"/>
      <c r="J14" s="1"/>
      <c r="K14" s="1"/>
      <c r="L14" s="1"/>
      <c r="M14" s="1"/>
      <c r="N14" s="1"/>
      <c r="O14" s="1"/>
    </row>
    <row r="15" spans="1:15" ht="13.15" customHeight="1" x14ac:dyDescent="0.2">
      <c r="A15" s="6">
        <f>1</f>
        <v>1</v>
      </c>
      <c r="C15" s="33" t="s">
        <v>54</v>
      </c>
      <c r="E15" s="34">
        <v>2200</v>
      </c>
      <c r="G15" s="6"/>
      <c r="H15" s="6"/>
      <c r="I15" s="6"/>
      <c r="J15" s="6"/>
      <c r="K15" s="6"/>
      <c r="L15" s="6"/>
      <c r="M15" s="6"/>
      <c r="N15" s="6"/>
      <c r="O15" s="6"/>
    </row>
    <row r="16" spans="1:15" ht="13.15" customHeight="1" x14ac:dyDescent="0.2">
      <c r="A16" s="6">
        <f>MAX($A$15:A15)+1</f>
        <v>2</v>
      </c>
      <c r="C16" s="33" t="s">
        <v>55</v>
      </c>
      <c r="E16" s="34">
        <v>20.05</v>
      </c>
      <c r="G16" s="6"/>
      <c r="H16" s="6"/>
      <c r="I16" s="6"/>
      <c r="J16" s="6"/>
      <c r="K16" s="6"/>
      <c r="L16" s="6"/>
      <c r="M16" s="6"/>
      <c r="N16" s="6"/>
      <c r="O16" s="6"/>
    </row>
    <row r="17" spans="1:15" ht="13.15" customHeight="1" x14ac:dyDescent="0.2">
      <c r="A17" s="6"/>
      <c r="C17" s="36"/>
      <c r="E17" s="34"/>
      <c r="G17" s="35"/>
    </row>
    <row r="18" spans="1:15" ht="13.15" customHeight="1" x14ac:dyDescent="0.2">
      <c r="A18" s="6"/>
      <c r="C18" s="18" t="s">
        <v>56</v>
      </c>
      <c r="E18" s="7"/>
      <c r="G18" s="35"/>
    </row>
    <row r="19" spans="1:15" ht="13.15" customHeight="1" x14ac:dyDescent="0.2">
      <c r="A19" s="6">
        <f>MAX($A$15:A18)+1</f>
        <v>3</v>
      </c>
      <c r="C19" s="19" t="s">
        <v>57</v>
      </c>
      <c r="E19" s="21">
        <v>12</v>
      </c>
      <c r="G19" s="34">
        <f>$E19*'Rates Input'!$E$45</f>
        <v>310.20000000000005</v>
      </c>
      <c r="H19" s="34"/>
      <c r="I19" s="34">
        <f>$E19*'Rates Input'!$G$45</f>
        <v>310.20000000000005</v>
      </c>
      <c r="J19" s="34"/>
      <c r="K19" s="34">
        <f>$E19*'Rates Input'!$I$45</f>
        <v>469.5467259571227</v>
      </c>
      <c r="L19" s="34"/>
      <c r="M19" s="34">
        <f>$E19*'Rates Input'!$K$45</f>
        <v>349.17132188263611</v>
      </c>
      <c r="N19" s="34"/>
      <c r="O19" s="34">
        <f>$E19*'Rates Input'!$M$45</f>
        <v>349.17132188263611</v>
      </c>
    </row>
    <row r="20" spans="1:15" ht="13.15" customHeight="1" x14ac:dyDescent="0.2">
      <c r="A20" s="6">
        <f>MAX($A$15:A19)+1</f>
        <v>4</v>
      </c>
      <c r="C20" s="19" t="s">
        <v>58</v>
      </c>
      <c r="E20" s="21">
        <f>E$16</f>
        <v>20.05</v>
      </c>
      <c r="G20" s="34">
        <f>$E20*12*'Rates Input'!$E$46/100</f>
        <v>0</v>
      </c>
      <c r="H20" s="34"/>
      <c r="I20" s="34">
        <f>$E20*12*'Rates Input'!$G$46/100</f>
        <v>0</v>
      </c>
      <c r="J20" s="34"/>
      <c r="K20" s="34">
        <f>$E20*12*'Rates Input'!$I$46/100</f>
        <v>118.68124134765068</v>
      </c>
      <c r="L20" s="34"/>
      <c r="M20" s="34">
        <f>$E20*12*'Rates Input'!$K$46/100</f>
        <v>147.78849162468359</v>
      </c>
      <c r="N20" s="34"/>
      <c r="O20" s="34">
        <f>$E20*12*'Rates Input'!$M$46/100</f>
        <v>147.78849162468359</v>
      </c>
    </row>
    <row r="21" spans="1:15" ht="13.15" customHeight="1" x14ac:dyDescent="0.2">
      <c r="A21" s="6">
        <f>MAX($A$15:A20)+1</f>
        <v>5</v>
      </c>
      <c r="C21" s="19" t="s">
        <v>59</v>
      </c>
      <c r="E21" s="7"/>
      <c r="G21" s="7"/>
      <c r="H21" s="7"/>
      <c r="I21" s="7"/>
      <c r="J21" s="7"/>
      <c r="K21" s="7"/>
      <c r="L21" s="7"/>
      <c r="M21" s="7"/>
      <c r="N21" s="34"/>
      <c r="O21" s="7"/>
    </row>
    <row r="22" spans="1:15" ht="13.15" customHeight="1" x14ac:dyDescent="0.2">
      <c r="A22" s="6">
        <f>MAX($A$15:A21)+1</f>
        <v>6</v>
      </c>
      <c r="C22" s="11" t="s">
        <v>86</v>
      </c>
      <c r="E22" s="34">
        <v>1006.8</v>
      </c>
      <c r="G22" s="34">
        <f>$E22*'Rates Input'!$E$48/100</f>
        <v>108.6025092</v>
      </c>
      <c r="H22" s="34"/>
      <c r="I22" s="34">
        <f>$E22*'Rates Input'!$G$48/100</f>
        <v>113.78390704214061</v>
      </c>
      <c r="J22" s="34"/>
      <c r="K22" s="34">
        <f>$E22*'Rates Input'!$I$48/100</f>
        <v>3.5774039087693166</v>
      </c>
      <c r="L22" s="34"/>
      <c r="M22" s="34">
        <f>$E22*'Rates Input'!$K$48/100</f>
        <v>3.9451051045180838</v>
      </c>
      <c r="N22" s="34"/>
      <c r="O22" s="34">
        <f>$E22*'Rates Input'!$M$48/100</f>
        <v>3.9451051045180838</v>
      </c>
    </row>
    <row r="23" spans="1:15" ht="13.15" customHeight="1" x14ac:dyDescent="0.2">
      <c r="A23" s="6">
        <f>MAX($A$15:A22)+1</f>
        <v>7</v>
      </c>
      <c r="C23" s="11" t="s">
        <v>87</v>
      </c>
      <c r="E23" s="34">
        <v>973.40000000000009</v>
      </c>
      <c r="G23" s="34">
        <f>$E23*'Rates Input'!$E$49/100</f>
        <v>102.38221200000002</v>
      </c>
      <c r="H23" s="34"/>
      <c r="I23" s="34">
        <f>$E23*'Rates Input'!$G$49/100</f>
        <v>107.32537207169183</v>
      </c>
      <c r="J23" s="34"/>
      <c r="K23" s="34">
        <f>$E23*'Rates Input'!$I$49/100</f>
        <v>3.4587256305085945</v>
      </c>
      <c r="L23" s="34"/>
      <c r="M23" s="34">
        <f>$E23*'Rates Input'!$K$49/100</f>
        <v>3.8142285545668488</v>
      </c>
      <c r="N23" s="34"/>
      <c r="O23" s="34">
        <f>$E23*'Rates Input'!$M$49/100</f>
        <v>3.8142285545668488</v>
      </c>
    </row>
    <row r="24" spans="1:15" ht="13.15" customHeight="1" x14ac:dyDescent="0.2">
      <c r="A24" s="6">
        <f>MAX($A$15:A23)+1</f>
        <v>8</v>
      </c>
      <c r="C24" s="11" t="s">
        <v>88</v>
      </c>
      <c r="E24" s="34">
        <v>219.8</v>
      </c>
      <c r="G24" s="34">
        <f>$E24*'Rates Input'!$E$50/100</f>
        <v>22.181556600000004</v>
      </c>
      <c r="H24" s="34"/>
      <c r="I24" s="34">
        <f>$E24*'Rates Input'!$G$50/100</f>
        <v>23.274002686786957</v>
      </c>
      <c r="J24" s="34"/>
      <c r="K24" s="34">
        <f>$E24*'Rates Input'!$I$50/100</f>
        <v>0.78100256172774718</v>
      </c>
      <c r="L24" s="34"/>
      <c r="M24" s="34">
        <f>$E24*'Rates Input'!$K$50/100</f>
        <v>0.86127741554735293</v>
      </c>
      <c r="N24" s="34"/>
      <c r="O24" s="34">
        <f>$E24*'Rates Input'!$M$50/100</f>
        <v>0.86127741554735293</v>
      </c>
    </row>
    <row r="25" spans="1:15" ht="13.15" customHeight="1" x14ac:dyDescent="0.2">
      <c r="A25" s="6">
        <f>MAX($A$15:A24)+1</f>
        <v>9</v>
      </c>
      <c r="C25" s="11" t="s">
        <v>89</v>
      </c>
      <c r="E25" s="34">
        <v>0</v>
      </c>
      <c r="G25" s="34">
        <f>$E25*'Rates Input'!$E$51/100</f>
        <v>0</v>
      </c>
      <c r="H25" s="7"/>
      <c r="I25" s="34">
        <f>$E25*'Rates Input'!$G$51/100</f>
        <v>0</v>
      </c>
      <c r="J25" s="7"/>
      <c r="K25" s="34">
        <f>$E25*'Rates Input'!$I$51/100</f>
        <v>0</v>
      </c>
      <c r="L25" s="7"/>
      <c r="M25" s="34">
        <f>$E25*'Rates Input'!$K$51/100</f>
        <v>0</v>
      </c>
      <c r="N25" s="34"/>
      <c r="O25" s="34">
        <f>$E25*'Rates Input'!$M$51/100</f>
        <v>0</v>
      </c>
    </row>
    <row r="26" spans="1:15" ht="13.15" customHeight="1" x14ac:dyDescent="0.2">
      <c r="A26" s="6">
        <f>MAX($A$15:A25)+1</f>
        <v>10</v>
      </c>
      <c r="C26" s="11" t="s">
        <v>90</v>
      </c>
      <c r="E26" s="34">
        <v>0</v>
      </c>
      <c r="G26" s="34">
        <f>$E26*'Rates Input'!$E$52/100</f>
        <v>0</v>
      </c>
      <c r="H26" s="34"/>
      <c r="I26" s="34">
        <f>$E26*'Rates Input'!$G$52/100</f>
        <v>0</v>
      </c>
      <c r="J26" s="34"/>
      <c r="K26" s="34">
        <f>$E26*'Rates Input'!$I$52/100</f>
        <v>0</v>
      </c>
      <c r="L26" s="34"/>
      <c r="M26" s="34">
        <f>$E26*'Rates Input'!$K$52/100</f>
        <v>0</v>
      </c>
      <c r="N26" s="34"/>
      <c r="O26" s="34">
        <f>$E26*'Rates Input'!$M$52/100</f>
        <v>0</v>
      </c>
    </row>
    <row r="27" spans="1:15" ht="13.15" customHeight="1" x14ac:dyDescent="0.2">
      <c r="A27" s="6">
        <f>MAX($A$15:A26)+1</f>
        <v>11</v>
      </c>
      <c r="C27" s="19" t="s">
        <v>64</v>
      </c>
      <c r="D27" s="34"/>
      <c r="E27" s="43">
        <f>SUM(E22:E26)</f>
        <v>2200</v>
      </c>
      <c r="G27" s="43">
        <f>SUM(G22:G26)</f>
        <v>233.16627780000002</v>
      </c>
      <c r="H27" s="34"/>
      <c r="I27" s="43">
        <f>SUM(I22:I26)</f>
        <v>244.38328180061939</v>
      </c>
      <c r="J27" s="34"/>
      <c r="K27" s="43">
        <f>SUM(K22:K26)</f>
        <v>7.817132101005658</v>
      </c>
      <c r="L27" s="34"/>
      <c r="M27" s="43">
        <f>SUM(M22:M26)</f>
        <v>8.6206110746322846</v>
      </c>
      <c r="N27" s="34"/>
      <c r="O27" s="43">
        <f>SUM(O22:O26)</f>
        <v>8.6206110746322846</v>
      </c>
    </row>
    <row r="28" spans="1:15" ht="13.15" customHeight="1" x14ac:dyDescent="0.2">
      <c r="A28" s="6"/>
      <c r="C28" s="39"/>
      <c r="E28" s="7"/>
      <c r="G28" s="34"/>
      <c r="H28" s="34"/>
      <c r="I28" s="34"/>
      <c r="J28" s="34"/>
      <c r="K28" s="34"/>
      <c r="L28" s="34"/>
      <c r="M28" s="34"/>
      <c r="N28" s="34"/>
      <c r="O28" s="34"/>
    </row>
    <row r="29" spans="1:15" ht="13.15" customHeight="1" x14ac:dyDescent="0.2">
      <c r="A29" s="6">
        <f>MAX($A$15:A28)+1</f>
        <v>12</v>
      </c>
      <c r="C29" s="33" t="s">
        <v>65</v>
      </c>
      <c r="E29" s="7">
        <f>$E$15</f>
        <v>2200</v>
      </c>
      <c r="G29" s="34">
        <f>$E29*'Rates Input'!$E$13/100</f>
        <v>0.31459999999999999</v>
      </c>
      <c r="H29" s="34"/>
      <c r="I29" s="34">
        <f>$E29*'Rates Input'!$E$13/100</f>
        <v>0.31459999999999999</v>
      </c>
      <c r="J29" s="34"/>
      <c r="K29" s="34">
        <f>$E29*'Rates Input'!$E$13/100</f>
        <v>0.31459999999999999</v>
      </c>
      <c r="L29" s="34"/>
      <c r="M29" s="34">
        <f>$E29*'Rates Input'!$E$13/100</f>
        <v>0.31459999999999999</v>
      </c>
      <c r="N29" s="34"/>
      <c r="O29" s="34">
        <f>$E29*'Rates Input'!$E$13/100</f>
        <v>0.31459999999999999</v>
      </c>
    </row>
    <row r="30" spans="1:15" ht="13.15" customHeight="1" x14ac:dyDescent="0.2">
      <c r="A30" s="6"/>
      <c r="C30" s="19"/>
      <c r="E30" s="7"/>
      <c r="G30" s="34"/>
      <c r="H30" s="34"/>
      <c r="I30" s="34"/>
      <c r="J30" s="34"/>
      <c r="K30" s="34"/>
      <c r="L30" s="34"/>
      <c r="M30" s="34"/>
      <c r="N30" s="34"/>
      <c r="O30" s="34"/>
    </row>
    <row r="31" spans="1:15" ht="13.15" customHeight="1" x14ac:dyDescent="0.2">
      <c r="A31" s="6">
        <f>MAX($A$15:A30)+1</f>
        <v>13</v>
      </c>
      <c r="C31" s="19" t="s">
        <v>66</v>
      </c>
      <c r="E31" s="7"/>
      <c r="G31" s="43">
        <f>SUM(G19,G20,G27,G29)</f>
        <v>543.68087780000008</v>
      </c>
      <c r="H31" s="34"/>
      <c r="I31" s="43">
        <f>SUM(I19,I20,I27,I29)</f>
        <v>554.89788180061953</v>
      </c>
      <c r="J31" s="34"/>
      <c r="K31" s="43">
        <f>SUM(K19,K20,K27,K29)</f>
        <v>596.35969940577911</v>
      </c>
      <c r="L31" s="34"/>
      <c r="M31" s="43">
        <f>SUM(M19,M20,M27,M29)</f>
        <v>505.89502458195199</v>
      </c>
      <c r="N31" s="34"/>
      <c r="O31" s="43">
        <f>SUM(O19,O20,O27,O29)</f>
        <v>505.89502458195199</v>
      </c>
    </row>
    <row r="32" spans="1:15" ht="13.15" customHeight="1" x14ac:dyDescent="0.2">
      <c r="A32" s="6"/>
      <c r="C32" s="19"/>
      <c r="E32" s="34"/>
      <c r="G32" s="34"/>
      <c r="H32" s="34"/>
      <c r="I32" s="34"/>
      <c r="J32" s="34"/>
      <c r="K32" s="34"/>
      <c r="L32" s="34"/>
      <c r="M32" s="34"/>
      <c r="N32" s="34"/>
      <c r="O32" s="34"/>
    </row>
    <row r="33" spans="1:15" ht="13.15" customHeight="1" x14ac:dyDescent="0.2">
      <c r="A33" s="6"/>
      <c r="C33" s="18" t="s">
        <v>67</v>
      </c>
      <c r="E33" s="7"/>
      <c r="G33" s="34"/>
      <c r="H33" s="34"/>
      <c r="I33" s="34"/>
      <c r="J33" s="34"/>
      <c r="K33" s="34"/>
      <c r="L33" s="34"/>
      <c r="M33" s="34"/>
      <c r="N33" s="34"/>
      <c r="O33" s="34"/>
    </row>
    <row r="34" spans="1:15" ht="13.15" customHeight="1" x14ac:dyDescent="0.2">
      <c r="A34" s="6">
        <f>MAX($A$15:A33)+1</f>
        <v>14</v>
      </c>
      <c r="C34" s="19" t="s">
        <v>91</v>
      </c>
      <c r="E34" s="34">
        <f>$E$15</f>
        <v>2200</v>
      </c>
      <c r="G34" s="34">
        <f>$E34*'Rates Input'!$E$57/100</f>
        <v>49.370199999999997</v>
      </c>
      <c r="H34" s="34"/>
      <c r="I34" s="34">
        <f>$E34*'Rates Input'!$G$57/100</f>
        <v>26.982880474650589</v>
      </c>
      <c r="J34" s="34"/>
      <c r="K34" s="34">
        <f>$E34*'Rates Input'!$I$57/100</f>
        <v>0</v>
      </c>
      <c r="L34" s="34"/>
      <c r="M34" s="34">
        <f>$E34*'Rates Input'!$K$57/100</f>
        <v>0</v>
      </c>
      <c r="N34" s="34"/>
      <c r="O34" s="34">
        <f>$E34*'Rates Input'!$M$57/100</f>
        <v>0</v>
      </c>
    </row>
    <row r="35" spans="1:15" ht="13.15" customHeight="1" x14ac:dyDescent="0.2">
      <c r="A35" s="6">
        <f>MAX($A$15:A34)+1</f>
        <v>15</v>
      </c>
      <c r="C35" s="19" t="s">
        <v>68</v>
      </c>
      <c r="E35" s="34">
        <f>$E$15</f>
        <v>2200</v>
      </c>
      <c r="G35" s="34">
        <f>$E35*'Rates Input'!$E$54/100</f>
        <v>72.575799999999987</v>
      </c>
      <c r="H35" s="34"/>
      <c r="I35" s="34">
        <f>$E35*'Rates Input'!$G$54/100</f>
        <v>119.74089242711129</v>
      </c>
      <c r="J35" s="34"/>
      <c r="K35" s="34">
        <f>$E35*'Rates Input'!$I$54/100</f>
        <v>119.74089242711129</v>
      </c>
      <c r="L35" s="34"/>
      <c r="M35" s="34">
        <f>$E35*'Rates Input'!$K$54/100</f>
        <v>39.671148228243339</v>
      </c>
      <c r="N35" s="34"/>
      <c r="O35" s="34">
        <f>$E35*'Rates Input'!$M$54/100</f>
        <v>39.671148228243339</v>
      </c>
    </row>
    <row r="36" spans="1:15" ht="13.15" customHeight="1" x14ac:dyDescent="0.2">
      <c r="A36" s="6">
        <f>MAX($A$15:A35)+1</f>
        <v>16</v>
      </c>
      <c r="C36" s="19" t="s">
        <v>69</v>
      </c>
      <c r="E36" s="7">
        <f>$E$15</f>
        <v>2200</v>
      </c>
      <c r="G36" s="34">
        <f>$E36*'Rates Input'!$E$60/100</f>
        <v>241.89219999999997</v>
      </c>
      <c r="H36" s="34"/>
      <c r="I36" s="34">
        <f>$E36*'Rates Input'!$G$60/100</f>
        <v>240.93963694302508</v>
      </c>
      <c r="J36" s="34"/>
      <c r="K36" s="34">
        <f>$E36*'Rates Input'!$I$60/100</f>
        <v>240.93963694302508</v>
      </c>
      <c r="L36" s="34"/>
      <c r="M36" s="34">
        <f>$E36*'Rates Input'!$K$60/100</f>
        <v>316.84085988645836</v>
      </c>
      <c r="N36" s="34"/>
      <c r="O36" s="34">
        <f>$E36*'Rates Input'!$M$60/100</f>
        <v>316.84085988645836</v>
      </c>
    </row>
    <row r="37" spans="1:15" ht="13.15" customHeight="1" x14ac:dyDescent="0.2">
      <c r="A37" s="6">
        <f>MAX($A$15:A36)+1</f>
        <v>17</v>
      </c>
      <c r="C37" s="33" t="s">
        <v>70</v>
      </c>
      <c r="E37" s="7"/>
      <c r="G37" s="43">
        <f>SUM(G34:G36)</f>
        <v>363.83819999999997</v>
      </c>
      <c r="H37" s="34"/>
      <c r="I37" s="43">
        <f>SUM(I34:I36)</f>
        <v>387.663409844787</v>
      </c>
      <c r="J37" s="34"/>
      <c r="K37" s="43">
        <f>SUM(K34:K36)</f>
        <v>360.68052937013636</v>
      </c>
      <c r="L37" s="34"/>
      <c r="M37" s="43">
        <f>SUM(M34:M36)</f>
        <v>356.5120081147017</v>
      </c>
      <c r="N37" s="34"/>
      <c r="O37" s="43">
        <f>SUM(O34:O36)</f>
        <v>356.5120081147017</v>
      </c>
    </row>
    <row r="38" spans="1:15" ht="13.15" customHeight="1" x14ac:dyDescent="0.2">
      <c r="A38" s="6"/>
      <c r="C38" s="39"/>
      <c r="E38" s="7"/>
      <c r="G38" s="34"/>
      <c r="H38" s="34"/>
      <c r="I38" s="34"/>
      <c r="J38" s="34"/>
      <c r="K38" s="34"/>
      <c r="L38" s="34"/>
      <c r="M38" s="34"/>
      <c r="N38" s="34"/>
      <c r="O38" s="34"/>
    </row>
    <row r="39" spans="1:15" ht="13.15" customHeight="1" thickBot="1" x14ac:dyDescent="0.25">
      <c r="A39" s="6">
        <f>MAX($A$15:A38)+1</f>
        <v>18</v>
      </c>
      <c r="C39" s="33" t="s">
        <v>71</v>
      </c>
      <c r="E39" s="7"/>
      <c r="G39" s="40">
        <f>G31+G37</f>
        <v>907.5190778000001</v>
      </c>
      <c r="H39" s="34"/>
      <c r="I39" s="40">
        <f>I31+I37</f>
        <v>942.56129164540653</v>
      </c>
      <c r="J39" s="34"/>
      <c r="K39" s="40">
        <f>K31+K37</f>
        <v>957.04022877591547</v>
      </c>
      <c r="L39" s="34"/>
      <c r="M39" s="40">
        <f>M31+M37</f>
        <v>862.40703269665369</v>
      </c>
      <c r="N39" s="34"/>
      <c r="O39" s="40">
        <f>O31+O37</f>
        <v>862.40703269665369</v>
      </c>
    </row>
    <row r="40" spans="1:15" ht="13.15" customHeight="1" thickTop="1" x14ac:dyDescent="0.2">
      <c r="A40" s="6"/>
      <c r="E40" s="41"/>
      <c r="G40" s="34"/>
      <c r="H40" s="34"/>
      <c r="I40" s="34"/>
      <c r="J40" s="34"/>
      <c r="K40" s="34"/>
      <c r="L40" s="34"/>
      <c r="M40" s="34"/>
      <c r="N40" s="34"/>
      <c r="O40" s="34"/>
    </row>
    <row r="41" spans="1:15" ht="13.15" customHeight="1" x14ac:dyDescent="0.2">
      <c r="A41" s="6"/>
      <c r="C41" s="32" t="s">
        <v>92</v>
      </c>
      <c r="E41" s="7"/>
      <c r="G41" s="7"/>
      <c r="H41" s="7"/>
      <c r="I41" s="7"/>
      <c r="J41" s="7"/>
      <c r="K41" s="7"/>
      <c r="L41" s="7"/>
      <c r="M41" s="7"/>
      <c r="N41" s="7"/>
      <c r="O41" s="7"/>
    </row>
    <row r="42" spans="1:15" ht="13.15" customHeight="1" x14ac:dyDescent="0.2">
      <c r="A42" s="6">
        <f>MAX($A$15:A41)+1</f>
        <v>19</v>
      </c>
      <c r="C42" s="33" t="s">
        <v>54</v>
      </c>
      <c r="E42" s="34">
        <v>60000</v>
      </c>
      <c r="G42" s="42"/>
      <c r="H42" s="42"/>
      <c r="I42" s="42"/>
      <c r="J42" s="42"/>
      <c r="K42" s="42"/>
      <c r="L42" s="42"/>
      <c r="M42" s="42"/>
      <c r="N42" s="42"/>
      <c r="O42" s="42"/>
    </row>
    <row r="43" spans="1:15" ht="13.15" customHeight="1" x14ac:dyDescent="0.2">
      <c r="A43" s="6">
        <f>MAX($A$15:A42)+1</f>
        <v>20</v>
      </c>
      <c r="C43" s="33" t="s">
        <v>55</v>
      </c>
      <c r="E43" s="34">
        <v>548.38709677419365</v>
      </c>
      <c r="G43" s="42"/>
      <c r="H43" s="42"/>
      <c r="I43" s="42"/>
      <c r="J43" s="42"/>
      <c r="K43" s="42"/>
      <c r="L43" s="42"/>
      <c r="M43" s="42"/>
      <c r="N43" s="42"/>
      <c r="O43" s="42"/>
    </row>
    <row r="44" spans="1:15" ht="13.15" customHeight="1" x14ac:dyDescent="0.2">
      <c r="A44" s="6"/>
      <c r="G44" s="34"/>
      <c r="H44" s="34"/>
      <c r="I44" s="34"/>
      <c r="J44" s="34"/>
      <c r="K44" s="34"/>
      <c r="L44" s="34"/>
      <c r="M44" s="34"/>
      <c r="N44" s="34"/>
      <c r="O44" s="34"/>
    </row>
    <row r="45" spans="1:15" ht="13.15" customHeight="1" x14ac:dyDescent="0.2">
      <c r="A45" s="6"/>
      <c r="C45" s="18" t="s">
        <v>56</v>
      </c>
      <c r="E45" s="1"/>
      <c r="G45" s="34"/>
      <c r="H45" s="34"/>
      <c r="I45" s="34"/>
      <c r="J45" s="34"/>
      <c r="K45" s="34"/>
      <c r="L45" s="34"/>
      <c r="M45" s="34"/>
      <c r="N45" s="34"/>
      <c r="O45" s="34"/>
    </row>
    <row r="46" spans="1:15" ht="13.15" customHeight="1" x14ac:dyDescent="0.2">
      <c r="A46" s="6">
        <f>MAX($A$15:A45)+1</f>
        <v>21</v>
      </c>
      <c r="C46" s="19" t="s">
        <v>57</v>
      </c>
      <c r="E46" s="21">
        <v>12</v>
      </c>
      <c r="G46" s="34">
        <f>$E46*'Rates Input'!$E$65</f>
        <v>943.80000000000007</v>
      </c>
      <c r="H46" s="34"/>
      <c r="I46" s="34">
        <f>$E46*'Rates Input'!$G$65</f>
        <v>943.80000000000007</v>
      </c>
      <c r="J46" s="34"/>
      <c r="K46" s="34">
        <f>$E46*'Rates Input'!$I$65</f>
        <v>2359.5416511593548</v>
      </c>
      <c r="L46" s="34"/>
      <c r="M46" s="34">
        <f>$E46*'Rates Input'!$K$65</f>
        <v>1334.9190390662393</v>
      </c>
      <c r="N46" s="34"/>
      <c r="O46" s="34">
        <f>$E46*'Rates Input'!$M$65</f>
        <v>349.17132188263611</v>
      </c>
    </row>
    <row r="47" spans="1:15" ht="13.15" customHeight="1" x14ac:dyDescent="0.2">
      <c r="A47" s="6">
        <f>MAX($A$15:A46)+1</f>
        <v>22</v>
      </c>
      <c r="C47" s="19" t="s">
        <v>58</v>
      </c>
      <c r="E47" s="21">
        <f>E$43</f>
        <v>548.38709677419365</v>
      </c>
      <c r="G47" s="34">
        <f>$E47*12*'Rates Input'!$E$66/100</f>
        <v>0</v>
      </c>
      <c r="H47" s="34"/>
      <c r="I47" s="34">
        <f>$E47*12*'Rates Input'!$G$66/100</f>
        <v>0</v>
      </c>
      <c r="J47" s="34"/>
      <c r="K47" s="34">
        <f>$E47*12*'Rates Input'!$I$66/100</f>
        <v>3708.0635346230183</v>
      </c>
      <c r="L47" s="34"/>
      <c r="M47" s="34">
        <f>$E47*12*'Rates Input'!$K$66/100</f>
        <v>3466.4628011386435</v>
      </c>
      <c r="N47" s="34"/>
      <c r="O47" s="34">
        <f>$E47*12*'Rates Input'!$M$66/100</f>
        <v>4181.0437407437894</v>
      </c>
    </row>
    <row r="48" spans="1:15" ht="13.15" customHeight="1" x14ac:dyDescent="0.2">
      <c r="A48" s="6">
        <f>MAX($A$15:A47)+1</f>
        <v>23</v>
      </c>
      <c r="C48" s="19" t="s">
        <v>59</v>
      </c>
      <c r="E48" s="7"/>
      <c r="G48" s="34"/>
      <c r="H48" s="34"/>
      <c r="I48" s="34"/>
      <c r="J48" s="34"/>
      <c r="K48" s="34"/>
      <c r="L48" s="34"/>
      <c r="M48" s="34"/>
      <c r="N48" s="34"/>
      <c r="O48" s="34"/>
    </row>
    <row r="49" spans="1:15" ht="13.15" customHeight="1" x14ac:dyDescent="0.2">
      <c r="A49" s="6">
        <f>MAX($A$15:A48)+1</f>
        <v>24</v>
      </c>
      <c r="C49" s="11" t="s">
        <v>93</v>
      </c>
      <c r="E49" s="34">
        <v>12000</v>
      </c>
      <c r="G49" s="7">
        <f>$E49*'Rates Input'!$E$68/100</f>
        <v>1154.8440000000001</v>
      </c>
      <c r="H49" s="7"/>
      <c r="I49" s="7">
        <f>$E49*'Rates Input'!$G$68/100</f>
        <v>1036.4423515225972</v>
      </c>
      <c r="J49" s="7"/>
      <c r="K49" s="7">
        <f>$E49*'Rates Input'!$I$68/100</f>
        <v>38.673511525441867</v>
      </c>
      <c r="L49" s="7"/>
      <c r="M49" s="7">
        <f>$E49*'Rates Input'!$K$68/100</f>
        <v>46.429904614509063</v>
      </c>
      <c r="N49" s="34"/>
      <c r="O49" s="7">
        <f>$E49*'Rates Input'!$M$68/100</f>
        <v>46.429904614509063</v>
      </c>
    </row>
    <row r="50" spans="1:15" ht="13.15" customHeight="1" x14ac:dyDescent="0.2">
      <c r="A50" s="6">
        <f>MAX($A$15:A49)+1</f>
        <v>25</v>
      </c>
      <c r="C50" s="11" t="s">
        <v>94</v>
      </c>
      <c r="E50" s="34">
        <v>47999.979999999981</v>
      </c>
      <c r="G50" s="7">
        <f>$E50*'Rates Input'!$E$69/100</f>
        <v>3757.3904344199987</v>
      </c>
      <c r="H50" s="7"/>
      <c r="I50" s="7">
        <f>$E50*'Rates Input'!$G$69/100</f>
        <v>3380.6628230777237</v>
      </c>
      <c r="J50" s="7"/>
      <c r="K50" s="7">
        <f>$E50*'Rates Input'!$I$69/100</f>
        <v>154.69398164591487</v>
      </c>
      <c r="L50" s="7"/>
      <c r="M50" s="7">
        <f>$E50*'Rates Input'!$K$69/100</f>
        <v>185.71954107486181</v>
      </c>
      <c r="N50" s="34"/>
      <c r="O50" s="7">
        <f>$E50*'Rates Input'!$M$69/100</f>
        <v>185.71954107486181</v>
      </c>
    </row>
    <row r="51" spans="1:15" ht="13.15" customHeight="1" x14ac:dyDescent="0.2">
      <c r="A51" s="6">
        <f>MAX($A$15:A50)+1</f>
        <v>26</v>
      </c>
      <c r="C51" s="11" t="s">
        <v>95</v>
      </c>
      <c r="E51" s="34">
        <v>0</v>
      </c>
      <c r="G51" s="7">
        <f>$E51*'Rates Input'!$E$70/100</f>
        <v>0</v>
      </c>
      <c r="H51" s="7"/>
      <c r="I51" s="7">
        <f>$E51*'Rates Input'!$G$70/100</f>
        <v>0</v>
      </c>
      <c r="J51" s="7"/>
      <c r="K51" s="7">
        <f>$E51*'Rates Input'!$I$70/100</f>
        <v>0</v>
      </c>
      <c r="L51" s="7"/>
      <c r="M51" s="7">
        <f>$E51*'Rates Input'!$K$70/100</f>
        <v>0</v>
      </c>
      <c r="N51" s="34"/>
      <c r="O51" s="7">
        <f>$E51*'Rates Input'!$M$70/100</f>
        <v>0</v>
      </c>
    </row>
    <row r="52" spans="1:15" ht="13.15" customHeight="1" x14ac:dyDescent="0.2">
      <c r="A52" s="6">
        <f>MAX($A$15:A51)+1</f>
        <v>27</v>
      </c>
      <c r="C52" s="11" t="s">
        <v>96</v>
      </c>
      <c r="E52" s="34">
        <v>0</v>
      </c>
      <c r="G52" s="7">
        <f>$E52*'Rates Input'!$E$71/100</f>
        <v>0</v>
      </c>
      <c r="H52" s="7"/>
      <c r="I52" s="7">
        <f>$E52*'Rates Input'!$G$71/100</f>
        <v>0</v>
      </c>
      <c r="J52" s="7"/>
      <c r="K52" s="7">
        <f>$E52*'Rates Input'!$I$71/100</f>
        <v>0</v>
      </c>
      <c r="L52" s="7"/>
      <c r="M52" s="7">
        <f>$E52*'Rates Input'!$K$71/100</f>
        <v>0</v>
      </c>
      <c r="N52" s="34"/>
      <c r="O52" s="7">
        <f>$E52*'Rates Input'!$M$71/100</f>
        <v>0</v>
      </c>
    </row>
    <row r="53" spans="1:15" ht="13.15" customHeight="1" x14ac:dyDescent="0.2">
      <c r="A53" s="6">
        <f>MAX($A$15:A52)+1</f>
        <v>28</v>
      </c>
      <c r="C53" s="11" t="s">
        <v>97</v>
      </c>
      <c r="E53" s="34">
        <v>0</v>
      </c>
      <c r="G53" s="7">
        <f>$E53*'Rates Input'!$E$72/100</f>
        <v>0</v>
      </c>
      <c r="H53" s="7"/>
      <c r="I53" s="7">
        <f>$E53*'Rates Input'!$G$72/100</f>
        <v>0</v>
      </c>
      <c r="J53" s="34"/>
      <c r="K53" s="7">
        <f>$E53*'Rates Input'!$I$72/100</f>
        <v>0</v>
      </c>
      <c r="L53" s="34"/>
      <c r="M53" s="7">
        <f>$E53*'Rates Input'!$K$72/100</f>
        <v>0</v>
      </c>
      <c r="N53" s="34"/>
      <c r="O53" s="7">
        <f>$E53*'Rates Input'!$M$72/100</f>
        <v>0</v>
      </c>
    </row>
    <row r="54" spans="1:15" ht="13.15" customHeight="1" x14ac:dyDescent="0.2">
      <c r="A54" s="6">
        <f>MAX($A$15:A53)+1</f>
        <v>29</v>
      </c>
      <c r="C54" s="19" t="s">
        <v>80</v>
      </c>
      <c r="D54" s="34"/>
      <c r="E54" s="43">
        <f>SUM(E49:E53)</f>
        <v>59999.979999999981</v>
      </c>
      <c r="G54" s="43">
        <f>SUM(G49:G53)</f>
        <v>4912.2344344199992</v>
      </c>
      <c r="H54" s="34"/>
      <c r="I54" s="43">
        <f>SUM(I49:I53)</f>
        <v>4417.1051746003213</v>
      </c>
      <c r="J54" s="34"/>
      <c r="K54" s="43">
        <f>SUM(K49:K53)</f>
        <v>193.36749317135673</v>
      </c>
      <c r="L54" s="34"/>
      <c r="M54" s="43">
        <f>SUM(M49:M53)</f>
        <v>232.14944568937088</v>
      </c>
      <c r="N54" s="34"/>
      <c r="O54" s="43">
        <f>SUM(O49:O53)</f>
        <v>232.14944568937088</v>
      </c>
    </row>
    <row r="55" spans="1:15" ht="13.15" customHeight="1" x14ac:dyDescent="0.2">
      <c r="A55" s="6"/>
      <c r="C55" s="39"/>
      <c r="E55" s="7"/>
      <c r="G55" s="34"/>
      <c r="H55" s="34"/>
      <c r="I55" s="34"/>
      <c r="J55" s="34"/>
      <c r="K55" s="34"/>
      <c r="L55" s="34"/>
      <c r="M55" s="34"/>
      <c r="N55" s="34"/>
      <c r="O55" s="34"/>
    </row>
    <row r="56" spans="1:15" ht="13.15" customHeight="1" x14ac:dyDescent="0.2">
      <c r="A56" s="6">
        <f>MAX($A$15:A55)+1</f>
        <v>30</v>
      </c>
      <c r="C56" s="33" t="s">
        <v>65</v>
      </c>
      <c r="E56" s="7">
        <f>$E$42</f>
        <v>60000</v>
      </c>
      <c r="G56" s="34">
        <f>$E56*'Rates Input'!$E$13/100</f>
        <v>8.58</v>
      </c>
      <c r="H56" s="34"/>
      <c r="I56" s="34">
        <f>$E56*'Rates Input'!$E$13/100</f>
        <v>8.58</v>
      </c>
      <c r="J56" s="34"/>
      <c r="K56" s="34">
        <f>$E56*'Rates Input'!$E$13/100</f>
        <v>8.58</v>
      </c>
      <c r="L56" s="34"/>
      <c r="M56" s="34">
        <f>$E56*'Rates Input'!$E$13/100</f>
        <v>8.58</v>
      </c>
      <c r="N56" s="34"/>
      <c r="O56" s="34">
        <f>$E56*'Rates Input'!$E$13/100</f>
        <v>8.58</v>
      </c>
    </row>
    <row r="57" spans="1:15" ht="13.15" customHeight="1" x14ac:dyDescent="0.2">
      <c r="A57" s="6"/>
      <c r="C57" s="19"/>
      <c r="E57" s="7"/>
      <c r="G57" s="34"/>
      <c r="H57" s="34"/>
      <c r="I57" s="34"/>
      <c r="J57" s="34"/>
      <c r="K57" s="34"/>
      <c r="L57" s="34"/>
      <c r="M57" s="34"/>
      <c r="N57" s="34"/>
      <c r="O57" s="34"/>
    </row>
    <row r="58" spans="1:15" ht="13.15" customHeight="1" x14ac:dyDescent="0.2">
      <c r="A58" s="6">
        <f>MAX($A$15:A57)+1</f>
        <v>31</v>
      </c>
      <c r="C58" s="19" t="s">
        <v>66</v>
      </c>
      <c r="E58" s="7"/>
      <c r="G58" s="43">
        <f>SUM(G46,G47,G54,G56)</f>
        <v>5864.6144344199993</v>
      </c>
      <c r="H58" s="34"/>
      <c r="I58" s="43">
        <f>SUM(I46,I47,I54,I56)</f>
        <v>5369.4851746003214</v>
      </c>
      <c r="J58" s="34"/>
      <c r="K58" s="43">
        <f>SUM(K46,K47,K54,K56)</f>
        <v>6269.5526789537298</v>
      </c>
      <c r="L58" s="34"/>
      <c r="M58" s="43">
        <f>SUM(M46,M47,M54,M56)</f>
        <v>5042.1112858942533</v>
      </c>
      <c r="N58" s="34"/>
      <c r="O58" s="43">
        <f>SUM(O46,O47,O54,O56)</f>
        <v>4770.9445083157962</v>
      </c>
    </row>
    <row r="59" spans="1:15" ht="13.15" customHeight="1" x14ac:dyDescent="0.2">
      <c r="A59" s="6"/>
      <c r="C59" s="19"/>
      <c r="E59" s="34"/>
      <c r="G59" s="34"/>
      <c r="H59" s="34"/>
      <c r="I59" s="34"/>
      <c r="J59" s="34"/>
      <c r="K59" s="34"/>
      <c r="L59" s="34"/>
      <c r="M59" s="34"/>
      <c r="N59" s="34"/>
      <c r="O59" s="34"/>
    </row>
    <row r="60" spans="1:15" ht="13.15" customHeight="1" x14ac:dyDescent="0.2">
      <c r="A60" s="6"/>
      <c r="C60" s="18" t="s">
        <v>67</v>
      </c>
      <c r="E60" s="7"/>
      <c r="G60" s="34"/>
      <c r="H60" s="34"/>
      <c r="I60" s="34"/>
      <c r="J60" s="34"/>
      <c r="K60" s="34"/>
      <c r="L60" s="34"/>
      <c r="M60" s="34"/>
      <c r="N60" s="34"/>
      <c r="O60" s="34"/>
    </row>
    <row r="61" spans="1:15" ht="13.15" customHeight="1" x14ac:dyDescent="0.2">
      <c r="A61" s="6">
        <f>MAX($A$15:A60)+1</f>
        <v>32</v>
      </c>
      <c r="C61" s="19" t="s">
        <v>91</v>
      </c>
      <c r="E61" s="34">
        <f>$E$42</f>
        <v>60000</v>
      </c>
      <c r="G61" s="34">
        <f>$E61*'Rates Input'!$E$77/100</f>
        <v>1063.4999999999998</v>
      </c>
      <c r="H61" s="34"/>
      <c r="I61" s="34">
        <f>$E61*'Rates Input'!$G$77/100</f>
        <v>746.86511251260254</v>
      </c>
      <c r="J61" s="34"/>
      <c r="K61" s="34">
        <f>$E61*'Rates Input'!$I$77/100</f>
        <v>0</v>
      </c>
      <c r="L61" s="34"/>
      <c r="M61" s="34">
        <f>$E61*'Rates Input'!$K$77/100</f>
        <v>0</v>
      </c>
      <c r="N61" s="34"/>
      <c r="O61" s="34">
        <f>$E61*'Rates Input'!$M$77/100</f>
        <v>0</v>
      </c>
    </row>
    <row r="62" spans="1:15" ht="13.15" customHeight="1" x14ac:dyDescent="0.2">
      <c r="A62" s="6">
        <f>MAX($A$15:A61)+1</f>
        <v>33</v>
      </c>
      <c r="C62" s="19" t="s">
        <v>68</v>
      </c>
      <c r="E62" s="34">
        <f>$E$42</f>
        <v>60000</v>
      </c>
      <c r="G62" s="34">
        <f>$E62*'Rates Input'!$E$74/100</f>
        <v>1728.0000000000002</v>
      </c>
      <c r="H62" s="34"/>
      <c r="I62" s="34">
        <f>$E62*'Rates Input'!$G$74/100</f>
        <v>3530.7232017218525</v>
      </c>
      <c r="J62" s="34"/>
      <c r="K62" s="34">
        <f>$E62*'Rates Input'!$I$74/100</f>
        <v>3530.7232017218525</v>
      </c>
      <c r="L62" s="34"/>
      <c r="M62" s="34">
        <f>$E62*'Rates Input'!$K$74/100</f>
        <v>975.56257034615453</v>
      </c>
      <c r="N62" s="34"/>
      <c r="O62" s="34">
        <f>$E62*'Rates Input'!$M$74/100</f>
        <v>975.56257034615453</v>
      </c>
    </row>
    <row r="63" spans="1:15" ht="13.15" customHeight="1" x14ac:dyDescent="0.2">
      <c r="A63" s="6">
        <f>MAX($A$15:A62)+1</f>
        <v>34</v>
      </c>
      <c r="C63" s="19" t="s">
        <v>69</v>
      </c>
      <c r="E63" s="7">
        <f>$E$42</f>
        <v>60000</v>
      </c>
      <c r="G63" s="34">
        <f>$E63*'Rates Input'!$E$80/100</f>
        <v>6597.0599999999986</v>
      </c>
      <c r="H63" s="34"/>
      <c r="I63" s="34">
        <f>$E63*'Rates Input'!$G$80/100</f>
        <v>6571.0810075370464</v>
      </c>
      <c r="J63" s="34"/>
      <c r="K63" s="34">
        <f>$E63*'Rates Input'!$I$80/100</f>
        <v>6571.0810075370464</v>
      </c>
      <c r="L63" s="34"/>
      <c r="M63" s="34">
        <f>$E63*'Rates Input'!$K$80/100</f>
        <v>8641.1143605397738</v>
      </c>
      <c r="N63" s="34"/>
      <c r="O63" s="34">
        <f>$E63*'Rates Input'!$M$80/100</f>
        <v>8641.1143605397738</v>
      </c>
    </row>
    <row r="64" spans="1:15" ht="13.15" customHeight="1" x14ac:dyDescent="0.2">
      <c r="A64" s="6">
        <f>MAX($A$15:A63)+1</f>
        <v>35</v>
      </c>
      <c r="C64" s="33" t="s">
        <v>70</v>
      </c>
      <c r="E64" s="7"/>
      <c r="G64" s="43">
        <f>SUM(G61:G63)</f>
        <v>9388.5599999999977</v>
      </c>
      <c r="H64" s="34"/>
      <c r="I64" s="43">
        <f>SUM(I61:I63)</f>
        <v>10848.669321771502</v>
      </c>
      <c r="J64" s="34"/>
      <c r="K64" s="43">
        <f>SUM(K61:K63)</f>
        <v>10101.804209258898</v>
      </c>
      <c r="L64" s="34"/>
      <c r="M64" s="43">
        <f>SUM(M61:M63)</f>
        <v>9616.6769308859275</v>
      </c>
      <c r="N64" s="34"/>
      <c r="O64" s="43">
        <f>SUM(O61:O63)</f>
        <v>9616.6769308859275</v>
      </c>
    </row>
    <row r="65" spans="1:15" ht="13.15" customHeight="1" x14ac:dyDescent="0.2">
      <c r="A65" s="6"/>
      <c r="C65" s="39"/>
      <c r="E65" s="7"/>
      <c r="G65" s="34"/>
      <c r="H65" s="34"/>
      <c r="I65" s="34"/>
      <c r="J65" s="34"/>
      <c r="K65" s="34"/>
      <c r="L65" s="34"/>
      <c r="M65" s="34"/>
      <c r="N65" s="34"/>
      <c r="O65" s="34"/>
    </row>
    <row r="66" spans="1:15" ht="13.15" customHeight="1" thickBot="1" x14ac:dyDescent="0.25">
      <c r="A66" s="6">
        <f>MAX($A$15:A65)+1</f>
        <v>36</v>
      </c>
      <c r="C66" s="33" t="s">
        <v>71</v>
      </c>
      <c r="E66" s="7"/>
      <c r="G66" s="40">
        <f>SUM(G58,G64)</f>
        <v>15253.174434419998</v>
      </c>
      <c r="H66" s="34"/>
      <c r="I66" s="40">
        <f>SUM(I58,I64)</f>
        <v>16218.154496371822</v>
      </c>
      <c r="J66" s="34"/>
      <c r="K66" s="40">
        <f>SUM(K58,K64)</f>
        <v>16371.356888212627</v>
      </c>
      <c r="L66" s="34"/>
      <c r="M66" s="40">
        <f>SUM(M58,M64)</f>
        <v>14658.78821678018</v>
      </c>
      <c r="N66" s="34"/>
      <c r="O66" s="40">
        <f>SUM(O58,O64)</f>
        <v>14387.621439201725</v>
      </c>
    </row>
    <row r="67" spans="1:15" ht="13.15" customHeight="1" thickTop="1" x14ac:dyDescent="0.2">
      <c r="A67" s="6"/>
      <c r="E67" s="41"/>
      <c r="G67" s="34"/>
      <c r="H67" s="34"/>
      <c r="I67" s="34"/>
      <c r="J67" s="34"/>
      <c r="K67" s="34"/>
      <c r="L67" s="34"/>
      <c r="M67" s="34"/>
      <c r="N67" s="34"/>
      <c r="O67" s="34"/>
    </row>
    <row r="68" spans="1:15" ht="13.15" customHeight="1" x14ac:dyDescent="0.2">
      <c r="A68" s="6"/>
      <c r="C68" s="32" t="s">
        <v>98</v>
      </c>
      <c r="E68" s="7"/>
      <c r="G68" s="7"/>
      <c r="H68" s="7"/>
      <c r="I68" s="7"/>
      <c r="J68" s="7"/>
      <c r="K68" s="7"/>
      <c r="L68" s="7"/>
      <c r="M68" s="7"/>
      <c r="N68" s="7"/>
      <c r="O68" s="7"/>
    </row>
    <row r="69" spans="1:15" ht="13.15" customHeight="1" x14ac:dyDescent="0.2">
      <c r="A69" s="6">
        <f>MAX($A$15:A68)+1</f>
        <v>37</v>
      </c>
      <c r="C69" s="33" t="s">
        <v>54</v>
      </c>
      <c r="E69" s="34">
        <v>250000</v>
      </c>
      <c r="G69" s="42"/>
      <c r="H69" s="42"/>
      <c r="I69" s="42"/>
      <c r="J69" s="42"/>
      <c r="K69" s="42"/>
      <c r="L69" s="42"/>
      <c r="M69" s="42"/>
      <c r="N69" s="42"/>
      <c r="O69" s="42"/>
    </row>
    <row r="70" spans="1:15" ht="13.15" customHeight="1" x14ac:dyDescent="0.2">
      <c r="A70" s="6">
        <f>MAX($A$15:A69)+1</f>
        <v>38</v>
      </c>
      <c r="C70" s="33" t="s">
        <v>55</v>
      </c>
      <c r="E70" s="34">
        <v>2284.9462365591403</v>
      </c>
      <c r="G70" s="42"/>
      <c r="H70" s="42"/>
      <c r="I70" s="42"/>
      <c r="J70" s="42"/>
      <c r="K70" s="42"/>
      <c r="L70" s="42"/>
      <c r="M70" s="42"/>
      <c r="N70" s="42"/>
      <c r="O70" s="42"/>
    </row>
    <row r="71" spans="1:15" ht="13.15" customHeight="1" x14ac:dyDescent="0.2">
      <c r="A71" s="6"/>
      <c r="G71" s="34"/>
      <c r="H71" s="34"/>
      <c r="I71" s="34"/>
      <c r="J71" s="34"/>
      <c r="K71" s="34"/>
      <c r="L71" s="34"/>
      <c r="M71" s="34"/>
      <c r="N71" s="34"/>
      <c r="O71" s="34"/>
    </row>
    <row r="72" spans="1:15" ht="13.15" customHeight="1" x14ac:dyDescent="0.2">
      <c r="A72" s="6"/>
      <c r="C72" s="18" t="s">
        <v>56</v>
      </c>
      <c r="E72" s="1"/>
      <c r="G72" s="34"/>
      <c r="H72" s="34"/>
      <c r="I72" s="34"/>
      <c r="J72" s="34"/>
      <c r="K72" s="34"/>
      <c r="L72" s="34"/>
      <c r="M72" s="34"/>
      <c r="N72" s="34"/>
      <c r="O72" s="34"/>
    </row>
    <row r="73" spans="1:15" ht="13.15" customHeight="1" x14ac:dyDescent="0.2">
      <c r="A73" s="6">
        <f>MAX($A$15:A72)+1</f>
        <v>39</v>
      </c>
      <c r="C73" s="19" t="s">
        <v>57</v>
      </c>
      <c r="E73" s="21">
        <v>12</v>
      </c>
      <c r="G73" s="34">
        <f>$E73*'Rates Input'!$E$65</f>
        <v>943.80000000000007</v>
      </c>
      <c r="H73" s="34"/>
      <c r="I73" s="34">
        <f>$E73*'Rates Input'!$G$65</f>
        <v>943.80000000000007</v>
      </c>
      <c r="J73" s="34"/>
      <c r="K73" s="34">
        <f>$E73*'Rates Input'!$I$65</f>
        <v>2359.5416511593548</v>
      </c>
      <c r="L73" s="34"/>
      <c r="M73" s="34">
        <f>$E73*'Rates Input'!$K$65</f>
        <v>1334.9190390662393</v>
      </c>
      <c r="N73" s="34"/>
      <c r="O73" s="34">
        <f>$E73*'Rates Input'!$M$65</f>
        <v>349.17132188263611</v>
      </c>
    </row>
    <row r="74" spans="1:15" ht="13.15" customHeight="1" x14ac:dyDescent="0.2">
      <c r="A74" s="6">
        <f>MAX($A$15:A73)+1</f>
        <v>40</v>
      </c>
      <c r="C74" s="19" t="s">
        <v>58</v>
      </c>
      <c r="E74" s="21">
        <f>E$70</f>
        <v>2284.9462365591403</v>
      </c>
      <c r="G74" s="34">
        <f>$E74*12*'Rates Input'!$E$66/100</f>
        <v>0</v>
      </c>
      <c r="H74" s="34"/>
      <c r="I74" s="34">
        <f>$E74*12*'Rates Input'!$G$66/100</f>
        <v>0</v>
      </c>
      <c r="J74" s="34"/>
      <c r="K74" s="34">
        <f>$E74*12*'Rates Input'!$I$66/100</f>
        <v>15450.26472759591</v>
      </c>
      <c r="L74" s="34"/>
      <c r="M74" s="34">
        <f>$E74*12*'Rates Input'!$K$66/100</f>
        <v>14443.595004744346</v>
      </c>
      <c r="N74" s="34"/>
      <c r="O74" s="34">
        <f>$E74*12*'Rates Input'!$M$66/100</f>
        <v>17421.015586432455</v>
      </c>
    </row>
    <row r="75" spans="1:15" ht="13.15" customHeight="1" x14ac:dyDescent="0.2">
      <c r="A75" s="6">
        <f>MAX($A$15:A74)+1</f>
        <v>41</v>
      </c>
      <c r="C75" s="19" t="s">
        <v>59</v>
      </c>
      <c r="E75" s="7"/>
      <c r="G75" s="34"/>
      <c r="H75" s="34"/>
      <c r="I75" s="34"/>
      <c r="J75" s="34"/>
      <c r="K75" s="34"/>
      <c r="L75" s="34"/>
      <c r="M75" s="34"/>
      <c r="N75" s="34"/>
      <c r="O75" s="34"/>
    </row>
    <row r="76" spans="1:15" ht="13.15" customHeight="1" x14ac:dyDescent="0.2">
      <c r="A76" s="6">
        <f>MAX($A$15:A75)+1</f>
        <v>42</v>
      </c>
      <c r="C76" s="11" t="s">
        <v>93</v>
      </c>
      <c r="E76" s="34">
        <v>12000</v>
      </c>
      <c r="G76" s="7">
        <f>$E76*'Rates Input'!$E$68/100</f>
        <v>1154.8440000000001</v>
      </c>
      <c r="H76" s="7"/>
      <c r="I76" s="7">
        <f>$E76*'Rates Input'!$G$68/100</f>
        <v>1036.4423515225972</v>
      </c>
      <c r="J76" s="7"/>
      <c r="K76" s="7">
        <f>$E76*'Rates Input'!$I$68/100</f>
        <v>38.673511525441867</v>
      </c>
      <c r="L76" s="7"/>
      <c r="M76" s="7">
        <f>$E76*'Rates Input'!$K$68/100</f>
        <v>46.429904614509063</v>
      </c>
      <c r="N76" s="34"/>
      <c r="O76" s="7">
        <f>$E76*'Rates Input'!$M$68/100</f>
        <v>46.429904614509063</v>
      </c>
    </row>
    <row r="77" spans="1:15" ht="13.15" customHeight="1" x14ac:dyDescent="0.2">
      <c r="A77" s="6">
        <f>MAX($A$15:A76)+1</f>
        <v>43</v>
      </c>
      <c r="C77" s="11" t="s">
        <v>94</v>
      </c>
      <c r="E77" s="34">
        <v>102951.74</v>
      </c>
      <c r="G77" s="7">
        <f>$E77*'Rates Input'!$E$69/100</f>
        <v>8058.9592554600013</v>
      </c>
      <c r="H77" s="7"/>
      <c r="I77" s="7">
        <f>$E77*'Rates Input'!$G$69/100</f>
        <v>7250.9430210005085</v>
      </c>
      <c r="J77" s="7"/>
      <c r="K77" s="7">
        <f>$E77*'Rates Input'!$I$69/100</f>
        <v>331.79210862119123</v>
      </c>
      <c r="L77" s="7"/>
      <c r="M77" s="7">
        <f>$E77*'Rates Input'!$K$69/100</f>
        <v>398.33662234147806</v>
      </c>
      <c r="N77" s="34"/>
      <c r="O77" s="7">
        <f>$E77*'Rates Input'!$M$69/100</f>
        <v>398.33662234147806</v>
      </c>
    </row>
    <row r="78" spans="1:15" ht="13.15" customHeight="1" x14ac:dyDescent="0.2">
      <c r="A78" s="6">
        <f>MAX($A$15:A77)+1</f>
        <v>44</v>
      </c>
      <c r="C78" s="11" t="s">
        <v>95</v>
      </c>
      <c r="E78" s="34">
        <v>118632.28</v>
      </c>
      <c r="G78" s="7">
        <f>$E78*'Rates Input'!$E$70/100</f>
        <v>8049.4374625599994</v>
      </c>
      <c r="H78" s="7"/>
      <c r="I78" s="7">
        <f>$E78*'Rates Input'!$G$70/100</f>
        <v>7257.3772680051734</v>
      </c>
      <c r="J78" s="7"/>
      <c r="K78" s="7">
        <f>$E78*'Rates Input'!$I$70/100</f>
        <v>382.32723732245387</v>
      </c>
      <c r="L78" s="7"/>
      <c r="M78" s="7">
        <f>$E78*'Rates Input'!$K$70/100</f>
        <v>459.00712038347751</v>
      </c>
      <c r="N78" s="34"/>
      <c r="O78" s="7">
        <f>$E78*'Rates Input'!$M$70/100</f>
        <v>459.00712038347751</v>
      </c>
    </row>
    <row r="79" spans="1:15" ht="13.15" customHeight="1" x14ac:dyDescent="0.2">
      <c r="A79" s="6">
        <f>MAX($A$15:A78)+1</f>
        <v>45</v>
      </c>
      <c r="C79" s="11" t="s">
        <v>96</v>
      </c>
      <c r="E79" s="34">
        <v>16415.990000000002</v>
      </c>
      <c r="G79" s="7">
        <f>$E79*'Rates Input'!$E$71/100</f>
        <v>1006.6285068000002</v>
      </c>
      <c r="H79" s="7"/>
      <c r="I79" s="7">
        <f>$E79*'Rates Input'!$G$71/100</f>
        <v>909.07707012626008</v>
      </c>
      <c r="J79" s="7"/>
      <c r="K79" s="7">
        <f>$E79*'Rates Input'!$I$71/100</f>
        <v>52.905331538878208</v>
      </c>
      <c r="L79" s="7"/>
      <c r="M79" s="7">
        <f>$E79*'Rates Input'!$K$71/100</f>
        <v>63.51607082106122</v>
      </c>
      <c r="N79" s="34"/>
      <c r="O79" s="7">
        <f>$E79*'Rates Input'!$M$71/100</f>
        <v>63.51607082106122</v>
      </c>
    </row>
    <row r="80" spans="1:15" ht="13.15" customHeight="1" x14ac:dyDescent="0.2">
      <c r="A80" s="6">
        <f>MAX($A$15:A79)+1</f>
        <v>46</v>
      </c>
      <c r="C80" s="11" t="s">
        <v>97</v>
      </c>
      <c r="E80" s="34">
        <v>0</v>
      </c>
      <c r="G80" s="7">
        <f>$E80*'Rates Input'!$E$72/100</f>
        <v>0</v>
      </c>
      <c r="H80" s="7"/>
      <c r="I80" s="7">
        <f>$E80*'Rates Input'!$G$72/100</f>
        <v>0</v>
      </c>
      <c r="J80" s="34"/>
      <c r="K80" s="7">
        <f>$E80*'Rates Input'!$I$72/100</f>
        <v>0</v>
      </c>
      <c r="L80" s="34"/>
      <c r="M80" s="7">
        <f>$E80*'Rates Input'!$K$72/100</f>
        <v>0</v>
      </c>
      <c r="N80" s="34"/>
      <c r="O80" s="7">
        <f>$E80*'Rates Input'!$M$72/100</f>
        <v>0</v>
      </c>
    </row>
    <row r="81" spans="1:15" ht="13.15" customHeight="1" x14ac:dyDescent="0.2">
      <c r="A81" s="6">
        <f>MAX($A$15:A80)+1</f>
        <v>47</v>
      </c>
      <c r="C81" s="19" t="s">
        <v>80</v>
      </c>
      <c r="D81" s="34"/>
      <c r="E81" s="43">
        <f>SUM(E76:E80)</f>
        <v>250000.01</v>
      </c>
      <c r="G81" s="43">
        <f>SUM(G76:G80)</f>
        <v>18269.869224820002</v>
      </c>
      <c r="H81" s="34"/>
      <c r="I81" s="43">
        <f>SUM(I76:I80)</f>
        <v>16453.839710654538</v>
      </c>
      <c r="J81" s="34"/>
      <c r="K81" s="43">
        <f>SUM(K76:K80)</f>
        <v>805.6981890079652</v>
      </c>
      <c r="L81" s="34"/>
      <c r="M81" s="43">
        <f>SUM(M76:M80)</f>
        <v>967.28971816052581</v>
      </c>
      <c r="N81" s="34"/>
      <c r="O81" s="43">
        <f>SUM(O76:O80)</f>
        <v>967.28971816052581</v>
      </c>
    </row>
    <row r="82" spans="1:15" ht="13.15" customHeight="1" x14ac:dyDescent="0.2">
      <c r="A82" s="6"/>
      <c r="C82" s="39"/>
      <c r="E82" s="7"/>
      <c r="G82" s="34"/>
      <c r="H82" s="34"/>
      <c r="I82" s="34"/>
      <c r="J82" s="34"/>
      <c r="K82" s="34"/>
      <c r="L82" s="34"/>
      <c r="M82" s="34"/>
      <c r="N82" s="34"/>
      <c r="O82" s="34"/>
    </row>
    <row r="83" spans="1:15" ht="13.15" customHeight="1" x14ac:dyDescent="0.2">
      <c r="A83" s="6">
        <f>MAX($A$15:A82)+1</f>
        <v>48</v>
      </c>
      <c r="C83" s="33" t="s">
        <v>65</v>
      </c>
      <c r="E83" s="7">
        <f>$E$69</f>
        <v>250000</v>
      </c>
      <c r="G83" s="34">
        <f>$E83*'Rates Input'!$E$13/100</f>
        <v>35.75</v>
      </c>
      <c r="H83" s="34"/>
      <c r="I83" s="34">
        <f>$E83*'Rates Input'!$E$13/100</f>
        <v>35.75</v>
      </c>
      <c r="J83" s="34"/>
      <c r="K83" s="34">
        <f>$E83*'Rates Input'!$E$13/100</f>
        <v>35.75</v>
      </c>
      <c r="L83" s="34"/>
      <c r="M83" s="34">
        <f>$E83*'Rates Input'!$E$13/100</f>
        <v>35.75</v>
      </c>
      <c r="N83" s="34"/>
      <c r="O83" s="34">
        <f>$E83*'Rates Input'!$E$13/100</f>
        <v>35.75</v>
      </c>
    </row>
    <row r="84" spans="1:15" ht="13.15" customHeight="1" x14ac:dyDescent="0.2">
      <c r="A84" s="6"/>
      <c r="C84" s="19"/>
      <c r="E84" s="7"/>
      <c r="G84" s="34"/>
      <c r="H84" s="34"/>
      <c r="I84" s="34"/>
      <c r="J84" s="34"/>
      <c r="K84" s="34"/>
      <c r="L84" s="34"/>
      <c r="M84" s="34"/>
      <c r="N84" s="34"/>
      <c r="O84" s="34"/>
    </row>
    <row r="85" spans="1:15" ht="13.15" customHeight="1" x14ac:dyDescent="0.2">
      <c r="A85" s="6">
        <f>MAX($A$15:A84)+1</f>
        <v>49</v>
      </c>
      <c r="C85" s="19" t="s">
        <v>66</v>
      </c>
      <c r="E85" s="7"/>
      <c r="G85" s="43">
        <f>SUM(G73,G74,G81,G83)</f>
        <v>19249.419224820002</v>
      </c>
      <c r="H85" s="34"/>
      <c r="I85" s="43">
        <f>SUM(I73,I74,I81,I83)</f>
        <v>17433.389710654537</v>
      </c>
      <c r="J85" s="34"/>
      <c r="K85" s="43">
        <f>SUM(K73,K74,K81,K83)</f>
        <v>18651.25456776323</v>
      </c>
      <c r="L85" s="34"/>
      <c r="M85" s="43">
        <f>SUM(M73,M74,M81,M83)</f>
        <v>16781.55376197111</v>
      </c>
      <c r="N85" s="34"/>
      <c r="O85" s="43">
        <f>SUM(O73,O74,O81,O83)</f>
        <v>18773.226626475618</v>
      </c>
    </row>
    <row r="86" spans="1:15" ht="13.15" customHeight="1" x14ac:dyDescent="0.2">
      <c r="A86" s="6"/>
      <c r="C86" s="19"/>
      <c r="E86" s="34"/>
      <c r="G86" s="34"/>
      <c r="H86" s="34"/>
      <c r="I86" s="34"/>
      <c r="J86" s="34"/>
      <c r="K86" s="34"/>
      <c r="L86" s="34"/>
      <c r="M86" s="34"/>
      <c r="N86" s="34"/>
      <c r="O86" s="34"/>
    </row>
    <row r="87" spans="1:15" ht="13.15" customHeight="1" x14ac:dyDescent="0.2">
      <c r="A87" s="6"/>
      <c r="C87" s="18" t="s">
        <v>67</v>
      </c>
      <c r="E87" s="7"/>
      <c r="G87" s="34"/>
      <c r="H87" s="34"/>
      <c r="I87" s="34"/>
      <c r="J87" s="34"/>
      <c r="K87" s="34"/>
      <c r="L87" s="34"/>
      <c r="M87" s="34"/>
      <c r="N87" s="34"/>
      <c r="O87" s="34"/>
    </row>
    <row r="88" spans="1:15" ht="13.15" customHeight="1" x14ac:dyDescent="0.2">
      <c r="A88" s="6">
        <f>MAX($A$15:A87)+1</f>
        <v>50</v>
      </c>
      <c r="C88" s="19" t="s">
        <v>91</v>
      </c>
      <c r="E88" s="34">
        <f>$E$69</f>
        <v>250000</v>
      </c>
      <c r="G88" s="34">
        <f>$E88*'Rates Input'!$E$77/100</f>
        <v>4431.2499999999991</v>
      </c>
      <c r="H88" s="34"/>
      <c r="I88" s="34">
        <f>$E88*'Rates Input'!$G$77/100</f>
        <v>3111.937968802511</v>
      </c>
      <c r="J88" s="34"/>
      <c r="K88" s="34">
        <f>$E88*'Rates Input'!$I$77/100</f>
        <v>0</v>
      </c>
      <c r="L88" s="34"/>
      <c r="M88" s="34">
        <f>$E88*'Rates Input'!$K$77/100</f>
        <v>0</v>
      </c>
      <c r="N88" s="34"/>
      <c r="O88" s="34">
        <f>$E88*'Rates Input'!$M$77/100</f>
        <v>0</v>
      </c>
    </row>
    <row r="89" spans="1:15" ht="13.15" customHeight="1" x14ac:dyDescent="0.2">
      <c r="A89" s="6">
        <f>MAX($A$15:A88)+1</f>
        <v>51</v>
      </c>
      <c r="C89" s="19" t="s">
        <v>68</v>
      </c>
      <c r="E89" s="34">
        <f>$E$69</f>
        <v>250000</v>
      </c>
      <c r="G89" s="34">
        <f>$E89*'Rates Input'!$E$74/100</f>
        <v>7200.0000000000009</v>
      </c>
      <c r="H89" s="34"/>
      <c r="I89" s="34">
        <f>$E89*'Rates Input'!$G$74/100</f>
        <v>14711.346673841053</v>
      </c>
      <c r="J89" s="34"/>
      <c r="K89" s="34">
        <f>$E89*'Rates Input'!$I$74/100</f>
        <v>14711.346673841053</v>
      </c>
      <c r="L89" s="34"/>
      <c r="M89" s="34">
        <f>$E89*'Rates Input'!$K$74/100</f>
        <v>4064.8440431089771</v>
      </c>
      <c r="N89" s="34"/>
      <c r="O89" s="34">
        <f>$E89*'Rates Input'!$M$74/100</f>
        <v>4064.8440431089771</v>
      </c>
    </row>
    <row r="90" spans="1:15" ht="13.15" customHeight="1" x14ac:dyDescent="0.2">
      <c r="A90" s="6">
        <f>MAX($A$15:A89)+1</f>
        <v>52</v>
      </c>
      <c r="C90" s="19" t="s">
        <v>69</v>
      </c>
      <c r="E90" s="7">
        <f>$E$69</f>
        <v>250000</v>
      </c>
      <c r="G90" s="34">
        <f>$E90*'Rates Input'!$E$80/100</f>
        <v>27487.749999999996</v>
      </c>
      <c r="H90" s="34"/>
      <c r="I90" s="34">
        <f>$E90*'Rates Input'!$G$80/100</f>
        <v>27379.50419807103</v>
      </c>
      <c r="J90" s="34"/>
      <c r="K90" s="34">
        <f>$E90*'Rates Input'!$I$80/100</f>
        <v>27379.50419807103</v>
      </c>
      <c r="L90" s="34"/>
      <c r="M90" s="34">
        <f>$E90*'Rates Input'!$K$80/100</f>
        <v>36004.643168915718</v>
      </c>
      <c r="N90" s="34"/>
      <c r="O90" s="34">
        <f>$E90*'Rates Input'!$M$80/100</f>
        <v>36004.643168915718</v>
      </c>
    </row>
    <row r="91" spans="1:15" ht="13.15" customHeight="1" x14ac:dyDescent="0.2">
      <c r="A91" s="6">
        <f>MAX($A$15:A90)+1</f>
        <v>53</v>
      </c>
      <c r="C91" s="33" t="s">
        <v>70</v>
      </c>
      <c r="E91" s="7"/>
      <c r="G91" s="43">
        <f>SUM(G88:G90)</f>
        <v>39119</v>
      </c>
      <c r="H91" s="34"/>
      <c r="I91" s="43">
        <f>SUM(I88:I90)</f>
        <v>45202.788840714595</v>
      </c>
      <c r="J91" s="34"/>
      <c r="K91" s="43">
        <f>SUM(K88:K90)</f>
        <v>42090.850871912087</v>
      </c>
      <c r="L91" s="34"/>
      <c r="M91" s="43">
        <f>SUM(M88:M90)</f>
        <v>40069.487212024695</v>
      </c>
      <c r="N91" s="34"/>
      <c r="O91" s="43">
        <f>SUM(O88:O90)</f>
        <v>40069.487212024695</v>
      </c>
    </row>
    <row r="92" spans="1:15" ht="13.15" customHeight="1" x14ac:dyDescent="0.2">
      <c r="A92" s="6"/>
      <c r="C92" s="39"/>
      <c r="E92" s="7"/>
      <c r="G92" s="34"/>
      <c r="H92" s="34"/>
      <c r="I92" s="34"/>
      <c r="J92" s="34"/>
      <c r="K92" s="34"/>
      <c r="L92" s="34"/>
      <c r="M92" s="34"/>
      <c r="N92" s="34"/>
      <c r="O92" s="34"/>
    </row>
    <row r="93" spans="1:15" ht="13.15" customHeight="1" thickBot="1" x14ac:dyDescent="0.25">
      <c r="A93" s="6">
        <f>MAX($A$15:A92)+1</f>
        <v>54</v>
      </c>
      <c r="C93" s="33" t="s">
        <v>71</v>
      </c>
      <c r="E93" s="7"/>
      <c r="G93" s="40">
        <f>SUM(G85,G91)</f>
        <v>58368.419224819998</v>
      </c>
      <c r="H93" s="34"/>
      <c r="I93" s="40">
        <f>SUM(I85,I91)</f>
        <v>62636.178551369128</v>
      </c>
      <c r="J93" s="34"/>
      <c r="K93" s="40">
        <f>SUM(K85,K91)</f>
        <v>60742.105439675317</v>
      </c>
      <c r="L93" s="34"/>
      <c r="M93" s="40">
        <f>SUM(M85,M91)</f>
        <v>56851.040973995805</v>
      </c>
      <c r="N93" s="34"/>
      <c r="O93" s="40">
        <f>SUM(O85,O91)</f>
        <v>58842.713838500313</v>
      </c>
    </row>
    <row r="94" spans="1:15" ht="13.15" customHeight="1" thickTop="1" x14ac:dyDescent="0.2">
      <c r="G94" s="34"/>
      <c r="H94" s="34"/>
      <c r="I94" s="34"/>
      <c r="J94" s="34"/>
      <c r="K94" s="34"/>
      <c r="L94" s="34"/>
      <c r="M94" s="34"/>
      <c r="N94" s="34"/>
      <c r="O94" s="34"/>
    </row>
    <row r="95" spans="1:15" ht="13.15" customHeight="1" x14ac:dyDescent="0.2">
      <c r="A95" s="22" t="s">
        <v>82</v>
      </c>
      <c r="G95" s="34"/>
      <c r="H95" s="34"/>
      <c r="I95" s="34"/>
      <c r="J95" s="34"/>
      <c r="K95" s="34"/>
      <c r="L95" s="34"/>
      <c r="M95" s="34"/>
      <c r="N95" s="34"/>
      <c r="O95" s="34"/>
    </row>
    <row r="96" spans="1:15" ht="13.15" customHeight="1" x14ac:dyDescent="0.2">
      <c r="A96" s="23" t="s">
        <v>83</v>
      </c>
      <c r="G96" s="34"/>
      <c r="H96" s="34"/>
      <c r="I96" s="34"/>
      <c r="J96" s="34"/>
      <c r="K96" s="34"/>
      <c r="L96" s="34"/>
      <c r="M96" s="34"/>
      <c r="N96" s="34"/>
      <c r="O96" s="34"/>
    </row>
    <row r="97" spans="7:15" ht="13.15" customHeight="1" x14ac:dyDescent="0.2">
      <c r="G97" s="34"/>
      <c r="H97" s="34"/>
      <c r="I97" s="34"/>
      <c r="J97" s="34"/>
      <c r="K97" s="34"/>
      <c r="L97" s="34"/>
      <c r="M97" s="34"/>
      <c r="N97" s="34"/>
      <c r="O97" s="34"/>
    </row>
    <row r="98" spans="7:15" ht="13.15" customHeight="1" x14ac:dyDescent="0.2">
      <c r="G98" s="34"/>
      <c r="H98" s="34"/>
      <c r="I98" s="34"/>
      <c r="J98" s="34"/>
      <c r="K98" s="34"/>
      <c r="L98" s="34"/>
      <c r="M98" s="34"/>
      <c r="N98" s="34"/>
      <c r="O98" s="34"/>
    </row>
    <row r="99" spans="7:15" ht="13.15" customHeight="1" x14ac:dyDescent="0.2">
      <c r="G99" s="34"/>
      <c r="H99" s="34"/>
      <c r="I99" s="34"/>
      <c r="J99" s="34"/>
      <c r="K99" s="34"/>
      <c r="L99" s="34"/>
      <c r="M99" s="34"/>
      <c r="N99" s="34"/>
      <c r="O99" s="34"/>
    </row>
    <row r="100" spans="7:15" ht="13.15" customHeight="1" x14ac:dyDescent="0.2">
      <c r="G100" s="34"/>
      <c r="H100" s="34"/>
      <c r="I100" s="34"/>
      <c r="J100" s="34"/>
      <c r="K100" s="34"/>
      <c r="L100" s="34"/>
      <c r="M100" s="34"/>
      <c r="N100" s="34"/>
      <c r="O100" s="34"/>
    </row>
    <row r="101" spans="7:15" ht="13.15" customHeight="1" x14ac:dyDescent="0.2"/>
    <row r="102" spans="7:15" ht="13.15" customHeight="1" x14ac:dyDescent="0.2"/>
    <row r="103" spans="7:15" ht="13.15" customHeight="1" x14ac:dyDescent="0.2"/>
    <row r="104" spans="7:15" ht="13.15" customHeight="1" x14ac:dyDescent="0.2"/>
    <row r="105" spans="7:15" ht="13.15" customHeight="1" x14ac:dyDescent="0.2"/>
    <row r="106" spans="7:15" ht="13.15" customHeight="1" x14ac:dyDescent="0.2"/>
    <row r="107" spans="7:15" ht="13.15" customHeight="1" x14ac:dyDescent="0.2"/>
    <row r="108" spans="7:15" ht="13.15" customHeight="1" x14ac:dyDescent="0.2"/>
    <row r="109" spans="7:15" ht="13.15" customHeight="1" x14ac:dyDescent="0.2"/>
    <row r="110" spans="7:15" ht="13.15" customHeight="1" x14ac:dyDescent="0.2"/>
    <row r="111" spans="7:15" ht="13.15" customHeight="1" x14ac:dyDescent="0.2"/>
    <row r="112" spans="7:15" ht="13.15" customHeight="1" x14ac:dyDescent="0.2"/>
    <row r="113" ht="13.15" customHeight="1" x14ac:dyDescent="0.2"/>
    <row r="114" ht="13.15" customHeight="1" x14ac:dyDescent="0.2"/>
    <row r="115" ht="13.15" customHeight="1" x14ac:dyDescent="0.2"/>
    <row r="116" ht="13.15" customHeight="1" x14ac:dyDescent="0.2"/>
    <row r="117" ht="13.15" customHeight="1" x14ac:dyDescent="0.2"/>
    <row r="118" ht="13.15" customHeight="1" x14ac:dyDescent="0.2"/>
    <row r="119" ht="13.15" customHeight="1" x14ac:dyDescent="0.2"/>
    <row r="120" ht="13.15" customHeight="1" x14ac:dyDescent="0.2"/>
    <row r="121" ht="13.15" customHeight="1" x14ac:dyDescent="0.2"/>
    <row r="122" ht="13.15" customHeight="1" x14ac:dyDescent="0.2"/>
    <row r="123" ht="13.15" customHeight="1" x14ac:dyDescent="0.2"/>
    <row r="124" ht="13.15" customHeight="1" x14ac:dyDescent="0.2"/>
    <row r="125" ht="13.15" customHeight="1" x14ac:dyDescent="0.2"/>
    <row r="126" ht="13.15" customHeight="1" x14ac:dyDescent="0.2"/>
    <row r="127" ht="13.15" customHeight="1" x14ac:dyDescent="0.2"/>
    <row r="128" ht="13.15" customHeight="1" x14ac:dyDescent="0.2"/>
    <row r="129" ht="13.15" customHeight="1" x14ac:dyDescent="0.2"/>
    <row r="130" ht="13.15" customHeight="1" x14ac:dyDescent="0.2"/>
    <row r="131" ht="13.15" customHeight="1" x14ac:dyDescent="0.2"/>
    <row r="132" ht="13.15" customHeight="1" x14ac:dyDescent="0.2"/>
    <row r="133" ht="13.15" customHeight="1" x14ac:dyDescent="0.2"/>
    <row r="134" ht="13.15" customHeight="1" x14ac:dyDescent="0.2"/>
    <row r="135" ht="13.15" customHeight="1" x14ac:dyDescent="0.2"/>
    <row r="136" ht="13.15" customHeight="1" x14ac:dyDescent="0.2"/>
    <row r="137" ht="13.15" customHeight="1" x14ac:dyDescent="0.2"/>
    <row r="138" ht="13.15" customHeight="1" x14ac:dyDescent="0.2"/>
    <row r="139" ht="13.15" customHeight="1" x14ac:dyDescent="0.2"/>
    <row r="140" ht="13.15" customHeight="1" x14ac:dyDescent="0.2"/>
    <row r="141" ht="13.15" customHeight="1" x14ac:dyDescent="0.2"/>
    <row r="142" ht="13.15" customHeight="1" x14ac:dyDescent="0.2"/>
    <row r="143" ht="13.15" customHeight="1" x14ac:dyDescent="0.2"/>
    <row r="144" ht="13.15" customHeight="1" x14ac:dyDescent="0.2"/>
    <row r="145" ht="13.15" customHeight="1" x14ac:dyDescent="0.2"/>
    <row r="146" ht="13.15" customHeight="1" x14ac:dyDescent="0.2"/>
    <row r="147" ht="13.15" customHeight="1" x14ac:dyDescent="0.2"/>
    <row r="148" ht="13.15" customHeight="1" x14ac:dyDescent="0.2"/>
    <row r="149" ht="13.15" customHeight="1" x14ac:dyDescent="0.2"/>
    <row r="150" ht="13.15" customHeight="1" x14ac:dyDescent="0.2"/>
    <row r="151" ht="13.15" customHeight="1" x14ac:dyDescent="0.2"/>
    <row r="152" ht="13.15" customHeight="1" x14ac:dyDescent="0.2"/>
    <row r="153" ht="13.15" customHeight="1" x14ac:dyDescent="0.2"/>
    <row r="154" ht="13.15" customHeight="1" x14ac:dyDescent="0.2"/>
    <row r="155" ht="13.15" customHeight="1" x14ac:dyDescent="0.2"/>
    <row r="156" ht="13.15" customHeight="1" x14ac:dyDescent="0.2"/>
    <row r="157" ht="13.15" customHeight="1" x14ac:dyDescent="0.2"/>
    <row r="158" ht="13.15" customHeight="1" x14ac:dyDescent="0.2"/>
    <row r="159" ht="13.15" customHeight="1" x14ac:dyDescent="0.2"/>
    <row r="160" ht="13.15" customHeight="1" x14ac:dyDescent="0.2"/>
    <row r="161" ht="13.15" customHeight="1" x14ac:dyDescent="0.2"/>
    <row r="162" ht="13.15" customHeight="1" x14ac:dyDescent="0.2"/>
    <row r="163" ht="13.15" customHeight="1" x14ac:dyDescent="0.2"/>
    <row r="164" ht="13.15" customHeight="1" x14ac:dyDescent="0.2"/>
    <row r="165" ht="13.15" customHeight="1" x14ac:dyDescent="0.2"/>
    <row r="166" ht="13.15" customHeight="1" x14ac:dyDescent="0.2"/>
    <row r="167" ht="13.15" customHeight="1" x14ac:dyDescent="0.2"/>
    <row r="168" ht="13.15" customHeight="1" x14ac:dyDescent="0.2"/>
    <row r="169" ht="13.15" customHeight="1" x14ac:dyDescent="0.2"/>
    <row r="170" ht="13.15" customHeight="1" x14ac:dyDescent="0.2"/>
    <row r="171" ht="13.15" customHeight="1" x14ac:dyDescent="0.2"/>
    <row r="172" ht="13.15" customHeight="1" x14ac:dyDescent="0.2"/>
    <row r="173" ht="13.15" customHeight="1" x14ac:dyDescent="0.2"/>
    <row r="174" ht="13.15" customHeight="1" x14ac:dyDescent="0.2"/>
    <row r="175" ht="13.15" customHeight="1" x14ac:dyDescent="0.2"/>
    <row r="176" ht="13.15" customHeight="1" x14ac:dyDescent="0.2"/>
    <row r="177" ht="13.15" customHeight="1" x14ac:dyDescent="0.2"/>
    <row r="178" ht="13.15" customHeight="1" x14ac:dyDescent="0.2"/>
    <row r="179" ht="13.15" customHeight="1" x14ac:dyDescent="0.2"/>
    <row r="180" ht="13.15" customHeight="1" x14ac:dyDescent="0.2"/>
    <row r="181" ht="13.15" customHeight="1" x14ac:dyDescent="0.2"/>
    <row r="182" ht="13.15" customHeight="1" x14ac:dyDescent="0.2"/>
    <row r="183" ht="13.15" customHeight="1" x14ac:dyDescent="0.2"/>
    <row r="184" ht="13.15" customHeight="1" x14ac:dyDescent="0.2"/>
    <row r="185" ht="13.15" customHeight="1" x14ac:dyDescent="0.2"/>
    <row r="186" ht="13.15" customHeight="1" x14ac:dyDescent="0.2"/>
    <row r="187" ht="13.15" customHeight="1" x14ac:dyDescent="0.2"/>
    <row r="188" ht="13.15" customHeight="1" x14ac:dyDescent="0.2"/>
    <row r="189" ht="13.15" customHeight="1" x14ac:dyDescent="0.2"/>
    <row r="190" ht="13.15" customHeight="1" x14ac:dyDescent="0.2"/>
    <row r="191" ht="13.15" customHeight="1" x14ac:dyDescent="0.2"/>
    <row r="192" ht="13.15" customHeight="1" x14ac:dyDescent="0.2"/>
    <row r="193" ht="13.15" customHeight="1" x14ac:dyDescent="0.2"/>
    <row r="194" ht="13.15" customHeight="1" x14ac:dyDescent="0.2"/>
    <row r="195" ht="13.15" customHeight="1" x14ac:dyDescent="0.2"/>
    <row r="196" ht="13.15" customHeight="1" x14ac:dyDescent="0.2"/>
    <row r="197" ht="13.15" customHeight="1" x14ac:dyDescent="0.2"/>
    <row r="198" ht="13.15" customHeight="1" x14ac:dyDescent="0.2"/>
    <row r="199" ht="13.15" customHeight="1" x14ac:dyDescent="0.2"/>
    <row r="200" ht="13.15" customHeight="1" x14ac:dyDescent="0.2"/>
    <row r="201" ht="13.15" customHeight="1" x14ac:dyDescent="0.2"/>
    <row r="202" ht="13.15" customHeight="1" x14ac:dyDescent="0.2"/>
    <row r="203" ht="13.15" customHeight="1" x14ac:dyDescent="0.2"/>
    <row r="204" ht="13.15" customHeight="1" x14ac:dyDescent="0.2"/>
    <row r="205" ht="13.15" customHeight="1" x14ac:dyDescent="0.2"/>
    <row r="206" ht="13.15" customHeight="1" x14ac:dyDescent="0.2"/>
    <row r="207" ht="13.15" customHeight="1" x14ac:dyDescent="0.2"/>
    <row r="208" ht="13.15" customHeight="1" x14ac:dyDescent="0.2"/>
    <row r="209" ht="13.15" customHeight="1" x14ac:dyDescent="0.2"/>
    <row r="210" ht="13.15" customHeight="1" x14ac:dyDescent="0.2"/>
    <row r="211" ht="13.15" customHeight="1" x14ac:dyDescent="0.2"/>
    <row r="212" ht="13.15" customHeight="1" x14ac:dyDescent="0.2"/>
    <row r="213" ht="13.15" customHeight="1" x14ac:dyDescent="0.2"/>
    <row r="214" ht="13.15" customHeight="1" x14ac:dyDescent="0.2"/>
    <row r="215" ht="13.15" customHeight="1" x14ac:dyDescent="0.2"/>
    <row r="216" ht="13.15" customHeight="1" x14ac:dyDescent="0.2"/>
  </sheetData>
  <mergeCells count="1">
    <mergeCell ref="A6:O6"/>
  </mergeCells>
  <pageMargins left="0.7" right="0.7" top="0.75" bottom="0.75" header="0.3" footer="0.3"/>
  <pageSetup scale="65" fitToHeight="0" orientation="portrait" r:id="rId1"/>
  <rowBreaks count="1" manualBreakCount="1">
    <brk id="67"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EEDFA-5413-4236-AC92-110A6DD4C1CC}">
  <sheetPr>
    <pageSetUpPr fitToPage="1"/>
  </sheetPr>
  <dimension ref="A1:O216"/>
  <sheetViews>
    <sheetView view="pageBreakPreview" topLeftCell="A64" zoomScale="96" zoomScaleNormal="80" zoomScaleSheetLayoutView="96" workbookViewId="0">
      <selection activeCell="K85" sqref="K85"/>
    </sheetView>
  </sheetViews>
  <sheetFormatPr defaultColWidth="8.85546875" defaultRowHeight="12.75" x14ac:dyDescent="0.2"/>
  <cols>
    <col min="1" max="1" width="5.85546875" customWidth="1"/>
    <col min="2" max="2" width="1.7109375" customWidth="1"/>
    <col min="3" max="3" width="25.7109375" customWidth="1"/>
    <col min="4" max="4" width="1.7109375" customWidth="1"/>
    <col min="5" max="5" width="10.7109375" customWidth="1"/>
    <col min="6" max="6" width="1.7109375" customWidth="1"/>
    <col min="7" max="7" width="17.140625" customWidth="1"/>
    <col min="8" max="8" width="1.7109375" customWidth="1"/>
    <col min="9" max="9" width="17.140625" customWidth="1"/>
    <col min="10" max="10" width="1.7109375" customWidth="1"/>
    <col min="11" max="11" width="17.140625" customWidth="1"/>
    <col min="12" max="12" width="1.7109375" customWidth="1"/>
    <col min="13" max="13" width="17.140625" customWidth="1"/>
    <col min="14" max="14" width="1.7109375" customWidth="1"/>
    <col min="15" max="15" width="17.140625" customWidth="1"/>
    <col min="16" max="16" width="1.7109375" customWidth="1"/>
  </cols>
  <sheetData>
    <row r="1" spans="1:15" ht="13.15" customHeight="1" x14ac:dyDescent="0.2"/>
    <row r="2" spans="1:15" ht="13.15" customHeight="1" x14ac:dyDescent="0.2"/>
    <row r="3" spans="1:15" ht="13.15" customHeight="1" x14ac:dyDescent="0.2"/>
    <row r="4" spans="1:15" ht="13.15" customHeight="1" x14ac:dyDescent="0.2"/>
    <row r="5" spans="1:15" ht="13.15" customHeight="1" x14ac:dyDescent="0.2"/>
    <row r="6" spans="1:15" ht="13.15" customHeight="1" x14ac:dyDescent="0.2">
      <c r="A6" s="57" t="s">
        <v>99</v>
      </c>
      <c r="B6" s="57"/>
      <c r="C6" s="57"/>
      <c r="D6" s="57"/>
      <c r="E6" s="57"/>
      <c r="F6" s="57"/>
      <c r="G6" s="57"/>
      <c r="H6" s="57"/>
      <c r="I6" s="57"/>
      <c r="J6" s="57"/>
      <c r="K6" s="57"/>
      <c r="L6" s="57"/>
      <c r="M6" s="57"/>
      <c r="N6" s="57"/>
      <c r="O6" s="57"/>
    </row>
    <row r="7" spans="1:15" ht="13.15" customHeight="1" x14ac:dyDescent="0.2"/>
    <row r="8" spans="1:15" ht="13.15" customHeight="1" x14ac:dyDescent="0.2"/>
    <row r="9" spans="1:15" ht="13.15" customHeight="1" x14ac:dyDescent="0.2">
      <c r="G9" s="12"/>
      <c r="H9" s="1"/>
      <c r="I9" s="12" t="s">
        <v>2</v>
      </c>
      <c r="J9" s="1"/>
      <c r="K9" s="12" t="s">
        <v>2</v>
      </c>
      <c r="L9" s="1"/>
      <c r="M9" s="12" t="s">
        <v>3</v>
      </c>
      <c r="N9" s="10"/>
      <c r="O9" s="12" t="s">
        <v>3</v>
      </c>
    </row>
    <row r="10" spans="1:15" ht="13.15" customHeight="1" x14ac:dyDescent="0.2">
      <c r="A10" s="6" t="s">
        <v>4</v>
      </c>
      <c r="E10" s="6"/>
      <c r="G10" s="9" t="s">
        <v>5</v>
      </c>
      <c r="H10" s="1"/>
      <c r="I10" s="9" t="s">
        <v>6</v>
      </c>
      <c r="J10" s="1"/>
      <c r="K10" s="9" t="s">
        <v>7</v>
      </c>
      <c r="L10" s="1"/>
      <c r="M10" s="9" t="s">
        <v>51</v>
      </c>
      <c r="O10" s="9" t="s">
        <v>7</v>
      </c>
    </row>
    <row r="11" spans="1:15" ht="13.15" customHeight="1" x14ac:dyDescent="0.2">
      <c r="A11" s="25" t="s">
        <v>12</v>
      </c>
      <c r="C11" s="14" t="s">
        <v>13</v>
      </c>
      <c r="E11" s="25" t="s">
        <v>52</v>
      </c>
      <c r="G11" s="8" t="s">
        <v>14</v>
      </c>
      <c r="H11" s="1"/>
      <c r="I11" s="8" t="s">
        <v>15</v>
      </c>
      <c r="J11" s="1"/>
      <c r="K11" s="8" t="s">
        <v>16</v>
      </c>
      <c r="L11" s="1"/>
      <c r="M11" s="8" t="s">
        <v>17</v>
      </c>
      <c r="O11" s="8" t="s">
        <v>17</v>
      </c>
    </row>
    <row r="12" spans="1:15" ht="13.15" customHeight="1" x14ac:dyDescent="0.2">
      <c r="A12" s="6"/>
      <c r="G12" s="6" t="s">
        <v>23</v>
      </c>
      <c r="I12" s="9" t="s">
        <v>24</v>
      </c>
      <c r="K12" s="24" t="s">
        <v>25</v>
      </c>
      <c r="M12" s="9" t="s">
        <v>26</v>
      </c>
      <c r="O12" s="24" t="s">
        <v>27</v>
      </c>
    </row>
    <row r="13" spans="1:15" ht="13.15" customHeight="1" x14ac:dyDescent="0.2">
      <c r="E13" s="6"/>
    </row>
    <row r="14" spans="1:15" ht="13.15" customHeight="1" x14ac:dyDescent="0.2">
      <c r="C14" s="32" t="s">
        <v>100</v>
      </c>
      <c r="E14" s="7"/>
      <c r="G14" s="1"/>
      <c r="H14" s="1"/>
      <c r="I14" s="1"/>
      <c r="J14" s="1"/>
      <c r="K14" s="1"/>
      <c r="L14" s="1"/>
      <c r="M14" s="1"/>
      <c r="N14" s="1"/>
      <c r="O14" s="1"/>
    </row>
    <row r="15" spans="1:15" ht="13.15" customHeight="1" x14ac:dyDescent="0.2">
      <c r="A15" s="6">
        <f>1</f>
        <v>1</v>
      </c>
      <c r="C15" s="33" t="s">
        <v>54</v>
      </c>
      <c r="E15" s="34">
        <v>2200</v>
      </c>
      <c r="G15" s="6"/>
      <c r="H15" s="6"/>
      <c r="I15" s="6"/>
      <c r="J15" s="6"/>
      <c r="K15" s="6"/>
      <c r="L15" s="6"/>
      <c r="M15" s="6"/>
      <c r="N15" s="6"/>
      <c r="O15" s="6"/>
    </row>
    <row r="16" spans="1:15" ht="13.15" customHeight="1" x14ac:dyDescent="0.2">
      <c r="A16" s="6">
        <f>MAX($A$15:A15)+1</f>
        <v>2</v>
      </c>
      <c r="C16" s="33" t="s">
        <v>55</v>
      </c>
      <c r="E16" s="34">
        <v>20.05</v>
      </c>
      <c r="G16" s="6"/>
      <c r="H16" s="6"/>
      <c r="I16" s="6"/>
      <c r="J16" s="6"/>
      <c r="K16" s="6"/>
      <c r="L16" s="6"/>
      <c r="M16" s="6"/>
      <c r="N16" s="6"/>
      <c r="O16" s="6"/>
    </row>
    <row r="17" spans="1:15" ht="13.15" customHeight="1" x14ac:dyDescent="0.2">
      <c r="A17" s="6"/>
      <c r="C17" s="36"/>
      <c r="E17" s="34"/>
      <c r="G17" s="35"/>
    </row>
    <row r="18" spans="1:15" ht="13.15" customHeight="1" x14ac:dyDescent="0.2">
      <c r="A18" s="6"/>
      <c r="C18" s="18" t="s">
        <v>56</v>
      </c>
      <c r="E18" s="7"/>
      <c r="G18" s="35"/>
    </row>
    <row r="19" spans="1:15" ht="13.15" customHeight="1" x14ac:dyDescent="0.2">
      <c r="A19" s="6">
        <f>MAX($A$15:A18)+1</f>
        <v>3</v>
      </c>
      <c r="C19" s="19" t="s">
        <v>57</v>
      </c>
      <c r="E19" s="21">
        <v>12</v>
      </c>
      <c r="G19" s="34">
        <f>$E19*'Rates Input'!$E$45</f>
        <v>310.20000000000005</v>
      </c>
      <c r="H19" s="34"/>
      <c r="I19" s="34">
        <f>$E19*'Rates Input'!$G$45</f>
        <v>310.20000000000005</v>
      </c>
      <c r="J19" s="34"/>
      <c r="K19" s="34">
        <f>$E19*'Rates Input'!$I$45</f>
        <v>469.5467259571227</v>
      </c>
      <c r="L19" s="34"/>
      <c r="M19" s="34">
        <f>$E19*'Rates Input'!$K$45</f>
        <v>349.17132188263611</v>
      </c>
      <c r="N19" s="34"/>
      <c r="O19" s="34">
        <f>$E19*'Rates Input'!$M$45</f>
        <v>349.17132188263611</v>
      </c>
    </row>
    <row r="20" spans="1:15" ht="13.15" customHeight="1" x14ac:dyDescent="0.2">
      <c r="A20" s="6">
        <f>MAX($A$15:A19)+1</f>
        <v>4</v>
      </c>
      <c r="C20" s="19" t="s">
        <v>58</v>
      </c>
      <c r="E20" s="21">
        <f>E$16</f>
        <v>20.05</v>
      </c>
      <c r="G20" s="34">
        <f>$E20*12*'Rates Input'!$E$46/100</f>
        <v>0</v>
      </c>
      <c r="H20" s="34"/>
      <c r="I20" s="34">
        <f>$E20*12*'Rates Input'!$G$46/100</f>
        <v>0</v>
      </c>
      <c r="J20" s="34"/>
      <c r="K20" s="34">
        <f>$E20*12*'Rates Input'!$I$46/100</f>
        <v>118.68124134765068</v>
      </c>
      <c r="L20" s="34"/>
      <c r="M20" s="34">
        <f>$E20*12*'Rates Input'!$K$46/100</f>
        <v>147.78849162468359</v>
      </c>
      <c r="N20" s="34"/>
      <c r="O20" s="34">
        <f>$E20*12*'Rates Input'!$M$46/100</f>
        <v>147.78849162468359</v>
      </c>
    </row>
    <row r="21" spans="1:15" ht="13.15" customHeight="1" x14ac:dyDescent="0.2">
      <c r="A21" s="6">
        <f>MAX($A$15:A20)+1</f>
        <v>5</v>
      </c>
      <c r="C21" s="19" t="s">
        <v>59</v>
      </c>
      <c r="E21" s="7"/>
      <c r="G21" s="7"/>
      <c r="H21" s="7"/>
      <c r="I21" s="7"/>
      <c r="J21" s="7"/>
      <c r="K21" s="7"/>
      <c r="L21" s="7"/>
      <c r="M21" s="7"/>
      <c r="N21" s="34"/>
      <c r="O21" s="7"/>
    </row>
    <row r="22" spans="1:15" ht="13.15" customHeight="1" x14ac:dyDescent="0.2">
      <c r="A22" s="6">
        <f>MAX($A$15:A21)+1</f>
        <v>6</v>
      </c>
      <c r="C22" s="11" t="s">
        <v>86</v>
      </c>
      <c r="E22" s="34">
        <v>1006.8</v>
      </c>
      <c r="G22" s="34">
        <f>$E22*'Rates Input'!$E$48/100</f>
        <v>108.6025092</v>
      </c>
      <c r="H22" s="34"/>
      <c r="I22" s="34">
        <f>$E22*'Rates Input'!$G$48/100</f>
        <v>113.78390704214061</v>
      </c>
      <c r="J22" s="34"/>
      <c r="K22" s="34">
        <f>$E22*'Rates Input'!$I$48/100</f>
        <v>3.5774039087693166</v>
      </c>
      <c r="L22" s="34"/>
      <c r="M22" s="34">
        <f>$E22*'Rates Input'!$K$48/100</f>
        <v>3.9451051045180838</v>
      </c>
      <c r="N22" s="34"/>
      <c r="O22" s="34">
        <f>$E22*'Rates Input'!$M$48/100</f>
        <v>3.9451051045180838</v>
      </c>
    </row>
    <row r="23" spans="1:15" ht="13.15" customHeight="1" x14ac:dyDescent="0.2">
      <c r="A23" s="6">
        <f>MAX($A$15:A22)+1</f>
        <v>7</v>
      </c>
      <c r="C23" s="11" t="s">
        <v>87</v>
      </c>
      <c r="E23" s="34">
        <v>973.40000000000009</v>
      </c>
      <c r="G23" s="34">
        <f>$E23*'Rates Input'!$E$49/100</f>
        <v>102.38221200000002</v>
      </c>
      <c r="H23" s="34"/>
      <c r="I23" s="34">
        <f>$E23*'Rates Input'!$G$49/100</f>
        <v>107.32537207169183</v>
      </c>
      <c r="J23" s="34"/>
      <c r="K23" s="34">
        <f>$E23*'Rates Input'!$I$49/100</f>
        <v>3.4587256305085945</v>
      </c>
      <c r="L23" s="34"/>
      <c r="M23" s="34">
        <f>$E23*'Rates Input'!$K$49/100</f>
        <v>3.8142285545668488</v>
      </c>
      <c r="N23" s="34"/>
      <c r="O23" s="34">
        <f>$E23*'Rates Input'!$M$49/100</f>
        <v>3.8142285545668488</v>
      </c>
    </row>
    <row r="24" spans="1:15" ht="13.15" customHeight="1" x14ac:dyDescent="0.2">
      <c r="A24" s="6">
        <f>MAX($A$15:A23)+1</f>
        <v>8</v>
      </c>
      <c r="C24" s="11" t="s">
        <v>88</v>
      </c>
      <c r="E24" s="34">
        <v>219.8</v>
      </c>
      <c r="G24" s="34">
        <f>$E24*'Rates Input'!$E$50/100</f>
        <v>22.181556600000004</v>
      </c>
      <c r="H24" s="34"/>
      <c r="I24" s="34">
        <f>$E24*'Rates Input'!$G$50/100</f>
        <v>23.274002686786957</v>
      </c>
      <c r="J24" s="34"/>
      <c r="K24" s="34">
        <f>$E24*'Rates Input'!$I$50/100</f>
        <v>0.78100256172774718</v>
      </c>
      <c r="L24" s="34"/>
      <c r="M24" s="34">
        <f>$E24*'Rates Input'!$K$50/100</f>
        <v>0.86127741554735293</v>
      </c>
      <c r="N24" s="34"/>
      <c r="O24" s="34">
        <f>$E24*'Rates Input'!$M$50/100</f>
        <v>0.86127741554735293</v>
      </c>
    </row>
    <row r="25" spans="1:15" ht="13.15" customHeight="1" x14ac:dyDescent="0.2">
      <c r="A25" s="6">
        <f>MAX($A$15:A24)+1</f>
        <v>9</v>
      </c>
      <c r="C25" s="11" t="s">
        <v>89</v>
      </c>
      <c r="E25" s="34">
        <v>0</v>
      </c>
      <c r="G25" s="34">
        <f>$E25*'Rates Input'!$E$51/100</f>
        <v>0</v>
      </c>
      <c r="H25" s="7"/>
      <c r="I25" s="34">
        <f>$E25*'Rates Input'!$G$51/100</f>
        <v>0</v>
      </c>
      <c r="J25" s="7"/>
      <c r="K25" s="34">
        <f>$E25*'Rates Input'!$I$51/100</f>
        <v>0</v>
      </c>
      <c r="L25" s="7"/>
      <c r="M25" s="34">
        <f>$E25*'Rates Input'!$K$51/100</f>
        <v>0</v>
      </c>
      <c r="N25" s="34"/>
      <c r="O25" s="34">
        <f>$E25*'Rates Input'!$M$51/100</f>
        <v>0</v>
      </c>
    </row>
    <row r="26" spans="1:15" ht="13.15" customHeight="1" x14ac:dyDescent="0.2">
      <c r="A26" s="6">
        <f>MAX($A$15:A25)+1</f>
        <v>10</v>
      </c>
      <c r="C26" s="11" t="s">
        <v>90</v>
      </c>
      <c r="E26" s="34">
        <v>0</v>
      </c>
      <c r="G26" s="34">
        <f>$E26*'Rates Input'!$E$52/100</f>
        <v>0</v>
      </c>
      <c r="H26" s="34"/>
      <c r="I26" s="34">
        <f>$E26*'Rates Input'!$G$52/100</f>
        <v>0</v>
      </c>
      <c r="J26" s="34"/>
      <c r="K26" s="34">
        <f>$E26*'Rates Input'!$I$52/100</f>
        <v>0</v>
      </c>
      <c r="L26" s="34"/>
      <c r="M26" s="34">
        <f>$E26*'Rates Input'!$K$52/100</f>
        <v>0</v>
      </c>
      <c r="N26" s="34"/>
      <c r="O26" s="34">
        <f>$E26*'Rates Input'!$M$52/100</f>
        <v>0</v>
      </c>
    </row>
    <row r="27" spans="1:15" ht="13.15" customHeight="1" x14ac:dyDescent="0.2">
      <c r="A27" s="6">
        <f>MAX($A$15:A26)+1</f>
        <v>11</v>
      </c>
      <c r="C27" s="19" t="s">
        <v>64</v>
      </c>
      <c r="D27" s="34"/>
      <c r="E27" s="43">
        <f>SUM(E22:E26)</f>
        <v>2200</v>
      </c>
      <c r="G27" s="43">
        <f>SUM(G22:G26)</f>
        <v>233.16627780000002</v>
      </c>
      <c r="H27" s="34"/>
      <c r="I27" s="43">
        <f>SUM(I22:I26)</f>
        <v>244.38328180061939</v>
      </c>
      <c r="J27" s="34"/>
      <c r="K27" s="43">
        <f>SUM(K22:K26)</f>
        <v>7.817132101005658</v>
      </c>
      <c r="L27" s="34"/>
      <c r="M27" s="43">
        <f>SUM(M22:M26)</f>
        <v>8.6206110746322846</v>
      </c>
      <c r="N27" s="34"/>
      <c r="O27" s="43">
        <f>SUM(O22:O26)</f>
        <v>8.6206110746322846</v>
      </c>
    </row>
    <row r="28" spans="1:15" ht="13.15" customHeight="1" x14ac:dyDescent="0.2">
      <c r="A28" s="6"/>
      <c r="C28" s="39"/>
      <c r="E28" s="7"/>
      <c r="G28" s="34"/>
      <c r="H28" s="34"/>
      <c r="I28" s="34"/>
      <c r="J28" s="34"/>
      <c r="K28" s="34"/>
      <c r="L28" s="34"/>
      <c r="M28" s="34"/>
      <c r="N28" s="34"/>
      <c r="O28" s="34"/>
    </row>
    <row r="29" spans="1:15" ht="13.15" customHeight="1" x14ac:dyDescent="0.2">
      <c r="A29" s="6">
        <f>MAX($A$15:A28)+1</f>
        <v>12</v>
      </c>
      <c r="C29" s="33" t="s">
        <v>65</v>
      </c>
      <c r="E29" s="7">
        <f>$E$15</f>
        <v>2200</v>
      </c>
      <c r="G29" s="34">
        <f>$E29*'Rates Input'!$E$13/100</f>
        <v>0.31459999999999999</v>
      </c>
      <c r="H29" s="34"/>
      <c r="I29" s="34">
        <f>$E29*'Rates Input'!$E$13/100</f>
        <v>0.31459999999999999</v>
      </c>
      <c r="J29" s="34"/>
      <c r="K29" s="34">
        <f>$E29*'Rates Input'!$E$13/100</f>
        <v>0.31459999999999999</v>
      </c>
      <c r="L29" s="34"/>
      <c r="M29" s="34">
        <f>$E29*'Rates Input'!$E$13/100</f>
        <v>0.31459999999999999</v>
      </c>
      <c r="N29" s="34"/>
      <c r="O29" s="34">
        <f>$E29*'Rates Input'!$E$13/100</f>
        <v>0.31459999999999999</v>
      </c>
    </row>
    <row r="30" spans="1:15" ht="13.15" customHeight="1" x14ac:dyDescent="0.2">
      <c r="A30" s="6"/>
      <c r="C30" s="19"/>
      <c r="E30" s="7"/>
      <c r="G30" s="34"/>
      <c r="H30" s="34"/>
      <c r="I30" s="34"/>
      <c r="J30" s="34"/>
      <c r="K30" s="34"/>
      <c r="L30" s="34"/>
      <c r="M30" s="34"/>
      <c r="N30" s="34"/>
      <c r="O30" s="34"/>
    </row>
    <row r="31" spans="1:15" ht="13.15" customHeight="1" x14ac:dyDescent="0.2">
      <c r="A31" s="6">
        <f>MAX($A$15:A30)+1</f>
        <v>13</v>
      </c>
      <c r="C31" s="19" t="s">
        <v>66</v>
      </c>
      <c r="E31" s="7"/>
      <c r="G31" s="43">
        <f>SUM(G19,G20,G27,G29)</f>
        <v>543.68087780000008</v>
      </c>
      <c r="H31" s="34"/>
      <c r="I31" s="43">
        <f>SUM(I19,I20,I27,I29)</f>
        <v>554.89788180061953</v>
      </c>
      <c r="J31" s="34"/>
      <c r="K31" s="43">
        <f>SUM(K19,K20,K27,K29)</f>
        <v>596.35969940577911</v>
      </c>
      <c r="L31" s="34"/>
      <c r="M31" s="43">
        <f>SUM(M19,M20,M27,M29)</f>
        <v>505.89502458195199</v>
      </c>
      <c r="N31" s="34"/>
      <c r="O31" s="43">
        <f>SUM(O19,O20,O27,O29)</f>
        <v>505.89502458195199</v>
      </c>
    </row>
    <row r="32" spans="1:15" ht="13.15" customHeight="1" x14ac:dyDescent="0.2">
      <c r="A32" s="6"/>
      <c r="C32" s="19"/>
      <c r="E32" s="34"/>
      <c r="G32" s="34"/>
      <c r="H32" s="34"/>
      <c r="I32" s="34"/>
      <c r="J32" s="34"/>
      <c r="K32" s="34"/>
      <c r="L32" s="34"/>
      <c r="M32" s="34"/>
      <c r="N32" s="34"/>
      <c r="O32" s="34"/>
    </row>
    <row r="33" spans="1:15" ht="13.15" customHeight="1" x14ac:dyDescent="0.2">
      <c r="A33" s="6"/>
      <c r="C33" s="18" t="s">
        <v>67</v>
      </c>
      <c r="E33" s="7"/>
      <c r="G33" s="34"/>
      <c r="H33" s="34"/>
      <c r="I33" s="34"/>
      <c r="J33" s="34"/>
      <c r="K33" s="34"/>
      <c r="L33" s="34"/>
      <c r="M33" s="34"/>
      <c r="N33" s="34"/>
      <c r="O33" s="34"/>
    </row>
    <row r="34" spans="1:15" ht="13.15" customHeight="1" x14ac:dyDescent="0.2">
      <c r="A34" s="6">
        <f>MAX($A$15:A33)+1</f>
        <v>14</v>
      </c>
      <c r="C34" s="19" t="s">
        <v>91</v>
      </c>
      <c r="E34" s="34">
        <f>$E$15</f>
        <v>2200</v>
      </c>
      <c r="G34" s="34">
        <f>$E34*'Rates Input'!$E$58/100</f>
        <v>130.56339999999997</v>
      </c>
      <c r="H34" s="34"/>
      <c r="I34" s="34">
        <f>$E34*'Rates Input'!$G$58/100</f>
        <v>28.599776182862612</v>
      </c>
      <c r="J34" s="34"/>
      <c r="K34" s="34">
        <f>$E34*'Rates Input'!$I$58/100</f>
        <v>0</v>
      </c>
      <c r="L34" s="34"/>
      <c r="M34" s="34">
        <f>$E34*'Rates Input'!$K$58/100</f>
        <v>0</v>
      </c>
      <c r="N34" s="34"/>
      <c r="O34" s="34">
        <f>$E34*'Rates Input'!$M$58/100</f>
        <v>0</v>
      </c>
    </row>
    <row r="35" spans="1:15" ht="13.15" customHeight="1" x14ac:dyDescent="0.2">
      <c r="A35" s="6">
        <f>MAX($A$15:A34)+1</f>
        <v>15</v>
      </c>
      <c r="C35" s="19" t="s">
        <v>68</v>
      </c>
      <c r="E35" s="34">
        <f>$E$15</f>
        <v>2200</v>
      </c>
      <c r="G35" s="34">
        <f>$E35*'Rates Input'!$E$55/100</f>
        <v>42.534799999999997</v>
      </c>
      <c r="H35" s="34"/>
      <c r="I35" s="34">
        <f>$E35*'Rates Input'!$G$55/100</f>
        <v>131.05045975494312</v>
      </c>
      <c r="J35" s="34"/>
      <c r="K35" s="34">
        <f>$E35*'Rates Input'!$I$55/100</f>
        <v>131.05045975494312</v>
      </c>
      <c r="L35" s="34"/>
      <c r="M35" s="34">
        <f>$E35*'Rates Input'!$K$55/100</f>
        <v>39.671148228243339</v>
      </c>
      <c r="N35" s="34"/>
      <c r="O35" s="34">
        <f>$E35*'Rates Input'!$M$55/100</f>
        <v>39.671148228243339</v>
      </c>
    </row>
    <row r="36" spans="1:15" ht="13.15" customHeight="1" x14ac:dyDescent="0.2">
      <c r="A36" s="6">
        <f>MAX($A$15:A35)+1</f>
        <v>16</v>
      </c>
      <c r="C36" s="19" t="s">
        <v>69</v>
      </c>
      <c r="E36" s="7">
        <f>$E$15</f>
        <v>2200</v>
      </c>
      <c r="G36" s="34">
        <f>$E36*'Rates Input'!$E$61/100</f>
        <v>354.96178254437189</v>
      </c>
      <c r="H36" s="34"/>
      <c r="I36" s="34">
        <f>$E36*'Rates Input'!$G$61/100</f>
        <v>358.46552371030697</v>
      </c>
      <c r="J36" s="34"/>
      <c r="K36" s="34">
        <f>$E36*'Rates Input'!$I$61/100</f>
        <v>358.46552371030697</v>
      </c>
      <c r="L36" s="34"/>
      <c r="M36" s="34">
        <f>$E36*'Rates Input'!$K$61/100</f>
        <v>316.84085988645836</v>
      </c>
      <c r="N36" s="34"/>
      <c r="O36" s="34">
        <f>$E36*'Rates Input'!$M$61/100</f>
        <v>316.84085988645836</v>
      </c>
    </row>
    <row r="37" spans="1:15" ht="13.15" customHeight="1" x14ac:dyDescent="0.2">
      <c r="A37" s="6">
        <f>MAX($A$15:A36)+1</f>
        <v>17</v>
      </c>
      <c r="C37" s="33" t="s">
        <v>70</v>
      </c>
      <c r="E37" s="7"/>
      <c r="G37" s="43">
        <f>SUM(G34:G36)</f>
        <v>528.05998254437191</v>
      </c>
      <c r="H37" s="34"/>
      <c r="I37" s="43">
        <f>SUM(I34:I36)</f>
        <v>518.11575964811277</v>
      </c>
      <c r="J37" s="34"/>
      <c r="K37" s="43">
        <f>SUM(K34:K36)</f>
        <v>489.51598346525009</v>
      </c>
      <c r="L37" s="34"/>
      <c r="M37" s="43">
        <f>SUM(M34:M36)</f>
        <v>356.5120081147017</v>
      </c>
      <c r="N37" s="34"/>
      <c r="O37" s="43">
        <f>SUM(O34:O36)</f>
        <v>356.5120081147017</v>
      </c>
    </row>
    <row r="38" spans="1:15" ht="13.15" customHeight="1" x14ac:dyDescent="0.2">
      <c r="A38" s="6"/>
      <c r="C38" s="39"/>
      <c r="E38" s="7"/>
      <c r="G38" s="34"/>
      <c r="H38" s="34"/>
      <c r="I38" s="34"/>
      <c r="J38" s="34"/>
      <c r="K38" s="34"/>
      <c r="L38" s="34"/>
      <c r="M38" s="34"/>
      <c r="N38" s="34"/>
      <c r="O38" s="34"/>
    </row>
    <row r="39" spans="1:15" ht="13.15" customHeight="1" thickBot="1" x14ac:dyDescent="0.25">
      <c r="A39" s="6">
        <f>MAX($A$15:A38)+1</f>
        <v>18</v>
      </c>
      <c r="C39" s="33" t="s">
        <v>71</v>
      </c>
      <c r="E39" s="7"/>
      <c r="G39" s="40">
        <f>G31+G37</f>
        <v>1071.7408603443719</v>
      </c>
      <c r="H39" s="34"/>
      <c r="I39" s="40">
        <f>I31+I37</f>
        <v>1073.0136414487324</v>
      </c>
      <c r="J39" s="34"/>
      <c r="K39" s="40">
        <f>K31+K37</f>
        <v>1085.8756828710293</v>
      </c>
      <c r="L39" s="34"/>
      <c r="M39" s="40">
        <f>M31+M37</f>
        <v>862.40703269665369</v>
      </c>
      <c r="N39" s="34"/>
      <c r="O39" s="40">
        <f>O31+O37</f>
        <v>862.40703269665369</v>
      </c>
    </row>
    <row r="40" spans="1:15" ht="13.15" customHeight="1" thickTop="1" x14ac:dyDescent="0.2">
      <c r="A40" s="6"/>
      <c r="E40" s="41"/>
      <c r="G40" s="34"/>
      <c r="H40" s="34"/>
      <c r="I40" s="34"/>
      <c r="J40" s="34"/>
      <c r="K40" s="34"/>
      <c r="L40" s="34"/>
      <c r="M40" s="34"/>
      <c r="N40" s="34"/>
      <c r="O40" s="34"/>
    </row>
    <row r="41" spans="1:15" ht="13.15" customHeight="1" x14ac:dyDescent="0.2">
      <c r="A41" s="6"/>
      <c r="C41" s="32" t="s">
        <v>101</v>
      </c>
      <c r="E41" s="7"/>
      <c r="G41" s="7"/>
      <c r="H41" s="7"/>
      <c r="I41" s="7"/>
      <c r="J41" s="7"/>
      <c r="K41" s="7"/>
      <c r="L41" s="7"/>
      <c r="M41" s="7"/>
      <c r="N41" s="7"/>
      <c r="O41" s="7"/>
    </row>
    <row r="42" spans="1:15" ht="13.15" customHeight="1" x14ac:dyDescent="0.2">
      <c r="A42" s="6">
        <f>MAX($A$15:A41)+1</f>
        <v>19</v>
      </c>
      <c r="C42" s="33" t="s">
        <v>54</v>
      </c>
      <c r="E42" s="34">
        <v>60000</v>
      </c>
      <c r="G42" s="42"/>
      <c r="H42" s="42"/>
      <c r="I42" s="42"/>
      <c r="J42" s="42"/>
      <c r="K42" s="42"/>
      <c r="L42" s="42"/>
      <c r="M42" s="42"/>
      <c r="N42" s="42"/>
      <c r="O42" s="42"/>
    </row>
    <row r="43" spans="1:15" ht="13.15" customHeight="1" x14ac:dyDescent="0.2">
      <c r="A43" s="6">
        <f>MAX($A$15:A42)+1</f>
        <v>20</v>
      </c>
      <c r="C43" s="33" t="s">
        <v>55</v>
      </c>
      <c r="E43" s="34">
        <v>548.38709677419365</v>
      </c>
      <c r="G43" s="42"/>
      <c r="H43" s="42"/>
      <c r="I43" s="42"/>
      <c r="J43" s="42"/>
      <c r="K43" s="42"/>
      <c r="L43" s="42"/>
      <c r="M43" s="42"/>
      <c r="N43" s="42"/>
      <c r="O43" s="42"/>
    </row>
    <row r="44" spans="1:15" ht="13.15" customHeight="1" x14ac:dyDescent="0.2">
      <c r="A44" s="6"/>
      <c r="G44" s="34"/>
      <c r="H44" s="34"/>
      <c r="I44" s="34"/>
      <c r="J44" s="34"/>
      <c r="K44" s="34"/>
      <c r="L44" s="34"/>
      <c r="M44" s="34"/>
      <c r="N44" s="34"/>
      <c r="O44" s="34"/>
    </row>
    <row r="45" spans="1:15" ht="13.15" customHeight="1" x14ac:dyDescent="0.2">
      <c r="A45" s="6"/>
      <c r="C45" s="18" t="s">
        <v>56</v>
      </c>
      <c r="E45" s="1"/>
      <c r="G45" s="34"/>
      <c r="H45" s="34"/>
      <c r="I45" s="34"/>
      <c r="J45" s="34"/>
      <c r="K45" s="34"/>
      <c r="L45" s="34"/>
      <c r="M45" s="34"/>
      <c r="N45" s="34"/>
      <c r="O45" s="34"/>
    </row>
    <row r="46" spans="1:15" ht="13.15" customHeight="1" x14ac:dyDescent="0.2">
      <c r="A46" s="6">
        <f>MAX($A$15:A45)+1</f>
        <v>21</v>
      </c>
      <c r="C46" s="19" t="s">
        <v>57</v>
      </c>
      <c r="E46" s="21">
        <v>12</v>
      </c>
      <c r="G46" s="34">
        <f>$E46*'Rates Input'!$E$65</f>
        <v>943.80000000000007</v>
      </c>
      <c r="H46" s="34"/>
      <c r="I46" s="34">
        <f>$E46*'Rates Input'!$G$65</f>
        <v>943.80000000000007</v>
      </c>
      <c r="J46" s="34"/>
      <c r="K46" s="34">
        <f>$E46*'Rates Input'!$I$65</f>
        <v>2359.5416511593548</v>
      </c>
      <c r="L46" s="34"/>
      <c r="M46" s="34">
        <f>$E46*'Rates Input'!$K$65</f>
        <v>1334.9190390662393</v>
      </c>
      <c r="N46" s="34"/>
      <c r="O46" s="34">
        <f>$E46*'Rates Input'!$M$65</f>
        <v>349.17132188263611</v>
      </c>
    </row>
    <row r="47" spans="1:15" ht="13.15" customHeight="1" x14ac:dyDescent="0.2">
      <c r="A47" s="6">
        <f>MAX($A$15:A46)+1</f>
        <v>22</v>
      </c>
      <c r="C47" s="19" t="s">
        <v>58</v>
      </c>
      <c r="E47" s="21">
        <f>E$43</f>
        <v>548.38709677419365</v>
      </c>
      <c r="G47" s="34">
        <f>$E47*12*'Rates Input'!$E$66/100</f>
        <v>0</v>
      </c>
      <c r="H47" s="34"/>
      <c r="I47" s="34">
        <f>$E47*12*'Rates Input'!$G$66/100</f>
        <v>0</v>
      </c>
      <c r="J47" s="34"/>
      <c r="K47" s="34">
        <f>$E47*12*'Rates Input'!$I$66/100</f>
        <v>3708.0635346230183</v>
      </c>
      <c r="L47" s="34"/>
      <c r="M47" s="34">
        <f>$E47*12*'Rates Input'!$K$66/100</f>
        <v>3466.4628011386435</v>
      </c>
      <c r="N47" s="34"/>
      <c r="O47" s="34">
        <f>$E47*12*'Rates Input'!$M$66/100</f>
        <v>4181.0437407437894</v>
      </c>
    </row>
    <row r="48" spans="1:15" ht="13.15" customHeight="1" x14ac:dyDescent="0.2">
      <c r="A48" s="6">
        <f>MAX($A$15:A47)+1</f>
        <v>23</v>
      </c>
      <c r="C48" s="19" t="s">
        <v>59</v>
      </c>
      <c r="E48" s="7"/>
      <c r="G48" s="34"/>
      <c r="H48" s="34"/>
      <c r="I48" s="34"/>
      <c r="J48" s="34"/>
      <c r="K48" s="34"/>
      <c r="L48" s="34"/>
      <c r="M48" s="34"/>
      <c r="N48" s="34"/>
      <c r="O48" s="34"/>
    </row>
    <row r="49" spans="1:15" ht="13.15" customHeight="1" x14ac:dyDescent="0.2">
      <c r="A49" s="6">
        <f>MAX($A$15:A48)+1</f>
        <v>24</v>
      </c>
      <c r="C49" s="11" t="s">
        <v>93</v>
      </c>
      <c r="E49" s="34">
        <v>12000</v>
      </c>
      <c r="G49" s="7">
        <f>$E49*'Rates Input'!$E$68/100</f>
        <v>1154.8440000000001</v>
      </c>
      <c r="H49" s="7"/>
      <c r="I49" s="7">
        <f>$E49*'Rates Input'!$G$68/100</f>
        <v>1036.4423515225972</v>
      </c>
      <c r="J49" s="7"/>
      <c r="K49" s="7">
        <f>$E49*'Rates Input'!$I$68/100</f>
        <v>38.673511525441867</v>
      </c>
      <c r="L49" s="7"/>
      <c r="M49" s="7">
        <f>$E49*'Rates Input'!$K$68/100</f>
        <v>46.429904614509063</v>
      </c>
      <c r="N49" s="34"/>
      <c r="O49" s="7">
        <f>$E49*'Rates Input'!$M$68/100</f>
        <v>46.429904614509063</v>
      </c>
    </row>
    <row r="50" spans="1:15" ht="13.15" customHeight="1" x14ac:dyDescent="0.2">
      <c r="A50" s="6">
        <f>MAX($A$15:A49)+1</f>
        <v>25</v>
      </c>
      <c r="C50" s="11" t="s">
        <v>94</v>
      </c>
      <c r="E50" s="34">
        <v>47999.979999999981</v>
      </c>
      <c r="G50" s="7">
        <f>$E50*'Rates Input'!$E$69/100</f>
        <v>3757.3904344199987</v>
      </c>
      <c r="H50" s="7"/>
      <c r="I50" s="7">
        <f>$E50*'Rates Input'!$G$69/100</f>
        <v>3380.6628230777237</v>
      </c>
      <c r="J50" s="7"/>
      <c r="K50" s="7">
        <f>$E50*'Rates Input'!$I$69/100</f>
        <v>154.69398164591487</v>
      </c>
      <c r="L50" s="7"/>
      <c r="M50" s="7">
        <f>$E50*'Rates Input'!$K$69/100</f>
        <v>185.71954107486181</v>
      </c>
      <c r="N50" s="34"/>
      <c r="O50" s="7">
        <f>$E50*'Rates Input'!$M$69/100</f>
        <v>185.71954107486181</v>
      </c>
    </row>
    <row r="51" spans="1:15" ht="13.15" customHeight="1" x14ac:dyDescent="0.2">
      <c r="A51" s="6">
        <f>MAX($A$15:A50)+1</f>
        <v>26</v>
      </c>
      <c r="C51" s="11" t="s">
        <v>95</v>
      </c>
      <c r="E51" s="34">
        <v>0</v>
      </c>
      <c r="G51" s="7">
        <f>$E51*'Rates Input'!$E$70/100</f>
        <v>0</v>
      </c>
      <c r="H51" s="7"/>
      <c r="I51" s="7">
        <f>$E51*'Rates Input'!$G$70/100</f>
        <v>0</v>
      </c>
      <c r="J51" s="7"/>
      <c r="K51" s="7">
        <f>$E51*'Rates Input'!$I$70/100</f>
        <v>0</v>
      </c>
      <c r="L51" s="7"/>
      <c r="M51" s="7">
        <f>$E51*'Rates Input'!$K$70/100</f>
        <v>0</v>
      </c>
      <c r="N51" s="34"/>
      <c r="O51" s="7">
        <f>$E51*'Rates Input'!$M$70/100</f>
        <v>0</v>
      </c>
    </row>
    <row r="52" spans="1:15" ht="13.15" customHeight="1" x14ac:dyDescent="0.2">
      <c r="A52" s="6">
        <f>MAX($A$15:A51)+1</f>
        <v>27</v>
      </c>
      <c r="C52" s="11" t="s">
        <v>96</v>
      </c>
      <c r="E52" s="34">
        <v>0</v>
      </c>
      <c r="G52" s="7">
        <f>$E52*'Rates Input'!$E$71/100</f>
        <v>0</v>
      </c>
      <c r="H52" s="7"/>
      <c r="I52" s="7">
        <f>$E52*'Rates Input'!$G$71/100</f>
        <v>0</v>
      </c>
      <c r="J52" s="7"/>
      <c r="K52" s="7">
        <f>$E52*'Rates Input'!$I$71/100</f>
        <v>0</v>
      </c>
      <c r="L52" s="7"/>
      <c r="M52" s="7">
        <f>$E52*'Rates Input'!$K$71/100</f>
        <v>0</v>
      </c>
      <c r="N52" s="34"/>
      <c r="O52" s="7">
        <f>$E52*'Rates Input'!$M$71/100</f>
        <v>0</v>
      </c>
    </row>
    <row r="53" spans="1:15" ht="13.15" customHeight="1" x14ac:dyDescent="0.2">
      <c r="A53" s="6">
        <f>MAX($A$15:A52)+1</f>
        <v>28</v>
      </c>
      <c r="C53" s="11" t="s">
        <v>97</v>
      </c>
      <c r="E53" s="34">
        <v>0</v>
      </c>
      <c r="G53" s="7">
        <f>$E53*'Rates Input'!$E$72/100</f>
        <v>0</v>
      </c>
      <c r="H53" s="7"/>
      <c r="I53" s="7">
        <f>$E53*'Rates Input'!$G$72/100</f>
        <v>0</v>
      </c>
      <c r="J53" s="34"/>
      <c r="K53" s="7">
        <f>$E53*'Rates Input'!$I$72/100</f>
        <v>0</v>
      </c>
      <c r="L53" s="34"/>
      <c r="M53" s="7">
        <f>$E53*'Rates Input'!$K$72/100</f>
        <v>0</v>
      </c>
      <c r="N53" s="34"/>
      <c r="O53" s="7">
        <f>$E53*'Rates Input'!$M$72/100</f>
        <v>0</v>
      </c>
    </row>
    <row r="54" spans="1:15" ht="13.15" customHeight="1" x14ac:dyDescent="0.2">
      <c r="A54" s="6">
        <f>MAX($A$15:A53)+1</f>
        <v>29</v>
      </c>
      <c r="C54" s="19" t="s">
        <v>80</v>
      </c>
      <c r="D54" s="34"/>
      <c r="E54" s="43">
        <f>SUM(E49:E53)</f>
        <v>59999.979999999981</v>
      </c>
      <c r="G54" s="43">
        <f>SUM(G49:G53)</f>
        <v>4912.2344344199992</v>
      </c>
      <c r="H54" s="34"/>
      <c r="I54" s="43">
        <f>SUM(I49:I53)</f>
        <v>4417.1051746003213</v>
      </c>
      <c r="J54" s="34"/>
      <c r="K54" s="43">
        <f>SUM(K49:K53)</f>
        <v>193.36749317135673</v>
      </c>
      <c r="L54" s="34"/>
      <c r="M54" s="43">
        <f>SUM(M49:M53)</f>
        <v>232.14944568937088</v>
      </c>
      <c r="N54" s="34"/>
      <c r="O54" s="43">
        <f>SUM(O49:O53)</f>
        <v>232.14944568937088</v>
      </c>
    </row>
    <row r="55" spans="1:15" ht="13.15" customHeight="1" x14ac:dyDescent="0.2">
      <c r="A55" s="6"/>
      <c r="C55" s="39"/>
      <c r="E55" s="7"/>
      <c r="G55" s="34"/>
      <c r="H55" s="34"/>
      <c r="I55" s="34"/>
      <c r="J55" s="34"/>
      <c r="K55" s="34"/>
      <c r="L55" s="34"/>
      <c r="M55" s="34"/>
      <c r="N55" s="34"/>
      <c r="O55" s="34"/>
    </row>
    <row r="56" spans="1:15" ht="13.15" customHeight="1" x14ac:dyDescent="0.2">
      <c r="A56" s="6">
        <f>MAX($A$15:A55)+1</f>
        <v>30</v>
      </c>
      <c r="C56" s="33" t="s">
        <v>65</v>
      </c>
      <c r="E56" s="7">
        <f>$E$42</f>
        <v>60000</v>
      </c>
      <c r="G56" s="34">
        <f>$E56*'Rates Input'!$E$13/100</f>
        <v>8.58</v>
      </c>
      <c r="H56" s="34"/>
      <c r="I56" s="34">
        <f>$E56*'Rates Input'!$E$13/100</f>
        <v>8.58</v>
      </c>
      <c r="J56" s="34"/>
      <c r="K56" s="34">
        <f>$E56*'Rates Input'!$E$13/100</f>
        <v>8.58</v>
      </c>
      <c r="L56" s="34"/>
      <c r="M56" s="34">
        <f>$E56*'Rates Input'!$E$13/100</f>
        <v>8.58</v>
      </c>
      <c r="N56" s="34"/>
      <c r="O56" s="34">
        <f>$E56*'Rates Input'!$E$13/100</f>
        <v>8.58</v>
      </c>
    </row>
    <row r="57" spans="1:15" ht="13.15" customHeight="1" x14ac:dyDescent="0.2">
      <c r="A57" s="6"/>
      <c r="C57" s="19"/>
      <c r="E57" s="7"/>
      <c r="G57" s="34"/>
      <c r="H57" s="34"/>
      <c r="I57" s="34"/>
      <c r="J57" s="34"/>
      <c r="K57" s="34"/>
      <c r="L57" s="34"/>
      <c r="M57" s="34"/>
      <c r="N57" s="34"/>
      <c r="O57" s="34"/>
    </row>
    <row r="58" spans="1:15" ht="13.15" customHeight="1" x14ac:dyDescent="0.2">
      <c r="A58" s="6">
        <f>MAX($A$15:A57)+1</f>
        <v>31</v>
      </c>
      <c r="C58" s="19" t="s">
        <v>66</v>
      </c>
      <c r="E58" s="7"/>
      <c r="G58" s="43">
        <f>SUM(G46,G47,G54,G56)</f>
        <v>5864.6144344199993</v>
      </c>
      <c r="H58" s="34"/>
      <c r="I58" s="43">
        <f>SUM(I46,I47,I54,I56)</f>
        <v>5369.4851746003214</v>
      </c>
      <c r="J58" s="34"/>
      <c r="K58" s="43">
        <f>SUM(K46,K47,K54,K56)</f>
        <v>6269.5526789537298</v>
      </c>
      <c r="L58" s="34"/>
      <c r="M58" s="43">
        <f>SUM(M46,M47,M54,M56)</f>
        <v>5042.1112858942533</v>
      </c>
      <c r="N58" s="34"/>
      <c r="O58" s="43">
        <f>SUM(O46,O47,O54,O56)</f>
        <v>4770.9445083157962</v>
      </c>
    </row>
    <row r="59" spans="1:15" ht="13.15" customHeight="1" x14ac:dyDescent="0.2">
      <c r="A59" s="6"/>
      <c r="C59" s="19"/>
      <c r="E59" s="34"/>
      <c r="G59" s="34"/>
      <c r="H59" s="34"/>
      <c r="I59" s="34"/>
      <c r="J59" s="34"/>
      <c r="K59" s="34"/>
      <c r="L59" s="34"/>
      <c r="M59" s="34"/>
      <c r="N59" s="34"/>
      <c r="O59" s="34"/>
    </row>
    <row r="60" spans="1:15" ht="13.15" customHeight="1" x14ac:dyDescent="0.2">
      <c r="A60" s="6"/>
      <c r="C60" s="18" t="s">
        <v>67</v>
      </c>
      <c r="E60" s="7"/>
      <c r="G60" s="34"/>
      <c r="H60" s="34"/>
      <c r="I60" s="34"/>
      <c r="J60" s="34"/>
      <c r="K60" s="34"/>
      <c r="L60" s="34"/>
      <c r="M60" s="34"/>
      <c r="N60" s="34"/>
      <c r="O60" s="34"/>
    </row>
    <row r="61" spans="1:15" ht="13.15" customHeight="1" x14ac:dyDescent="0.2">
      <c r="A61" s="6">
        <f>MAX($A$15:A60)+1</f>
        <v>32</v>
      </c>
      <c r="C61" s="19" t="s">
        <v>91</v>
      </c>
      <c r="E61" s="34">
        <f>$E$42</f>
        <v>60000</v>
      </c>
      <c r="G61" s="34">
        <f>$E61*'Rates Input'!$E$78/100</f>
        <v>2661.96</v>
      </c>
      <c r="H61" s="34"/>
      <c r="I61" s="34">
        <f>$E61*'Rates Input'!$G$78/100</f>
        <v>610.21547422229048</v>
      </c>
      <c r="J61" s="34"/>
      <c r="K61" s="34">
        <f>$E61*'Rates Input'!$I$78/100</f>
        <v>0</v>
      </c>
      <c r="L61" s="34"/>
      <c r="M61" s="34">
        <f>$E61*'Rates Input'!$K$78/100</f>
        <v>0</v>
      </c>
      <c r="N61" s="34"/>
      <c r="O61" s="34">
        <f>$E61*'Rates Input'!$M$78/100</f>
        <v>0</v>
      </c>
    </row>
    <row r="62" spans="1:15" ht="13.15" customHeight="1" x14ac:dyDescent="0.2">
      <c r="A62" s="6">
        <f>MAX($A$15:A61)+1</f>
        <v>33</v>
      </c>
      <c r="C62" s="19" t="s">
        <v>68</v>
      </c>
      <c r="E62" s="34">
        <f>$E$42</f>
        <v>60000</v>
      </c>
      <c r="G62" s="34">
        <f>$E62*'Rates Input'!$E$75/100</f>
        <v>1064.04</v>
      </c>
      <c r="H62" s="34"/>
      <c r="I62" s="34">
        <f>$E62*'Rates Input'!$G$75/100</f>
        <v>3018.5125739843124</v>
      </c>
      <c r="J62" s="34"/>
      <c r="K62" s="34">
        <f>$E62*'Rates Input'!$I$75/100</f>
        <v>3018.5125739843124</v>
      </c>
      <c r="L62" s="34"/>
      <c r="M62" s="34">
        <f>$E62*'Rates Input'!$K$75/100</f>
        <v>975.56257034615453</v>
      </c>
      <c r="N62" s="34"/>
      <c r="O62" s="34">
        <f>$E62*'Rates Input'!$M$75/100</f>
        <v>975.56257034615453</v>
      </c>
    </row>
    <row r="63" spans="1:15" ht="13.15" customHeight="1" x14ac:dyDescent="0.2">
      <c r="A63" s="6">
        <f>MAX($A$15:A62)+1</f>
        <v>34</v>
      </c>
      <c r="C63" s="19" t="s">
        <v>69</v>
      </c>
      <c r="E63" s="7">
        <f>$E$42</f>
        <v>60000</v>
      </c>
      <c r="G63" s="34">
        <f>$E63*'Rates Input'!$E$81/100</f>
        <v>9680.77588757378</v>
      </c>
      <c r="H63" s="34"/>
      <c r="I63" s="34">
        <f>$E63*'Rates Input'!$G$81/100</f>
        <v>9776.3324648265534</v>
      </c>
      <c r="J63" s="34"/>
      <c r="K63" s="34">
        <f>$E63*'Rates Input'!$I$81/100</f>
        <v>9776.3324648265534</v>
      </c>
      <c r="L63" s="34"/>
      <c r="M63" s="34">
        <f>$E63*'Rates Input'!$K$81/100</f>
        <v>8641.1143605397738</v>
      </c>
      <c r="N63" s="34"/>
      <c r="O63" s="34">
        <f>$E63*'Rates Input'!$M$81/100</f>
        <v>8641.1143605397738</v>
      </c>
    </row>
    <row r="64" spans="1:15" ht="13.15" customHeight="1" x14ac:dyDescent="0.2">
      <c r="A64" s="6">
        <f>MAX($A$15:A63)+1</f>
        <v>35</v>
      </c>
      <c r="C64" s="33" t="s">
        <v>70</v>
      </c>
      <c r="E64" s="7"/>
      <c r="G64" s="43">
        <f>SUM(G61:G63)</f>
        <v>13406.77588757378</v>
      </c>
      <c r="H64" s="34"/>
      <c r="I64" s="43">
        <f>SUM(I61:I63)</f>
        <v>13405.060513033157</v>
      </c>
      <c r="J64" s="34"/>
      <c r="K64" s="43">
        <f>SUM(K61:K63)</f>
        <v>12794.845038810865</v>
      </c>
      <c r="L64" s="34"/>
      <c r="M64" s="43">
        <f>SUM(M61:M63)</f>
        <v>9616.6769308859275</v>
      </c>
      <c r="N64" s="34"/>
      <c r="O64" s="43">
        <f>SUM(O61:O63)</f>
        <v>9616.6769308859275</v>
      </c>
    </row>
    <row r="65" spans="1:15" ht="13.15" customHeight="1" x14ac:dyDescent="0.2">
      <c r="A65" s="6"/>
      <c r="C65" s="39"/>
      <c r="E65" s="7"/>
      <c r="G65" s="34"/>
      <c r="H65" s="34"/>
      <c r="I65" s="34"/>
      <c r="J65" s="34"/>
      <c r="K65" s="34"/>
      <c r="L65" s="34"/>
      <c r="M65" s="34"/>
      <c r="N65" s="34"/>
      <c r="O65" s="34"/>
    </row>
    <row r="66" spans="1:15" ht="13.15" customHeight="1" thickBot="1" x14ac:dyDescent="0.25">
      <c r="A66" s="6">
        <f>MAX($A$15:A65)+1</f>
        <v>36</v>
      </c>
      <c r="C66" s="33" t="s">
        <v>71</v>
      </c>
      <c r="E66" s="7"/>
      <c r="G66" s="40">
        <f>SUM(G58,G64)</f>
        <v>19271.390321993778</v>
      </c>
      <c r="H66" s="34"/>
      <c r="I66" s="40">
        <f>SUM(I58,I64)</f>
        <v>18774.545687633479</v>
      </c>
      <c r="J66" s="34"/>
      <c r="K66" s="40">
        <f>SUM(K58,K64)</f>
        <v>19064.397717764594</v>
      </c>
      <c r="L66" s="34"/>
      <c r="M66" s="40">
        <f>SUM(M58,M64)</f>
        <v>14658.78821678018</v>
      </c>
      <c r="N66" s="34"/>
      <c r="O66" s="40">
        <f>SUM(O58,O64)</f>
        <v>14387.621439201725</v>
      </c>
    </row>
    <row r="67" spans="1:15" ht="13.15" customHeight="1" thickTop="1" x14ac:dyDescent="0.2">
      <c r="A67" s="6"/>
      <c r="E67" s="41"/>
      <c r="G67" s="34"/>
      <c r="H67" s="34"/>
      <c r="I67" s="34"/>
      <c r="J67" s="34"/>
      <c r="K67" s="34"/>
      <c r="L67" s="34"/>
      <c r="M67" s="34"/>
      <c r="N67" s="34"/>
      <c r="O67" s="34"/>
    </row>
    <row r="68" spans="1:15" ht="13.15" customHeight="1" x14ac:dyDescent="0.2">
      <c r="A68" s="6"/>
      <c r="C68" s="32" t="s">
        <v>102</v>
      </c>
      <c r="E68" s="7"/>
      <c r="G68" s="7"/>
      <c r="H68" s="7"/>
      <c r="I68" s="7"/>
      <c r="J68" s="7"/>
      <c r="K68" s="7"/>
      <c r="L68" s="7"/>
      <c r="M68" s="7"/>
      <c r="N68" s="7"/>
      <c r="O68" s="7"/>
    </row>
    <row r="69" spans="1:15" ht="13.15" customHeight="1" x14ac:dyDescent="0.2">
      <c r="A69" s="6">
        <f>MAX($A$15:A68)+1</f>
        <v>37</v>
      </c>
      <c r="C69" s="33" t="s">
        <v>54</v>
      </c>
      <c r="E69" s="34">
        <v>250000</v>
      </c>
      <c r="G69" s="42"/>
      <c r="H69" s="42"/>
      <c r="I69" s="42"/>
      <c r="J69" s="42"/>
      <c r="K69" s="42"/>
      <c r="L69" s="42"/>
      <c r="M69" s="42"/>
      <c r="N69" s="42"/>
      <c r="O69" s="42"/>
    </row>
    <row r="70" spans="1:15" ht="13.15" customHeight="1" x14ac:dyDescent="0.2">
      <c r="A70" s="6">
        <f>MAX($A$15:A69)+1</f>
        <v>38</v>
      </c>
      <c r="C70" s="33" t="s">
        <v>55</v>
      </c>
      <c r="E70" s="34">
        <v>2284.9462365591403</v>
      </c>
      <c r="G70" s="42"/>
      <c r="H70" s="42"/>
      <c r="I70" s="42"/>
      <c r="J70" s="42"/>
      <c r="K70" s="42"/>
      <c r="L70" s="42"/>
      <c r="M70" s="42"/>
      <c r="N70" s="42"/>
      <c r="O70" s="42"/>
    </row>
    <row r="71" spans="1:15" ht="13.15" customHeight="1" x14ac:dyDescent="0.2">
      <c r="A71" s="6"/>
      <c r="G71" s="34"/>
      <c r="H71" s="34"/>
      <c r="I71" s="34"/>
      <c r="J71" s="34"/>
      <c r="K71" s="34"/>
      <c r="L71" s="34"/>
      <c r="M71" s="34"/>
      <c r="N71" s="34"/>
      <c r="O71" s="34"/>
    </row>
    <row r="72" spans="1:15" ht="13.15" customHeight="1" x14ac:dyDescent="0.2">
      <c r="A72" s="6"/>
      <c r="C72" s="18" t="s">
        <v>56</v>
      </c>
      <c r="E72" s="1"/>
      <c r="G72" s="34"/>
      <c r="H72" s="34"/>
      <c r="I72" s="34"/>
      <c r="J72" s="34"/>
      <c r="K72" s="34"/>
      <c r="L72" s="34"/>
      <c r="M72" s="34"/>
      <c r="N72" s="34"/>
      <c r="O72" s="34"/>
    </row>
    <row r="73" spans="1:15" ht="13.15" customHeight="1" x14ac:dyDescent="0.2">
      <c r="A73" s="6">
        <f>MAX($A$15:A72)+1</f>
        <v>39</v>
      </c>
      <c r="C73" s="19" t="s">
        <v>57</v>
      </c>
      <c r="E73" s="21">
        <v>12</v>
      </c>
      <c r="G73" s="34">
        <f>$E73*'Rates Input'!$E$65</f>
        <v>943.80000000000007</v>
      </c>
      <c r="H73" s="34"/>
      <c r="I73" s="34">
        <f>$E73*'Rates Input'!$G$65</f>
        <v>943.80000000000007</v>
      </c>
      <c r="J73" s="34"/>
      <c r="K73" s="34">
        <f>$E73*'Rates Input'!$I$65</f>
        <v>2359.5416511593548</v>
      </c>
      <c r="L73" s="34"/>
      <c r="M73" s="34">
        <f>$E73*'Rates Input'!$K$65</f>
        <v>1334.9190390662393</v>
      </c>
      <c r="N73" s="34"/>
      <c r="O73" s="34">
        <f>$E73*'Rates Input'!$M$65</f>
        <v>349.17132188263611</v>
      </c>
    </row>
    <row r="74" spans="1:15" ht="13.15" customHeight="1" x14ac:dyDescent="0.2">
      <c r="A74" s="6">
        <f>MAX($A$15:A73)+1</f>
        <v>40</v>
      </c>
      <c r="C74" s="19" t="s">
        <v>58</v>
      </c>
      <c r="E74" s="21">
        <f>E$70</f>
        <v>2284.9462365591403</v>
      </c>
      <c r="G74" s="34">
        <f>$E74*12*'Rates Input'!$E$66/100</f>
        <v>0</v>
      </c>
      <c r="H74" s="34"/>
      <c r="I74" s="34">
        <f>$E74*12*'Rates Input'!$G$66/100</f>
        <v>0</v>
      </c>
      <c r="J74" s="34"/>
      <c r="K74" s="34">
        <f>$E74*12*'Rates Input'!$I$66/100</f>
        <v>15450.26472759591</v>
      </c>
      <c r="L74" s="34"/>
      <c r="M74" s="34">
        <f>$E74*12*'Rates Input'!$K$66/100</f>
        <v>14443.595004744346</v>
      </c>
      <c r="N74" s="34"/>
      <c r="O74" s="34">
        <f>$E74*12*'Rates Input'!$M$66/100</f>
        <v>17421.015586432455</v>
      </c>
    </row>
    <row r="75" spans="1:15" ht="13.15" customHeight="1" x14ac:dyDescent="0.2">
      <c r="A75" s="6">
        <f>MAX($A$15:A74)+1</f>
        <v>41</v>
      </c>
      <c r="C75" s="19" t="s">
        <v>59</v>
      </c>
      <c r="E75" s="7"/>
      <c r="G75" s="34"/>
      <c r="H75" s="34"/>
      <c r="I75" s="34"/>
      <c r="J75" s="34"/>
      <c r="K75" s="34"/>
      <c r="L75" s="34"/>
      <c r="M75" s="34"/>
      <c r="N75" s="34"/>
      <c r="O75" s="34"/>
    </row>
    <row r="76" spans="1:15" ht="13.15" customHeight="1" x14ac:dyDescent="0.2">
      <c r="A76" s="6">
        <f>MAX($A$15:A75)+1</f>
        <v>42</v>
      </c>
      <c r="C76" s="11" t="s">
        <v>93</v>
      </c>
      <c r="E76" s="34">
        <v>12000</v>
      </c>
      <c r="G76" s="7">
        <f>$E76*'Rates Input'!$E$68/100</f>
        <v>1154.8440000000001</v>
      </c>
      <c r="H76" s="7"/>
      <c r="I76" s="7">
        <f>$E76*'Rates Input'!$G$68/100</f>
        <v>1036.4423515225972</v>
      </c>
      <c r="J76" s="7"/>
      <c r="K76" s="7">
        <f>$E76*'Rates Input'!$I$68/100</f>
        <v>38.673511525441867</v>
      </c>
      <c r="L76" s="7"/>
      <c r="M76" s="7">
        <f>$E76*'Rates Input'!$K$68/100</f>
        <v>46.429904614509063</v>
      </c>
      <c r="N76" s="34"/>
      <c r="O76" s="7">
        <f>$E76*'Rates Input'!$M$68/100</f>
        <v>46.429904614509063</v>
      </c>
    </row>
    <row r="77" spans="1:15" ht="13.15" customHeight="1" x14ac:dyDescent="0.2">
      <c r="A77" s="6">
        <f>MAX($A$15:A76)+1</f>
        <v>43</v>
      </c>
      <c r="C77" s="11" t="s">
        <v>94</v>
      </c>
      <c r="E77" s="34">
        <v>102951.74</v>
      </c>
      <c r="G77" s="7">
        <f>$E77*'Rates Input'!$E$69/100</f>
        <v>8058.9592554600013</v>
      </c>
      <c r="H77" s="7"/>
      <c r="I77" s="7">
        <f>$E77*'Rates Input'!$G$69/100</f>
        <v>7250.9430210005085</v>
      </c>
      <c r="J77" s="7"/>
      <c r="K77" s="7">
        <f>$E77*'Rates Input'!$I$69/100</f>
        <v>331.79210862119123</v>
      </c>
      <c r="L77" s="7"/>
      <c r="M77" s="7">
        <f>$E77*'Rates Input'!$K$69/100</f>
        <v>398.33662234147806</v>
      </c>
      <c r="N77" s="34"/>
      <c r="O77" s="7">
        <f>$E77*'Rates Input'!$M$69/100</f>
        <v>398.33662234147806</v>
      </c>
    </row>
    <row r="78" spans="1:15" ht="13.15" customHeight="1" x14ac:dyDescent="0.2">
      <c r="A78" s="6">
        <f>MAX($A$15:A77)+1</f>
        <v>44</v>
      </c>
      <c r="C78" s="11" t="s">
        <v>95</v>
      </c>
      <c r="E78" s="34">
        <v>118632.28</v>
      </c>
      <c r="G78" s="7">
        <f>$E78*'Rates Input'!$E$70/100</f>
        <v>8049.4374625599994</v>
      </c>
      <c r="H78" s="7"/>
      <c r="I78" s="7">
        <f>$E78*'Rates Input'!$G$70/100</f>
        <v>7257.3772680051734</v>
      </c>
      <c r="J78" s="7"/>
      <c r="K78" s="7">
        <f>$E78*'Rates Input'!$I$70/100</f>
        <v>382.32723732245387</v>
      </c>
      <c r="L78" s="7"/>
      <c r="M78" s="7">
        <f>$E78*'Rates Input'!$K$70/100</f>
        <v>459.00712038347751</v>
      </c>
      <c r="N78" s="34"/>
      <c r="O78" s="7">
        <f>$E78*'Rates Input'!$M$70/100</f>
        <v>459.00712038347751</v>
      </c>
    </row>
    <row r="79" spans="1:15" ht="13.15" customHeight="1" x14ac:dyDescent="0.2">
      <c r="A79" s="6">
        <f>MAX($A$15:A78)+1</f>
        <v>45</v>
      </c>
      <c r="C79" s="11" t="s">
        <v>96</v>
      </c>
      <c r="E79" s="34">
        <v>16415.990000000002</v>
      </c>
      <c r="G79" s="7">
        <f>$E79*'Rates Input'!$E$71/100</f>
        <v>1006.6285068000002</v>
      </c>
      <c r="H79" s="7"/>
      <c r="I79" s="7">
        <f>$E79*'Rates Input'!$G$71/100</f>
        <v>909.07707012626008</v>
      </c>
      <c r="J79" s="7"/>
      <c r="K79" s="7">
        <f>$E79*'Rates Input'!$I$71/100</f>
        <v>52.905331538878208</v>
      </c>
      <c r="L79" s="7"/>
      <c r="M79" s="7">
        <f>$E79*'Rates Input'!$K$71/100</f>
        <v>63.51607082106122</v>
      </c>
      <c r="N79" s="34"/>
      <c r="O79" s="7">
        <f>$E79*'Rates Input'!$M$71/100</f>
        <v>63.51607082106122</v>
      </c>
    </row>
    <row r="80" spans="1:15" ht="13.15" customHeight="1" x14ac:dyDescent="0.2">
      <c r="A80" s="6">
        <f>MAX($A$15:A79)+1</f>
        <v>46</v>
      </c>
      <c r="C80" s="11" t="s">
        <v>97</v>
      </c>
      <c r="E80" s="34">
        <v>0</v>
      </c>
      <c r="G80" s="7">
        <f>$E80*'Rates Input'!$E$72/100</f>
        <v>0</v>
      </c>
      <c r="H80" s="7"/>
      <c r="I80" s="7">
        <f>$E80*'Rates Input'!$G$72/100</f>
        <v>0</v>
      </c>
      <c r="J80" s="34"/>
      <c r="K80" s="7">
        <f>$E80*'Rates Input'!$I$72/100</f>
        <v>0</v>
      </c>
      <c r="L80" s="34"/>
      <c r="M80" s="7">
        <f>$E80*'Rates Input'!$K$72/100</f>
        <v>0</v>
      </c>
      <c r="N80" s="34"/>
      <c r="O80" s="7">
        <f>$E80*'Rates Input'!$M$72/100</f>
        <v>0</v>
      </c>
    </row>
    <row r="81" spans="1:15" ht="13.15" customHeight="1" x14ac:dyDescent="0.2">
      <c r="A81" s="6">
        <f>MAX($A$15:A80)+1</f>
        <v>47</v>
      </c>
      <c r="C81" s="19" t="s">
        <v>80</v>
      </c>
      <c r="D81" s="34"/>
      <c r="E81" s="43">
        <f>SUM(E76:E80)</f>
        <v>250000.01</v>
      </c>
      <c r="G81" s="43">
        <f>SUM(G76:G80)</f>
        <v>18269.869224820002</v>
      </c>
      <c r="H81" s="34"/>
      <c r="I81" s="43">
        <f>SUM(I76:I80)</f>
        <v>16453.839710654538</v>
      </c>
      <c r="J81" s="34"/>
      <c r="K81" s="43">
        <f>SUM(K76:K80)</f>
        <v>805.6981890079652</v>
      </c>
      <c r="L81" s="34"/>
      <c r="M81" s="43">
        <f>SUM(M76:M80)</f>
        <v>967.28971816052581</v>
      </c>
      <c r="N81" s="34"/>
      <c r="O81" s="43">
        <f>SUM(O76:O80)</f>
        <v>967.28971816052581</v>
      </c>
    </row>
    <row r="82" spans="1:15" ht="13.15" customHeight="1" x14ac:dyDescent="0.2">
      <c r="A82" s="6"/>
      <c r="C82" s="39"/>
      <c r="E82" s="7"/>
      <c r="G82" s="34"/>
      <c r="H82" s="34"/>
      <c r="I82" s="34"/>
      <c r="J82" s="34"/>
      <c r="K82" s="34"/>
      <c r="L82" s="34"/>
      <c r="M82" s="34"/>
      <c r="N82" s="34"/>
      <c r="O82" s="34"/>
    </row>
    <row r="83" spans="1:15" ht="13.15" customHeight="1" x14ac:dyDescent="0.2">
      <c r="A83" s="6">
        <f>MAX($A$15:A82)+1</f>
        <v>48</v>
      </c>
      <c r="C83" s="33" t="s">
        <v>65</v>
      </c>
      <c r="E83" s="7">
        <f>$E$69</f>
        <v>250000</v>
      </c>
      <c r="G83" s="34">
        <f>$E83*'Rates Input'!$E$13/100</f>
        <v>35.75</v>
      </c>
      <c r="H83" s="34"/>
      <c r="I83" s="34">
        <f>$E83*'Rates Input'!$E$13/100</f>
        <v>35.75</v>
      </c>
      <c r="J83" s="34"/>
      <c r="K83" s="34">
        <f>$E83*'Rates Input'!$E$13/100</f>
        <v>35.75</v>
      </c>
      <c r="L83" s="34"/>
      <c r="M83" s="34">
        <f>$E83*'Rates Input'!$E$13/100</f>
        <v>35.75</v>
      </c>
      <c r="N83" s="34"/>
      <c r="O83" s="34">
        <f>$E83*'Rates Input'!$E$13/100</f>
        <v>35.75</v>
      </c>
    </row>
    <row r="84" spans="1:15" ht="13.15" customHeight="1" x14ac:dyDescent="0.2">
      <c r="A84" s="6"/>
      <c r="C84" s="19"/>
      <c r="E84" s="7"/>
      <c r="G84" s="34"/>
      <c r="H84" s="34"/>
      <c r="I84" s="34"/>
      <c r="J84" s="34"/>
      <c r="K84" s="34"/>
      <c r="L84" s="34"/>
      <c r="M84" s="34"/>
      <c r="N84" s="34"/>
      <c r="O84" s="34"/>
    </row>
    <row r="85" spans="1:15" ht="13.15" customHeight="1" x14ac:dyDescent="0.2">
      <c r="A85" s="6">
        <f>MAX($A$15:A84)+1</f>
        <v>49</v>
      </c>
      <c r="C85" s="19" t="s">
        <v>66</v>
      </c>
      <c r="E85" s="7"/>
      <c r="G85" s="43">
        <f>SUM(G73,G74,G81,G83)</f>
        <v>19249.419224820002</v>
      </c>
      <c r="H85" s="34"/>
      <c r="I85" s="43">
        <f>SUM(I73,I74,I81,I83)</f>
        <v>17433.389710654537</v>
      </c>
      <c r="J85" s="34"/>
      <c r="K85" s="43">
        <f>SUM(K73,K74,K81,K83)</f>
        <v>18651.25456776323</v>
      </c>
      <c r="L85" s="34"/>
      <c r="M85" s="43">
        <f>SUM(M73,M74,M81,M83)</f>
        <v>16781.55376197111</v>
      </c>
      <c r="N85" s="34"/>
      <c r="O85" s="43">
        <f>SUM(O73,O74,O81,O83)</f>
        <v>18773.226626475618</v>
      </c>
    </row>
    <row r="86" spans="1:15" ht="13.15" customHeight="1" x14ac:dyDescent="0.2">
      <c r="A86" s="6"/>
      <c r="C86" s="19"/>
      <c r="E86" s="34"/>
      <c r="G86" s="34"/>
      <c r="H86" s="34"/>
      <c r="I86" s="34"/>
      <c r="J86" s="34"/>
      <c r="K86" s="34"/>
      <c r="L86" s="34"/>
      <c r="M86" s="34"/>
      <c r="N86" s="34"/>
      <c r="O86" s="34"/>
    </row>
    <row r="87" spans="1:15" ht="13.15" customHeight="1" x14ac:dyDescent="0.2">
      <c r="A87" s="6"/>
      <c r="C87" s="18" t="s">
        <v>67</v>
      </c>
      <c r="E87" s="7"/>
      <c r="G87" s="34"/>
      <c r="H87" s="34"/>
      <c r="I87" s="34"/>
      <c r="J87" s="34"/>
      <c r="K87" s="34"/>
      <c r="L87" s="34"/>
      <c r="M87" s="34"/>
      <c r="N87" s="34"/>
      <c r="O87" s="34"/>
    </row>
    <row r="88" spans="1:15" ht="13.15" customHeight="1" x14ac:dyDescent="0.2">
      <c r="A88" s="6">
        <f>MAX($A$15:A87)+1</f>
        <v>50</v>
      </c>
      <c r="C88" s="19" t="s">
        <v>91</v>
      </c>
      <c r="E88" s="34">
        <f>$E$69</f>
        <v>250000</v>
      </c>
      <c r="G88" s="34">
        <f>$E88*'Rates Input'!$E$78/100</f>
        <v>11091.5</v>
      </c>
      <c r="H88" s="34"/>
      <c r="I88" s="34">
        <f>$E88*'Rates Input'!$G$78/100</f>
        <v>2542.56447592621</v>
      </c>
      <c r="J88" s="34"/>
      <c r="K88" s="34">
        <f>$E88*'Rates Input'!$I$78/100</f>
        <v>0</v>
      </c>
      <c r="L88" s="34"/>
      <c r="M88" s="34">
        <f>$E88*'Rates Input'!$K$78/100</f>
        <v>0</v>
      </c>
      <c r="N88" s="34"/>
      <c r="O88" s="34">
        <f>$E88*'Rates Input'!$M$78/100</f>
        <v>0</v>
      </c>
    </row>
    <row r="89" spans="1:15" ht="13.15" customHeight="1" x14ac:dyDescent="0.2">
      <c r="A89" s="6">
        <f>MAX($A$15:A88)+1</f>
        <v>51</v>
      </c>
      <c r="C89" s="19" t="s">
        <v>68</v>
      </c>
      <c r="E89" s="34">
        <f>$E$69</f>
        <v>250000</v>
      </c>
      <c r="G89" s="34">
        <f>$E89*'Rates Input'!$E$75/100</f>
        <v>4433.4999999999991</v>
      </c>
      <c r="H89" s="34"/>
      <c r="I89" s="34">
        <f>$E89*'Rates Input'!$G$75/100</f>
        <v>12577.135724934635</v>
      </c>
      <c r="J89" s="34"/>
      <c r="K89" s="34">
        <f>$E89*'Rates Input'!$I$75/100</f>
        <v>12577.135724934635</v>
      </c>
      <c r="L89" s="34"/>
      <c r="M89" s="34">
        <f>$E89*'Rates Input'!$K$75/100</f>
        <v>4064.8440431089771</v>
      </c>
      <c r="N89" s="34"/>
      <c r="O89" s="34">
        <f>$E89*'Rates Input'!$M$75/100</f>
        <v>4064.8440431089771</v>
      </c>
    </row>
    <row r="90" spans="1:15" ht="13.15" customHeight="1" x14ac:dyDescent="0.2">
      <c r="A90" s="6">
        <f>MAX($A$15:A89)+1</f>
        <v>52</v>
      </c>
      <c r="C90" s="19" t="s">
        <v>69</v>
      </c>
      <c r="E90" s="7">
        <f>$E$69</f>
        <v>250000</v>
      </c>
      <c r="G90" s="34">
        <f>$E90*'Rates Input'!$E$81/100</f>
        <v>40336.566198224078</v>
      </c>
      <c r="H90" s="34"/>
      <c r="I90" s="34">
        <f>$E90*'Rates Input'!$G$81/100</f>
        <v>40734.718603443966</v>
      </c>
      <c r="J90" s="34"/>
      <c r="K90" s="34">
        <f>$E90*'Rates Input'!$I$81/100</f>
        <v>40734.718603443966</v>
      </c>
      <c r="L90" s="34"/>
      <c r="M90" s="34">
        <f>$E90*'Rates Input'!$K$81/100</f>
        <v>36004.643168915718</v>
      </c>
      <c r="N90" s="34"/>
      <c r="O90" s="34">
        <f>$E90*'Rates Input'!$M$81/100</f>
        <v>36004.643168915718</v>
      </c>
    </row>
    <row r="91" spans="1:15" ht="13.15" customHeight="1" x14ac:dyDescent="0.2">
      <c r="A91" s="6">
        <f>MAX($A$15:A90)+1</f>
        <v>53</v>
      </c>
      <c r="C91" s="33" t="s">
        <v>70</v>
      </c>
      <c r="E91" s="7"/>
      <c r="G91" s="43">
        <f>SUM(G88:G90)</f>
        <v>55861.566198224078</v>
      </c>
      <c r="H91" s="34"/>
      <c r="I91" s="43">
        <f>SUM(I88:I90)</f>
        <v>55854.418804304813</v>
      </c>
      <c r="J91" s="34"/>
      <c r="K91" s="43">
        <f>SUM(K88:K90)</f>
        <v>53311.854328378598</v>
      </c>
      <c r="L91" s="34"/>
      <c r="M91" s="43">
        <f>SUM(M88:M90)</f>
        <v>40069.487212024695</v>
      </c>
      <c r="N91" s="34"/>
      <c r="O91" s="43">
        <f>SUM(O88:O90)</f>
        <v>40069.487212024695</v>
      </c>
    </row>
    <row r="92" spans="1:15" ht="13.15" customHeight="1" x14ac:dyDescent="0.2">
      <c r="A92" s="6"/>
      <c r="C92" s="39"/>
      <c r="E92" s="7"/>
      <c r="G92" s="34"/>
      <c r="H92" s="34"/>
      <c r="I92" s="34"/>
      <c r="J92" s="34"/>
      <c r="K92" s="34"/>
      <c r="L92" s="34"/>
      <c r="M92" s="34"/>
      <c r="N92" s="34"/>
      <c r="O92" s="34"/>
    </row>
    <row r="93" spans="1:15" ht="13.15" customHeight="1" thickBot="1" x14ac:dyDescent="0.25">
      <c r="A93" s="6">
        <f>MAX($A$15:A92)+1</f>
        <v>54</v>
      </c>
      <c r="C93" s="33" t="s">
        <v>71</v>
      </c>
      <c r="E93" s="7"/>
      <c r="G93" s="40">
        <f>SUM(G85,G91)</f>
        <v>75110.985423044083</v>
      </c>
      <c r="H93" s="34"/>
      <c r="I93" s="40">
        <f>SUM(I85,I91)</f>
        <v>73287.808514959353</v>
      </c>
      <c r="J93" s="34"/>
      <c r="K93" s="40">
        <f>SUM(K85,K91)</f>
        <v>71963.108896141828</v>
      </c>
      <c r="L93" s="34"/>
      <c r="M93" s="40">
        <f>SUM(M85,M91)</f>
        <v>56851.040973995805</v>
      </c>
      <c r="N93" s="34"/>
      <c r="O93" s="40">
        <f>SUM(O85,O91)</f>
        <v>58842.713838500313</v>
      </c>
    </row>
    <row r="94" spans="1:15" ht="13.15" customHeight="1" thickTop="1" x14ac:dyDescent="0.2">
      <c r="G94" s="34"/>
      <c r="H94" s="34"/>
      <c r="I94" s="34"/>
      <c r="J94" s="34"/>
      <c r="K94" s="34"/>
      <c r="L94" s="34"/>
      <c r="M94" s="34"/>
      <c r="N94" s="34"/>
      <c r="O94" s="34"/>
    </row>
    <row r="95" spans="1:15" ht="13.15" customHeight="1" x14ac:dyDescent="0.2">
      <c r="A95" s="22" t="s">
        <v>82</v>
      </c>
      <c r="G95" s="34"/>
      <c r="H95" s="34"/>
      <c r="I95" s="34"/>
      <c r="J95" s="34"/>
      <c r="K95" s="34"/>
      <c r="L95" s="34"/>
      <c r="M95" s="34"/>
      <c r="N95" s="34"/>
      <c r="O95" s="34"/>
    </row>
    <row r="96" spans="1:15" ht="13.15" customHeight="1" x14ac:dyDescent="0.2">
      <c r="A96" s="23" t="s">
        <v>83</v>
      </c>
      <c r="G96" s="34"/>
      <c r="H96" s="34"/>
      <c r="I96" s="34"/>
      <c r="J96" s="34"/>
      <c r="K96" s="34"/>
      <c r="L96" s="34"/>
      <c r="M96" s="34"/>
      <c r="N96" s="34"/>
      <c r="O96" s="34"/>
    </row>
    <row r="97" spans="7:15" ht="13.15" customHeight="1" x14ac:dyDescent="0.2">
      <c r="G97" s="34"/>
      <c r="H97" s="34"/>
      <c r="I97" s="34"/>
      <c r="J97" s="34"/>
      <c r="K97" s="34"/>
      <c r="L97" s="34"/>
      <c r="M97" s="34"/>
      <c r="N97" s="34"/>
      <c r="O97" s="34"/>
    </row>
    <row r="98" spans="7:15" ht="13.15" customHeight="1" x14ac:dyDescent="0.2">
      <c r="G98" s="34"/>
      <c r="H98" s="34"/>
      <c r="I98" s="34"/>
      <c r="J98" s="34"/>
      <c r="K98" s="34"/>
      <c r="L98" s="34"/>
      <c r="M98" s="34"/>
      <c r="N98" s="34"/>
      <c r="O98" s="34"/>
    </row>
    <row r="99" spans="7:15" ht="13.15" customHeight="1" x14ac:dyDescent="0.2">
      <c r="G99" s="34"/>
      <c r="H99" s="34"/>
      <c r="I99" s="34"/>
      <c r="J99" s="34"/>
      <c r="K99" s="34"/>
      <c r="L99" s="34"/>
      <c r="M99" s="34"/>
      <c r="N99" s="34"/>
      <c r="O99" s="34"/>
    </row>
    <row r="100" spans="7:15" ht="13.15" customHeight="1" x14ac:dyDescent="0.2">
      <c r="G100" s="34"/>
      <c r="H100" s="34"/>
      <c r="I100" s="34"/>
      <c r="J100" s="34"/>
      <c r="K100" s="34"/>
      <c r="L100" s="34"/>
      <c r="M100" s="34"/>
      <c r="N100" s="34"/>
      <c r="O100" s="34"/>
    </row>
    <row r="101" spans="7:15" ht="13.15" customHeight="1" x14ac:dyDescent="0.2"/>
    <row r="102" spans="7:15" ht="13.15" customHeight="1" x14ac:dyDescent="0.2"/>
    <row r="103" spans="7:15" ht="13.15" customHeight="1" x14ac:dyDescent="0.2"/>
    <row r="104" spans="7:15" ht="13.15" customHeight="1" x14ac:dyDescent="0.2"/>
    <row r="105" spans="7:15" ht="13.15" customHeight="1" x14ac:dyDescent="0.2"/>
    <row r="106" spans="7:15" ht="13.15" customHeight="1" x14ac:dyDescent="0.2"/>
    <row r="107" spans="7:15" ht="13.15" customHeight="1" x14ac:dyDescent="0.2"/>
    <row r="108" spans="7:15" ht="13.15" customHeight="1" x14ac:dyDescent="0.2"/>
    <row r="109" spans="7:15" ht="13.15" customHeight="1" x14ac:dyDescent="0.2"/>
    <row r="110" spans="7:15" ht="13.15" customHeight="1" x14ac:dyDescent="0.2"/>
    <row r="111" spans="7:15" ht="13.15" customHeight="1" x14ac:dyDescent="0.2"/>
    <row r="112" spans="7:15" ht="13.15" customHeight="1" x14ac:dyDescent="0.2"/>
    <row r="113" ht="13.15" customHeight="1" x14ac:dyDescent="0.2"/>
    <row r="114" ht="13.15" customHeight="1" x14ac:dyDescent="0.2"/>
    <row r="115" ht="13.15" customHeight="1" x14ac:dyDescent="0.2"/>
    <row r="116" ht="13.15" customHeight="1" x14ac:dyDescent="0.2"/>
    <row r="117" ht="13.15" customHeight="1" x14ac:dyDescent="0.2"/>
    <row r="118" ht="13.15" customHeight="1" x14ac:dyDescent="0.2"/>
    <row r="119" ht="13.15" customHeight="1" x14ac:dyDescent="0.2"/>
    <row r="120" ht="13.15" customHeight="1" x14ac:dyDescent="0.2"/>
    <row r="121" ht="13.15" customHeight="1" x14ac:dyDescent="0.2"/>
    <row r="122" ht="13.15" customHeight="1" x14ac:dyDescent="0.2"/>
    <row r="123" ht="13.15" customHeight="1" x14ac:dyDescent="0.2"/>
    <row r="124" ht="13.15" customHeight="1" x14ac:dyDescent="0.2"/>
    <row r="125" ht="13.15" customHeight="1" x14ac:dyDescent="0.2"/>
    <row r="126" ht="13.15" customHeight="1" x14ac:dyDescent="0.2"/>
    <row r="127" ht="13.15" customHeight="1" x14ac:dyDescent="0.2"/>
    <row r="128" ht="13.15" customHeight="1" x14ac:dyDescent="0.2"/>
    <row r="129" ht="13.15" customHeight="1" x14ac:dyDescent="0.2"/>
    <row r="130" ht="13.15" customHeight="1" x14ac:dyDescent="0.2"/>
    <row r="131" ht="13.15" customHeight="1" x14ac:dyDescent="0.2"/>
    <row r="132" ht="13.15" customHeight="1" x14ac:dyDescent="0.2"/>
    <row r="133" ht="13.15" customHeight="1" x14ac:dyDescent="0.2"/>
    <row r="134" ht="13.15" customHeight="1" x14ac:dyDescent="0.2"/>
    <row r="135" ht="13.15" customHeight="1" x14ac:dyDescent="0.2"/>
    <row r="136" ht="13.15" customHeight="1" x14ac:dyDescent="0.2"/>
    <row r="137" ht="13.15" customHeight="1" x14ac:dyDescent="0.2"/>
    <row r="138" ht="13.15" customHeight="1" x14ac:dyDescent="0.2"/>
    <row r="139" ht="13.15" customHeight="1" x14ac:dyDescent="0.2"/>
    <row r="140" ht="13.15" customHeight="1" x14ac:dyDescent="0.2"/>
    <row r="141" ht="13.15" customHeight="1" x14ac:dyDescent="0.2"/>
    <row r="142" ht="13.15" customHeight="1" x14ac:dyDescent="0.2"/>
    <row r="143" ht="13.15" customHeight="1" x14ac:dyDescent="0.2"/>
    <row r="144" ht="13.15" customHeight="1" x14ac:dyDescent="0.2"/>
    <row r="145" ht="13.15" customHeight="1" x14ac:dyDescent="0.2"/>
    <row r="146" ht="13.15" customHeight="1" x14ac:dyDescent="0.2"/>
    <row r="147" ht="13.15" customHeight="1" x14ac:dyDescent="0.2"/>
    <row r="148" ht="13.15" customHeight="1" x14ac:dyDescent="0.2"/>
    <row r="149" ht="13.15" customHeight="1" x14ac:dyDescent="0.2"/>
    <row r="150" ht="13.15" customHeight="1" x14ac:dyDescent="0.2"/>
    <row r="151" ht="13.15" customHeight="1" x14ac:dyDescent="0.2"/>
    <row r="152" ht="13.15" customHeight="1" x14ac:dyDescent="0.2"/>
    <row r="153" ht="13.15" customHeight="1" x14ac:dyDescent="0.2"/>
    <row r="154" ht="13.15" customHeight="1" x14ac:dyDescent="0.2"/>
    <row r="155" ht="13.15" customHeight="1" x14ac:dyDescent="0.2"/>
    <row r="156" ht="13.15" customHeight="1" x14ac:dyDescent="0.2"/>
    <row r="157" ht="13.15" customHeight="1" x14ac:dyDescent="0.2"/>
    <row r="158" ht="13.15" customHeight="1" x14ac:dyDescent="0.2"/>
    <row r="159" ht="13.15" customHeight="1" x14ac:dyDescent="0.2"/>
    <row r="160" ht="13.15" customHeight="1" x14ac:dyDescent="0.2"/>
    <row r="161" ht="13.15" customHeight="1" x14ac:dyDescent="0.2"/>
    <row r="162" ht="13.15" customHeight="1" x14ac:dyDescent="0.2"/>
    <row r="163" ht="13.15" customHeight="1" x14ac:dyDescent="0.2"/>
    <row r="164" ht="13.15" customHeight="1" x14ac:dyDescent="0.2"/>
    <row r="165" ht="13.15" customHeight="1" x14ac:dyDescent="0.2"/>
    <row r="166" ht="13.15" customHeight="1" x14ac:dyDescent="0.2"/>
    <row r="167" ht="13.15" customHeight="1" x14ac:dyDescent="0.2"/>
    <row r="168" ht="13.15" customHeight="1" x14ac:dyDescent="0.2"/>
    <row r="169" ht="13.15" customHeight="1" x14ac:dyDescent="0.2"/>
    <row r="170" ht="13.15" customHeight="1" x14ac:dyDescent="0.2"/>
    <row r="171" ht="13.15" customHeight="1" x14ac:dyDescent="0.2"/>
    <row r="172" ht="13.15" customHeight="1" x14ac:dyDescent="0.2"/>
    <row r="173" ht="13.15" customHeight="1" x14ac:dyDescent="0.2"/>
    <row r="174" ht="13.15" customHeight="1" x14ac:dyDescent="0.2"/>
    <row r="175" ht="13.15" customHeight="1" x14ac:dyDescent="0.2"/>
    <row r="176" ht="13.15" customHeight="1" x14ac:dyDescent="0.2"/>
    <row r="177" ht="13.15" customHeight="1" x14ac:dyDescent="0.2"/>
    <row r="178" ht="13.15" customHeight="1" x14ac:dyDescent="0.2"/>
    <row r="179" ht="13.15" customHeight="1" x14ac:dyDescent="0.2"/>
    <row r="180" ht="13.15" customHeight="1" x14ac:dyDescent="0.2"/>
    <row r="181" ht="13.15" customHeight="1" x14ac:dyDescent="0.2"/>
    <row r="182" ht="13.15" customHeight="1" x14ac:dyDescent="0.2"/>
    <row r="183" ht="13.15" customHeight="1" x14ac:dyDescent="0.2"/>
    <row r="184" ht="13.15" customHeight="1" x14ac:dyDescent="0.2"/>
    <row r="185" ht="13.15" customHeight="1" x14ac:dyDescent="0.2"/>
    <row r="186" ht="13.15" customHeight="1" x14ac:dyDescent="0.2"/>
    <row r="187" ht="13.15" customHeight="1" x14ac:dyDescent="0.2"/>
    <row r="188" ht="13.15" customHeight="1" x14ac:dyDescent="0.2"/>
    <row r="189" ht="13.15" customHeight="1" x14ac:dyDescent="0.2"/>
    <row r="190" ht="13.15" customHeight="1" x14ac:dyDescent="0.2"/>
    <row r="191" ht="13.15" customHeight="1" x14ac:dyDescent="0.2"/>
    <row r="192" ht="13.15" customHeight="1" x14ac:dyDescent="0.2"/>
    <row r="193" ht="13.15" customHeight="1" x14ac:dyDescent="0.2"/>
    <row r="194" ht="13.15" customHeight="1" x14ac:dyDescent="0.2"/>
    <row r="195" ht="13.15" customHeight="1" x14ac:dyDescent="0.2"/>
    <row r="196" ht="13.15" customHeight="1" x14ac:dyDescent="0.2"/>
    <row r="197" ht="13.15" customHeight="1" x14ac:dyDescent="0.2"/>
    <row r="198" ht="13.15" customHeight="1" x14ac:dyDescent="0.2"/>
    <row r="199" ht="13.15" customHeight="1" x14ac:dyDescent="0.2"/>
    <row r="200" ht="13.15" customHeight="1" x14ac:dyDescent="0.2"/>
    <row r="201" ht="13.15" customHeight="1" x14ac:dyDescent="0.2"/>
    <row r="202" ht="13.15" customHeight="1" x14ac:dyDescent="0.2"/>
    <row r="203" ht="13.15" customHeight="1" x14ac:dyDescent="0.2"/>
    <row r="204" ht="13.15" customHeight="1" x14ac:dyDescent="0.2"/>
    <row r="205" ht="13.15" customHeight="1" x14ac:dyDescent="0.2"/>
    <row r="206" ht="13.15" customHeight="1" x14ac:dyDescent="0.2"/>
    <row r="207" ht="13.15" customHeight="1" x14ac:dyDescent="0.2"/>
    <row r="208" ht="13.15" customHeight="1" x14ac:dyDescent="0.2"/>
    <row r="209" ht="13.15" customHeight="1" x14ac:dyDescent="0.2"/>
    <row r="210" ht="13.15" customHeight="1" x14ac:dyDescent="0.2"/>
    <row r="211" ht="13.15" customHeight="1" x14ac:dyDescent="0.2"/>
    <row r="212" ht="13.15" customHeight="1" x14ac:dyDescent="0.2"/>
    <row r="213" ht="13.15" customHeight="1" x14ac:dyDescent="0.2"/>
    <row r="214" ht="13.15" customHeight="1" x14ac:dyDescent="0.2"/>
    <row r="215" ht="13.15" customHeight="1" x14ac:dyDescent="0.2"/>
    <row r="216" ht="13.15" customHeight="1" x14ac:dyDescent="0.2"/>
  </sheetData>
  <mergeCells count="1">
    <mergeCell ref="A6:O6"/>
  </mergeCells>
  <pageMargins left="0.7" right="0.7" top="0.75" bottom="0.75" header="0.3" footer="0.3"/>
  <pageSetup scale="65" fitToHeight="0" orientation="portrait" r:id="rId1"/>
  <rowBreaks count="1" manualBreakCount="1">
    <brk id="6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567F4-39B8-4D9B-A4C9-56728A89B83C}">
  <sheetPr>
    <pageSetUpPr fitToPage="1"/>
  </sheetPr>
  <dimension ref="A1:O216"/>
  <sheetViews>
    <sheetView view="pageBreakPreview" topLeftCell="A73" zoomScale="115" zoomScaleNormal="80" zoomScaleSheetLayoutView="115" workbookViewId="0"/>
  </sheetViews>
  <sheetFormatPr defaultColWidth="8.85546875" defaultRowHeight="12.75" x14ac:dyDescent="0.2"/>
  <cols>
    <col min="1" max="1" width="5.85546875" customWidth="1"/>
    <col min="2" max="2" width="1.7109375" customWidth="1"/>
    <col min="3" max="3" width="25.7109375" customWidth="1"/>
    <col min="4" max="4" width="1.7109375" customWidth="1"/>
    <col min="5" max="5" width="10.7109375" customWidth="1"/>
    <col min="6" max="6" width="1.7109375" customWidth="1"/>
    <col min="7" max="7" width="17.140625" customWidth="1"/>
    <col min="8" max="8" width="1.7109375" customWidth="1"/>
    <col min="9" max="9" width="17.140625" customWidth="1"/>
    <col min="10" max="10" width="1.7109375" customWidth="1"/>
    <col min="11" max="11" width="17.140625" customWidth="1"/>
    <col min="12" max="12" width="1.7109375" customWidth="1"/>
    <col min="13" max="13" width="17.140625" customWidth="1"/>
    <col min="14" max="14" width="1.7109375" customWidth="1"/>
    <col min="15" max="15" width="17.140625" customWidth="1"/>
    <col min="16" max="16" width="1.7109375" customWidth="1"/>
  </cols>
  <sheetData>
    <row r="1" spans="1:15" ht="13.15" customHeight="1" x14ac:dyDescent="0.2"/>
    <row r="2" spans="1:15" ht="13.15" customHeight="1" x14ac:dyDescent="0.2"/>
    <row r="3" spans="1:15" ht="13.15" customHeight="1" x14ac:dyDescent="0.2"/>
    <row r="4" spans="1:15" ht="13.15" customHeight="1" x14ac:dyDescent="0.2"/>
    <row r="5" spans="1:15" ht="13.15" customHeight="1" x14ac:dyDescent="0.2"/>
    <row r="6" spans="1:15" ht="13.15" customHeight="1" x14ac:dyDescent="0.2">
      <c r="A6" s="57" t="s">
        <v>103</v>
      </c>
      <c r="B6" s="57"/>
      <c r="C6" s="57"/>
      <c r="D6" s="57"/>
      <c r="E6" s="57"/>
      <c r="F6" s="57"/>
      <c r="G6" s="57"/>
      <c r="H6" s="57"/>
      <c r="I6" s="57"/>
      <c r="J6" s="57"/>
      <c r="K6" s="57"/>
      <c r="L6" s="57"/>
      <c r="M6" s="57"/>
      <c r="N6" s="57"/>
      <c r="O6" s="57"/>
    </row>
    <row r="7" spans="1:15" ht="13.15" customHeight="1" x14ac:dyDescent="0.2"/>
    <row r="8" spans="1:15" ht="13.15" customHeight="1" x14ac:dyDescent="0.2"/>
    <row r="9" spans="1:15" ht="13.15" customHeight="1" x14ac:dyDescent="0.2">
      <c r="G9" s="12"/>
      <c r="H9" s="1"/>
      <c r="I9" s="12" t="s">
        <v>2</v>
      </c>
      <c r="J9" s="1"/>
      <c r="K9" s="12" t="s">
        <v>2</v>
      </c>
      <c r="L9" s="1"/>
      <c r="M9" s="12" t="s">
        <v>3</v>
      </c>
      <c r="N9" s="10"/>
      <c r="O9" s="12" t="s">
        <v>3</v>
      </c>
    </row>
    <row r="10" spans="1:15" ht="13.15" customHeight="1" x14ac:dyDescent="0.2">
      <c r="A10" s="6" t="s">
        <v>4</v>
      </c>
      <c r="E10" s="6"/>
      <c r="G10" s="9" t="s">
        <v>5</v>
      </c>
      <c r="H10" s="1"/>
      <c r="I10" s="9" t="s">
        <v>6</v>
      </c>
      <c r="J10" s="1"/>
      <c r="K10" s="9" t="s">
        <v>7</v>
      </c>
      <c r="L10" s="1"/>
      <c r="M10" s="9" t="s">
        <v>51</v>
      </c>
      <c r="O10" s="9" t="s">
        <v>7</v>
      </c>
    </row>
    <row r="11" spans="1:15" ht="13.15" customHeight="1" x14ac:dyDescent="0.2">
      <c r="A11" s="25" t="s">
        <v>12</v>
      </c>
      <c r="C11" s="14" t="s">
        <v>13</v>
      </c>
      <c r="E11" s="25" t="s">
        <v>52</v>
      </c>
      <c r="G11" s="8" t="s">
        <v>14</v>
      </c>
      <c r="H11" s="1"/>
      <c r="I11" s="8" t="s">
        <v>15</v>
      </c>
      <c r="J11" s="1"/>
      <c r="K11" s="8" t="s">
        <v>16</v>
      </c>
      <c r="L11" s="1"/>
      <c r="M11" s="8" t="s">
        <v>17</v>
      </c>
      <c r="O11" s="8" t="s">
        <v>17</v>
      </c>
    </row>
    <row r="12" spans="1:15" ht="13.15" customHeight="1" x14ac:dyDescent="0.2">
      <c r="A12" s="6"/>
      <c r="G12" s="6" t="s">
        <v>23</v>
      </c>
      <c r="I12" s="9" t="s">
        <v>24</v>
      </c>
      <c r="K12" s="24" t="s">
        <v>25</v>
      </c>
      <c r="M12" s="9" t="s">
        <v>26</v>
      </c>
      <c r="O12" s="24" t="s">
        <v>27</v>
      </c>
    </row>
    <row r="13" spans="1:15" ht="13.15" customHeight="1" x14ac:dyDescent="0.2">
      <c r="E13" s="6"/>
    </row>
    <row r="14" spans="1:15" ht="13.15" customHeight="1" x14ac:dyDescent="0.2">
      <c r="C14" s="32" t="s">
        <v>104</v>
      </c>
      <c r="E14" s="7"/>
      <c r="G14" s="1"/>
      <c r="H14" s="1"/>
      <c r="I14" s="1"/>
      <c r="J14" s="1"/>
      <c r="K14" s="1"/>
      <c r="L14" s="1"/>
      <c r="M14" s="1"/>
      <c r="N14" s="1"/>
      <c r="O14" s="1"/>
    </row>
    <row r="15" spans="1:15" ht="13.15" customHeight="1" x14ac:dyDescent="0.2">
      <c r="A15" s="6">
        <f>1</f>
        <v>1</v>
      </c>
      <c r="C15" s="33" t="s">
        <v>54</v>
      </c>
      <c r="E15" s="34">
        <v>2200</v>
      </c>
      <c r="G15" s="6"/>
      <c r="H15" s="6"/>
      <c r="I15" s="6"/>
      <c r="J15" s="6"/>
      <c r="K15" s="6"/>
      <c r="L15" s="6"/>
      <c r="M15" s="6"/>
      <c r="N15" s="6"/>
      <c r="O15" s="6"/>
    </row>
    <row r="16" spans="1:15" ht="13.15" customHeight="1" x14ac:dyDescent="0.2">
      <c r="A16" s="6">
        <f>MAX($A$15:A15)+1</f>
        <v>2</v>
      </c>
      <c r="C16" s="33" t="s">
        <v>55</v>
      </c>
      <c r="E16" s="34">
        <v>20.05</v>
      </c>
      <c r="G16" s="6"/>
      <c r="H16" s="6"/>
      <c r="I16" s="6"/>
      <c r="J16" s="6"/>
      <c r="K16" s="6"/>
      <c r="L16" s="6"/>
      <c r="M16" s="6"/>
      <c r="N16" s="6"/>
      <c r="O16" s="6"/>
    </row>
    <row r="17" spans="1:15" ht="13.15" customHeight="1" x14ac:dyDescent="0.2">
      <c r="A17" s="6"/>
      <c r="C17" s="36"/>
      <c r="E17" s="34"/>
      <c r="G17" s="35"/>
    </row>
    <row r="18" spans="1:15" ht="13.15" customHeight="1" x14ac:dyDescent="0.2">
      <c r="A18" s="6"/>
      <c r="C18" s="18" t="s">
        <v>56</v>
      </c>
      <c r="E18" s="7"/>
      <c r="G18" s="35"/>
    </row>
    <row r="19" spans="1:15" ht="13.15" customHeight="1" x14ac:dyDescent="0.2">
      <c r="A19" s="6">
        <f>MAX($A$15:A18)+1</f>
        <v>3</v>
      </c>
      <c r="C19" s="19" t="s">
        <v>57</v>
      </c>
      <c r="E19" s="21">
        <v>12</v>
      </c>
      <c r="G19" s="34">
        <f>$E19*'Rates Input'!$E$85</f>
        <v>310.20000000000005</v>
      </c>
      <c r="H19" s="34"/>
      <c r="I19" s="34">
        <f>$E19*'Rates Input'!$G$85</f>
        <v>310.20000000000005</v>
      </c>
      <c r="J19" s="34"/>
      <c r="K19" s="34">
        <f>$E19*'Rates Input'!$I$85</f>
        <v>362.32192282809092</v>
      </c>
      <c r="L19" s="34"/>
      <c r="M19" s="34">
        <f>$E19*'Rates Input'!$K$85</f>
        <v>349.17132188263611</v>
      </c>
      <c r="N19" s="34"/>
      <c r="O19" s="34">
        <f>$E19*'Rates Input'!$M$85</f>
        <v>349.17132188263611</v>
      </c>
    </row>
    <row r="20" spans="1:15" ht="13.15" customHeight="1" x14ac:dyDescent="0.2">
      <c r="A20" s="6">
        <f>MAX($A$15:A19)+1</f>
        <v>4</v>
      </c>
      <c r="C20" s="19" t="s">
        <v>58</v>
      </c>
      <c r="E20" s="21">
        <f>E$16</f>
        <v>20.05</v>
      </c>
      <c r="G20" s="34">
        <f>$E20*12*'Rates Input'!$E$86/100</f>
        <v>0</v>
      </c>
      <c r="H20" s="34"/>
      <c r="I20" s="34">
        <f>$E20*12*'Rates Input'!$G$86/100</f>
        <v>0</v>
      </c>
      <c r="J20" s="34"/>
      <c r="K20" s="34">
        <f>$E20*12*'Rates Input'!$I$86/100</f>
        <v>125.85641971206537</v>
      </c>
      <c r="L20" s="34"/>
      <c r="M20" s="34">
        <f>$E20*12*'Rates Input'!$K$86/100</f>
        <v>147.78849162468359</v>
      </c>
      <c r="N20" s="34"/>
      <c r="O20" s="34">
        <f>$E20*12*'Rates Input'!$M$86/100</f>
        <v>147.78849162468359</v>
      </c>
    </row>
    <row r="21" spans="1:15" ht="13.15" customHeight="1" x14ac:dyDescent="0.2">
      <c r="A21" s="6">
        <f>MAX($A$15:A20)+1</f>
        <v>5</v>
      </c>
      <c r="C21" s="19" t="s">
        <v>59</v>
      </c>
      <c r="E21" s="7"/>
      <c r="G21" s="7"/>
      <c r="H21" s="7"/>
      <c r="I21" s="7"/>
      <c r="J21" s="7"/>
      <c r="K21" s="7"/>
      <c r="L21" s="7"/>
      <c r="M21" s="7"/>
      <c r="N21" s="34"/>
      <c r="O21" s="7"/>
    </row>
    <row r="22" spans="1:15" ht="13.15" customHeight="1" x14ac:dyDescent="0.2">
      <c r="A22" s="6">
        <f>MAX($A$15:A21)+1</f>
        <v>6</v>
      </c>
      <c r="C22" s="20" t="s">
        <v>105</v>
      </c>
      <c r="E22" s="34">
        <v>1006.8</v>
      </c>
      <c r="G22" s="34">
        <f>$E22*'Rates Input'!$E$88/100</f>
        <v>68.094917999999993</v>
      </c>
      <c r="H22" s="34"/>
      <c r="I22" s="34">
        <f>$E22*'Rates Input'!$G$88/100</f>
        <v>90.135110662758166</v>
      </c>
      <c r="J22" s="34"/>
      <c r="K22" s="34">
        <f>$E22*'Rates Input'!$I$88/100</f>
        <v>3.8909612679273535</v>
      </c>
      <c r="L22" s="34"/>
      <c r="M22" s="34">
        <f>$E22*'Rates Input'!$K$88/100</f>
        <v>3.9451051045180838</v>
      </c>
      <c r="N22" s="34"/>
      <c r="O22" s="34">
        <f>$E22*'Rates Input'!$M$88/100</f>
        <v>3.9451051045180838</v>
      </c>
    </row>
    <row r="23" spans="1:15" ht="13.15" customHeight="1" x14ac:dyDescent="0.2">
      <c r="A23" s="6">
        <f>MAX($A$15:A22)+1</f>
        <v>7</v>
      </c>
      <c r="C23" s="20" t="s">
        <v>106</v>
      </c>
      <c r="E23" s="34">
        <v>778.6</v>
      </c>
      <c r="G23" s="34">
        <f>$E23*'Rates Input'!$E$89/100</f>
        <v>50.556833799999993</v>
      </c>
      <c r="H23" s="7"/>
      <c r="I23" s="34">
        <f>$E23*'Rates Input'!$G$89/100</f>
        <v>66.663919614414326</v>
      </c>
      <c r="J23" s="7"/>
      <c r="K23" s="34">
        <f>$E23*'Rates Input'!$I$89/100</f>
        <v>3.0090409646486269</v>
      </c>
      <c r="L23" s="7"/>
      <c r="M23" s="34">
        <f>$E23*'Rates Input'!$K$89/100</f>
        <v>3.0509126285039536</v>
      </c>
      <c r="N23" s="34"/>
      <c r="O23" s="34">
        <f>$E23*'Rates Input'!$M$89/100</f>
        <v>3.0509126285039536</v>
      </c>
    </row>
    <row r="24" spans="1:15" ht="13.15" customHeight="1" x14ac:dyDescent="0.2">
      <c r="A24" s="6">
        <f>MAX($A$15:A23)+1</f>
        <v>8</v>
      </c>
      <c r="C24" s="20" t="s">
        <v>107</v>
      </c>
      <c r="E24" s="34">
        <v>414.6</v>
      </c>
      <c r="G24" s="34">
        <f>$E24*'Rates Input'!$E$90/100</f>
        <v>24.028972200000002</v>
      </c>
      <c r="H24" s="34"/>
      <c r="I24" s="34">
        <f>$E24*'Rates Input'!$G$90/100</f>
        <v>31.317030844099708</v>
      </c>
      <c r="J24" s="34"/>
      <c r="K24" s="34">
        <f>$E24*'Rates Input'!$I$90/100</f>
        <v>1.6022969226089401</v>
      </c>
      <c r="L24" s="34"/>
      <c r="M24" s="34">
        <f>$E24*'Rates Input'!$K$90/100</f>
        <v>1.624593341610248</v>
      </c>
      <c r="N24" s="34"/>
      <c r="O24" s="34">
        <f>$E24*'Rates Input'!$M$90/100</f>
        <v>1.624593341610248</v>
      </c>
    </row>
    <row r="25" spans="1:15" ht="13.15" customHeight="1" x14ac:dyDescent="0.2">
      <c r="A25" s="6">
        <f>MAX($A$15:A24)+1</f>
        <v>9</v>
      </c>
      <c r="C25" s="19" t="s">
        <v>64</v>
      </c>
      <c r="D25" s="34"/>
      <c r="E25" s="43">
        <f>SUM(E22:E24)</f>
        <v>2200</v>
      </c>
      <c r="G25" s="43">
        <f>SUM(G22:G24)</f>
        <v>142.680724</v>
      </c>
      <c r="H25" s="34"/>
      <c r="I25" s="43">
        <f>SUM(I22:I24)</f>
        <v>188.11606112127222</v>
      </c>
      <c r="J25" s="34"/>
      <c r="K25" s="43">
        <f>SUM(K22:K24)</f>
        <v>8.5022991551849199</v>
      </c>
      <c r="L25" s="34"/>
      <c r="M25" s="43">
        <f>SUM(M22:M24)</f>
        <v>8.6206110746322864</v>
      </c>
      <c r="N25" s="34"/>
      <c r="O25" s="43">
        <f>SUM(O22:O24)</f>
        <v>8.6206110746322864</v>
      </c>
    </row>
    <row r="26" spans="1:15" ht="13.15" customHeight="1" x14ac:dyDescent="0.2">
      <c r="A26" s="6"/>
      <c r="C26" s="39"/>
      <c r="E26" s="7"/>
      <c r="G26" s="34"/>
      <c r="H26" s="34"/>
      <c r="I26" s="34"/>
      <c r="J26" s="34"/>
      <c r="K26" s="34"/>
      <c r="L26" s="34"/>
      <c r="M26" s="34"/>
      <c r="N26" s="34"/>
      <c r="O26" s="34"/>
    </row>
    <row r="27" spans="1:15" ht="13.15" customHeight="1" x14ac:dyDescent="0.2">
      <c r="A27" s="6">
        <f>MAX($A$15:A26)+1</f>
        <v>10</v>
      </c>
      <c r="C27" s="33" t="s">
        <v>65</v>
      </c>
      <c r="E27" s="7">
        <f>$E$15</f>
        <v>2200</v>
      </c>
      <c r="G27" s="34">
        <f>$E27*'Rates Input'!$E$13/100</f>
        <v>0.31459999999999999</v>
      </c>
      <c r="H27" s="34"/>
      <c r="I27" s="34">
        <f>$E27*'Rates Input'!$E$13/100</f>
        <v>0.31459999999999999</v>
      </c>
      <c r="J27" s="34"/>
      <c r="K27" s="34">
        <f>$E27*'Rates Input'!$E$13/100</f>
        <v>0.31459999999999999</v>
      </c>
      <c r="L27" s="34"/>
      <c r="M27" s="34">
        <f>$E27*'Rates Input'!$E$13/100</f>
        <v>0.31459999999999999</v>
      </c>
      <c r="N27" s="34"/>
      <c r="O27" s="34">
        <f>$E27*'Rates Input'!$E$13/100</f>
        <v>0.31459999999999999</v>
      </c>
    </row>
    <row r="28" spans="1:15" ht="13.15" customHeight="1" x14ac:dyDescent="0.2">
      <c r="A28" s="6"/>
      <c r="C28" s="19"/>
      <c r="E28" s="7"/>
      <c r="G28" s="34"/>
      <c r="H28" s="34"/>
      <c r="I28" s="34"/>
      <c r="J28" s="34"/>
      <c r="K28" s="34"/>
      <c r="L28" s="34"/>
      <c r="M28" s="34"/>
      <c r="N28" s="34"/>
      <c r="O28" s="34"/>
    </row>
    <row r="29" spans="1:15" ht="13.15" customHeight="1" x14ac:dyDescent="0.2">
      <c r="A29" s="6">
        <f>MAX($A$15:A28)+1</f>
        <v>11</v>
      </c>
      <c r="C29" s="19" t="s">
        <v>66</v>
      </c>
      <c r="E29" s="7"/>
      <c r="G29" s="43">
        <f>SUM(G19,G20,G25,G27)</f>
        <v>453.19532400000003</v>
      </c>
      <c r="H29" s="34"/>
      <c r="I29" s="43">
        <f>SUM(I19,I20,I25,I27)</f>
        <v>498.63066112127223</v>
      </c>
      <c r="J29" s="34"/>
      <c r="K29" s="43">
        <f>SUM(K19,K20,K25,K27)</f>
        <v>496.99524169534118</v>
      </c>
      <c r="L29" s="34"/>
      <c r="M29" s="43">
        <f>SUM(M19,M20,M25,M27)</f>
        <v>505.89502458195199</v>
      </c>
      <c r="N29" s="34"/>
      <c r="O29" s="43">
        <f>SUM(O19,O20,O25,O27)</f>
        <v>505.89502458195199</v>
      </c>
    </row>
    <row r="30" spans="1:15" ht="13.15" customHeight="1" x14ac:dyDescent="0.2">
      <c r="A30" s="6"/>
      <c r="C30" s="19"/>
      <c r="E30" s="34"/>
      <c r="G30" s="34"/>
      <c r="H30" s="34"/>
      <c r="I30" s="34"/>
      <c r="J30" s="34"/>
      <c r="K30" s="34"/>
      <c r="L30" s="34"/>
      <c r="M30" s="34"/>
      <c r="N30" s="34"/>
      <c r="O30" s="34"/>
    </row>
    <row r="31" spans="1:15" ht="13.15" customHeight="1" x14ac:dyDescent="0.2">
      <c r="A31" s="6"/>
      <c r="C31" s="18" t="s">
        <v>67</v>
      </c>
      <c r="E31" s="7"/>
      <c r="G31" s="34"/>
      <c r="H31" s="34"/>
      <c r="I31" s="34"/>
      <c r="J31" s="34"/>
      <c r="K31" s="34"/>
      <c r="L31" s="34"/>
      <c r="M31" s="34"/>
      <c r="N31" s="34"/>
      <c r="O31" s="34"/>
    </row>
    <row r="32" spans="1:15" ht="13.15" customHeight="1" x14ac:dyDescent="0.2">
      <c r="A32" s="6">
        <f>MAX($A$15:A31)+1</f>
        <v>12</v>
      </c>
      <c r="C32" s="19" t="s">
        <v>68</v>
      </c>
      <c r="E32" s="34">
        <f>$E$15</f>
        <v>2200</v>
      </c>
      <c r="G32" s="34">
        <f>$E32*'Rates Input'!$E$92/100</f>
        <v>0</v>
      </c>
      <c r="H32" s="34"/>
      <c r="I32" s="34">
        <f>$E32*'Rates Input'!$G$92/100</f>
        <v>0.23590635231734805</v>
      </c>
      <c r="J32" s="34"/>
      <c r="K32" s="34">
        <f>$E32*'Rates Input'!$I$92/100</f>
        <v>0.23590635231734805</v>
      </c>
      <c r="L32" s="34"/>
      <c r="M32" s="34">
        <f>$E32*'Rates Input'!$K$92/100</f>
        <v>39.671148228243339</v>
      </c>
      <c r="N32" s="34"/>
      <c r="O32" s="34">
        <f>$E32*'Rates Input'!$M$92/100</f>
        <v>39.671148228243339</v>
      </c>
    </row>
    <row r="33" spans="1:15" ht="13.15" customHeight="1" x14ac:dyDescent="0.2">
      <c r="A33" s="6">
        <f>MAX($A$15:A32)+1</f>
        <v>13</v>
      </c>
      <c r="C33" s="19" t="s">
        <v>69</v>
      </c>
      <c r="E33" s="7">
        <f>$E$15</f>
        <v>2200</v>
      </c>
      <c r="G33" s="34">
        <f>$E33*'Rates Input'!$E$93/100</f>
        <v>357.35151436497631</v>
      </c>
      <c r="H33" s="34"/>
      <c r="I33" s="34">
        <f>$E33*'Rates Input'!$G$93/100</f>
        <v>349.88674990795283</v>
      </c>
      <c r="J33" s="34"/>
      <c r="K33" s="34">
        <f>$E33*'Rates Input'!$I$93/100</f>
        <v>349.88674990795283</v>
      </c>
      <c r="L33" s="34"/>
      <c r="M33" s="34">
        <f>$E33*'Rates Input'!$K$93/100</f>
        <v>316.84085988645836</v>
      </c>
      <c r="N33" s="34"/>
      <c r="O33" s="34">
        <f>$E33*'Rates Input'!$M$93/100</f>
        <v>316.84085988645836</v>
      </c>
    </row>
    <row r="34" spans="1:15" ht="13.15" customHeight="1" x14ac:dyDescent="0.2">
      <c r="A34" s="6">
        <f>MAX($A$15:A33)+1</f>
        <v>14</v>
      </c>
      <c r="C34" s="33" t="s">
        <v>70</v>
      </c>
      <c r="E34" s="7"/>
      <c r="G34" s="43">
        <f>SUM(G32:G33)</f>
        <v>357.35151436497631</v>
      </c>
      <c r="H34" s="34"/>
      <c r="I34" s="43">
        <f>SUM(I32:I33)</f>
        <v>350.12265626027016</v>
      </c>
      <c r="J34" s="34"/>
      <c r="K34" s="43">
        <f>SUM(K32:K33)</f>
        <v>350.12265626027016</v>
      </c>
      <c r="L34" s="34"/>
      <c r="M34" s="43">
        <f>SUM(M32:M33)</f>
        <v>356.5120081147017</v>
      </c>
      <c r="N34" s="34"/>
      <c r="O34" s="43">
        <f>SUM(O32:O33)</f>
        <v>356.5120081147017</v>
      </c>
    </row>
    <row r="35" spans="1:15" ht="13.15" customHeight="1" x14ac:dyDescent="0.2">
      <c r="A35" s="6"/>
      <c r="C35" s="39"/>
      <c r="E35" s="7"/>
      <c r="G35" s="34"/>
      <c r="H35" s="34"/>
      <c r="I35" s="34"/>
      <c r="J35" s="34"/>
      <c r="K35" s="34"/>
      <c r="L35" s="34"/>
      <c r="M35" s="34"/>
      <c r="N35" s="34"/>
      <c r="O35" s="34"/>
    </row>
    <row r="36" spans="1:15" ht="13.15" customHeight="1" thickBot="1" x14ac:dyDescent="0.25">
      <c r="A36" s="6">
        <f>MAX($A$15:A35)+1</f>
        <v>15</v>
      </c>
      <c r="C36" s="33" t="s">
        <v>71</v>
      </c>
      <c r="E36" s="7"/>
      <c r="G36" s="40">
        <f>G29+G34</f>
        <v>810.54683836497634</v>
      </c>
      <c r="H36" s="34"/>
      <c r="I36" s="40">
        <f>I29+I34</f>
        <v>848.75331738154239</v>
      </c>
      <c r="J36" s="34"/>
      <c r="K36" s="40">
        <f>K29+K34</f>
        <v>847.1178979556114</v>
      </c>
      <c r="L36" s="34"/>
      <c r="M36" s="40">
        <f>M29+M34</f>
        <v>862.40703269665369</v>
      </c>
      <c r="N36" s="34"/>
      <c r="O36" s="40">
        <f>O29+O34</f>
        <v>862.40703269665369</v>
      </c>
    </row>
    <row r="37" spans="1:15" ht="13.15" customHeight="1" thickTop="1" x14ac:dyDescent="0.2">
      <c r="A37" s="6"/>
      <c r="E37" s="41"/>
      <c r="G37" s="34"/>
      <c r="H37" s="34"/>
      <c r="I37" s="34"/>
      <c r="J37" s="34"/>
      <c r="K37" s="34"/>
      <c r="L37" s="34"/>
      <c r="M37" s="34"/>
      <c r="N37" s="34"/>
      <c r="O37" s="34"/>
    </row>
    <row r="38" spans="1:15" ht="13.15" customHeight="1" x14ac:dyDescent="0.2">
      <c r="A38" s="6"/>
      <c r="E38" s="41"/>
      <c r="G38" s="34"/>
      <c r="H38" s="34"/>
      <c r="I38" s="34"/>
      <c r="J38" s="34"/>
      <c r="K38" s="34"/>
      <c r="L38" s="34"/>
      <c r="M38" s="34"/>
      <c r="N38" s="34"/>
      <c r="O38" s="34"/>
    </row>
    <row r="39" spans="1:15" ht="13.15" customHeight="1" x14ac:dyDescent="0.2">
      <c r="A39" s="6"/>
      <c r="C39" s="32" t="s">
        <v>108</v>
      </c>
      <c r="E39" s="7"/>
      <c r="G39" s="7"/>
      <c r="H39" s="7"/>
      <c r="I39" s="7"/>
      <c r="J39" s="7"/>
      <c r="K39" s="7"/>
      <c r="L39" s="7"/>
      <c r="M39" s="7"/>
      <c r="N39" s="7"/>
      <c r="O39" s="7"/>
    </row>
    <row r="40" spans="1:15" ht="13.15" customHeight="1" x14ac:dyDescent="0.2">
      <c r="A40" s="6">
        <f>MAX($A$15:A39)+1</f>
        <v>16</v>
      </c>
      <c r="C40" s="33" t="s">
        <v>54</v>
      </c>
      <c r="E40" s="34">
        <v>60000</v>
      </c>
      <c r="G40" s="42"/>
      <c r="H40" s="42"/>
      <c r="I40" s="42"/>
      <c r="J40" s="42"/>
      <c r="K40" s="42"/>
      <c r="L40" s="42"/>
      <c r="M40" s="42"/>
      <c r="N40" s="42"/>
      <c r="O40" s="42"/>
    </row>
    <row r="41" spans="1:15" ht="13.15" customHeight="1" x14ac:dyDescent="0.2">
      <c r="A41" s="6">
        <f>MAX($A$15:A40)+1</f>
        <v>17</v>
      </c>
      <c r="C41" s="33" t="s">
        <v>55</v>
      </c>
      <c r="E41" s="34">
        <v>613.42191780821929</v>
      </c>
      <c r="G41" s="42"/>
      <c r="H41" s="42"/>
      <c r="I41" s="42"/>
      <c r="J41" s="42"/>
      <c r="K41" s="42"/>
      <c r="L41" s="42"/>
      <c r="M41" s="42"/>
      <c r="N41" s="42"/>
      <c r="O41" s="42"/>
    </row>
    <row r="42" spans="1:15" ht="13.15" customHeight="1" x14ac:dyDescent="0.2">
      <c r="A42" s="6"/>
      <c r="G42" s="34"/>
      <c r="H42" s="34"/>
      <c r="I42" s="34"/>
      <c r="J42" s="34"/>
      <c r="K42" s="34"/>
      <c r="L42" s="34"/>
      <c r="M42" s="34"/>
      <c r="N42" s="34"/>
      <c r="O42" s="34"/>
    </row>
    <row r="43" spans="1:15" ht="13.15" customHeight="1" x14ac:dyDescent="0.2">
      <c r="A43" s="6"/>
      <c r="C43" s="18" t="s">
        <v>56</v>
      </c>
      <c r="E43" s="1"/>
      <c r="G43" s="34"/>
      <c r="H43" s="34"/>
      <c r="I43" s="34"/>
      <c r="J43" s="34"/>
      <c r="K43" s="34"/>
      <c r="L43" s="34"/>
      <c r="M43" s="34"/>
      <c r="N43" s="34"/>
      <c r="O43" s="34"/>
    </row>
    <row r="44" spans="1:15" ht="13.15" customHeight="1" x14ac:dyDescent="0.2">
      <c r="A44" s="6">
        <f>MAX($A$15:A43)+1</f>
        <v>18</v>
      </c>
      <c r="C44" s="19" t="s">
        <v>57</v>
      </c>
      <c r="E44" s="21">
        <v>12</v>
      </c>
      <c r="G44" s="34">
        <f>$E44*'Rates Input'!$E$97</f>
        <v>943.80000000000007</v>
      </c>
      <c r="H44" s="34"/>
      <c r="I44" s="34">
        <f>$E44*'Rates Input'!$G$97</f>
        <v>943.80000000000007</v>
      </c>
      <c r="J44" s="34"/>
      <c r="K44" s="34">
        <f>$E44*'Rates Input'!$I$97</f>
        <v>1933.206058469789</v>
      </c>
      <c r="L44" s="34"/>
      <c r="M44" s="34">
        <f>$E44*'Rates Input'!$K$97</f>
        <v>1334.9190390662393</v>
      </c>
      <c r="N44" s="34"/>
      <c r="O44" s="34">
        <f>$E44*'Rates Input'!$M$97</f>
        <v>349.17132188263611</v>
      </c>
    </row>
    <row r="45" spans="1:15" ht="13.15" customHeight="1" x14ac:dyDescent="0.2">
      <c r="A45" s="6">
        <f>MAX($A$15:A44)+1</f>
        <v>19</v>
      </c>
      <c r="C45" s="19" t="s">
        <v>58</v>
      </c>
      <c r="E45" s="21">
        <f>E$41</f>
        <v>613.42191780821929</v>
      </c>
      <c r="G45" s="34">
        <f>$E45*12*'Rates Input'!$E$98/100</f>
        <v>0</v>
      </c>
      <c r="H45" s="34"/>
      <c r="I45" s="34">
        <f>$E45*12*'Rates Input'!$G$98/100</f>
        <v>0</v>
      </c>
      <c r="J45" s="34"/>
      <c r="K45" s="34">
        <f>$E45*12*'Rates Input'!$I$98/100</f>
        <v>3900.3691463459754</v>
      </c>
      <c r="L45" s="34"/>
      <c r="M45" s="34">
        <f>$E45*12*'Rates Input'!$K$98/100</f>
        <v>3877.5607084732269</v>
      </c>
      <c r="N45" s="34"/>
      <c r="O45" s="34">
        <f>$E45*12*'Rates Input'!$M$98/100</f>
        <v>4676.8858803823705</v>
      </c>
    </row>
    <row r="46" spans="1:15" ht="13.15" customHeight="1" x14ac:dyDescent="0.2">
      <c r="A46" s="6">
        <f>MAX($A$15:A45)+1</f>
        <v>20</v>
      </c>
      <c r="C46" s="19" t="s">
        <v>59</v>
      </c>
      <c r="E46" s="7"/>
      <c r="G46" s="34"/>
      <c r="H46" s="34"/>
      <c r="I46" s="34"/>
      <c r="J46" s="34"/>
      <c r="K46" s="34"/>
      <c r="L46" s="34"/>
      <c r="M46" s="34"/>
      <c r="N46" s="34"/>
      <c r="O46" s="34"/>
    </row>
    <row r="47" spans="1:15" ht="13.15" customHeight="1" x14ac:dyDescent="0.2">
      <c r="A47" s="6">
        <f>MAX($A$15:A46)+1</f>
        <v>21</v>
      </c>
      <c r="C47" s="20" t="s">
        <v>109</v>
      </c>
      <c r="E47" s="34">
        <v>12000</v>
      </c>
      <c r="G47" s="7">
        <f>$E47*'Rates Input'!$E$100/100</f>
        <v>812.97600000000011</v>
      </c>
      <c r="H47" s="7"/>
      <c r="I47" s="7">
        <f>$E47*'Rates Input'!$G$100/100</f>
        <v>842.72463107192675</v>
      </c>
      <c r="J47" s="7"/>
      <c r="K47" s="7">
        <f>$E47*'Rates Input'!$I$100/100</f>
        <v>43.344157912840295</v>
      </c>
      <c r="L47" s="7"/>
      <c r="M47" s="7">
        <f>$E47*'Rates Input'!$K$100/100</f>
        <v>46.429904614509063</v>
      </c>
      <c r="N47" s="34"/>
      <c r="O47" s="7">
        <f>$E47*'Rates Input'!$M$100/100</f>
        <v>46.429904614509063</v>
      </c>
    </row>
    <row r="48" spans="1:15" ht="13.15" customHeight="1" x14ac:dyDescent="0.2">
      <c r="A48" s="6">
        <f>MAX($A$15:A47)+1</f>
        <v>22</v>
      </c>
      <c r="C48" s="20" t="s">
        <v>110</v>
      </c>
      <c r="E48" s="34">
        <v>38260</v>
      </c>
      <c r="G48" s="7">
        <f>$E48*'Rates Input'!$E$101/100</f>
        <v>2552.4393800000003</v>
      </c>
      <c r="H48" s="7"/>
      <c r="I48" s="7">
        <f>$E48*'Rates Input'!$G$101/100</f>
        <v>2642.2200121755227</v>
      </c>
      <c r="J48" s="7"/>
      <c r="K48" s="7">
        <f>$E48*'Rates Input'!$I$101/100</f>
        <v>138.19562347877246</v>
      </c>
      <c r="L48" s="7"/>
      <c r="M48" s="7">
        <f>$E48*'Rates Input'!$K$101/100</f>
        <v>148.03401254592637</v>
      </c>
      <c r="N48" s="34"/>
      <c r="O48" s="7">
        <f>$E48*'Rates Input'!$M$101/100</f>
        <v>148.03401254592637</v>
      </c>
    </row>
    <row r="49" spans="1:15" ht="13.15" customHeight="1" x14ac:dyDescent="0.2">
      <c r="A49" s="6">
        <f>MAX($A$15:A48)+1</f>
        <v>23</v>
      </c>
      <c r="C49" s="20" t="s">
        <v>111</v>
      </c>
      <c r="E49" s="34">
        <v>9740</v>
      </c>
      <c r="G49" s="7">
        <f>$E49*'Rates Input'!$E$102/100</f>
        <v>615.14918</v>
      </c>
      <c r="H49" s="7"/>
      <c r="I49" s="7">
        <f>$E49*'Rates Input'!$G$102/100</f>
        <v>633.57232445402383</v>
      </c>
      <c r="J49" s="7"/>
      <c r="K49" s="7">
        <f>$E49*'Rates Input'!$I$102/100</f>
        <v>35.181008172588704</v>
      </c>
      <c r="L49" s="7"/>
      <c r="M49" s="7">
        <f>$E49*'Rates Input'!$K$102/100</f>
        <v>37.68560591210985</v>
      </c>
      <c r="N49" s="34"/>
      <c r="O49" s="7">
        <f>$E49*'Rates Input'!$M$102/100</f>
        <v>37.68560591210985</v>
      </c>
    </row>
    <row r="50" spans="1:15" ht="13.15" customHeight="1" x14ac:dyDescent="0.2">
      <c r="A50" s="6">
        <f>MAX($A$15:A49)+1</f>
        <v>24</v>
      </c>
      <c r="C50" s="20" t="s">
        <v>112</v>
      </c>
      <c r="E50" s="34">
        <v>0</v>
      </c>
      <c r="G50" s="7">
        <f>$E50*'Rates Input'!$E$103/100</f>
        <v>0</v>
      </c>
      <c r="H50" s="7"/>
      <c r="I50" s="7">
        <f>$E50*'Rates Input'!$G$103/100</f>
        <v>0</v>
      </c>
      <c r="J50" s="34"/>
      <c r="K50" s="7">
        <f>$E50*'Rates Input'!$I$103/100</f>
        <v>0</v>
      </c>
      <c r="L50" s="34"/>
      <c r="M50" s="7">
        <f>$E50*'Rates Input'!$K$103/100</f>
        <v>0</v>
      </c>
      <c r="N50" s="34"/>
      <c r="O50" s="7">
        <f>$E50*'Rates Input'!$M$103/100</f>
        <v>0</v>
      </c>
    </row>
    <row r="51" spans="1:15" ht="13.15" customHeight="1" x14ac:dyDescent="0.2">
      <c r="A51" s="6">
        <f>MAX($A$15:A50)+1</f>
        <v>25</v>
      </c>
      <c r="C51" s="19" t="s">
        <v>80</v>
      </c>
      <c r="D51" s="34"/>
      <c r="E51" s="43">
        <f>SUM(E47:E50)</f>
        <v>60000</v>
      </c>
      <c r="G51" s="43">
        <f>SUM(G47:G50)</f>
        <v>3980.5645600000003</v>
      </c>
      <c r="H51" s="34"/>
      <c r="I51" s="43">
        <f>SUM(I47:I50)</f>
        <v>4118.5169677014737</v>
      </c>
      <c r="J51" s="34"/>
      <c r="K51" s="43">
        <f>SUM(K47:K50)</f>
        <v>216.72078956420148</v>
      </c>
      <c r="L51" s="34"/>
      <c r="M51" s="43">
        <f>SUM(M47:M50)</f>
        <v>232.14952307254529</v>
      </c>
      <c r="N51" s="34"/>
      <c r="O51" s="43">
        <f>SUM(O47:O50)</f>
        <v>232.14952307254529</v>
      </c>
    </row>
    <row r="52" spans="1:15" ht="13.15" customHeight="1" x14ac:dyDescent="0.2">
      <c r="A52" s="6"/>
      <c r="C52" s="39"/>
      <c r="E52" s="7"/>
      <c r="G52" s="34"/>
      <c r="H52" s="34"/>
      <c r="I52" s="34"/>
      <c r="J52" s="34"/>
      <c r="K52" s="34"/>
      <c r="L52" s="34"/>
      <c r="M52" s="34"/>
      <c r="N52" s="34"/>
      <c r="O52" s="34"/>
    </row>
    <row r="53" spans="1:15" ht="13.15" customHeight="1" x14ac:dyDescent="0.2">
      <c r="A53" s="6">
        <f>MAX($A$15:A52)+1</f>
        <v>26</v>
      </c>
      <c r="C53" s="33" t="s">
        <v>65</v>
      </c>
      <c r="E53" s="7">
        <f>$E$40</f>
        <v>60000</v>
      </c>
      <c r="G53" s="34">
        <f>$E53*'Rates Input'!$E$13/100</f>
        <v>8.58</v>
      </c>
      <c r="H53" s="34"/>
      <c r="I53" s="34">
        <f>$E53*'Rates Input'!$E$13/100</f>
        <v>8.58</v>
      </c>
      <c r="J53" s="34"/>
      <c r="K53" s="34">
        <f>$E53*'Rates Input'!$E$13/100</f>
        <v>8.58</v>
      </c>
      <c r="L53" s="34"/>
      <c r="M53" s="34">
        <f>$E53*'Rates Input'!$E$13/100</f>
        <v>8.58</v>
      </c>
      <c r="N53" s="34"/>
      <c r="O53" s="34">
        <f>$E53*'Rates Input'!$E$13/100</f>
        <v>8.58</v>
      </c>
    </row>
    <row r="54" spans="1:15" ht="13.15" customHeight="1" x14ac:dyDescent="0.2">
      <c r="A54" s="6"/>
      <c r="C54" s="19"/>
      <c r="E54" s="7"/>
      <c r="G54" s="34"/>
      <c r="H54" s="34"/>
      <c r="I54" s="34"/>
      <c r="J54" s="34"/>
      <c r="K54" s="34"/>
      <c r="L54" s="34"/>
      <c r="M54" s="34"/>
      <c r="N54" s="34"/>
      <c r="O54" s="34"/>
    </row>
    <row r="55" spans="1:15" ht="13.15" customHeight="1" x14ac:dyDescent="0.2">
      <c r="A55" s="6">
        <f>MAX($A$15:A54)+1</f>
        <v>27</v>
      </c>
      <c r="C55" s="19" t="s">
        <v>66</v>
      </c>
      <c r="E55" s="7"/>
      <c r="G55" s="43">
        <f>SUM(G44,G45,G51,G53)</f>
        <v>4932.9445599999999</v>
      </c>
      <c r="H55" s="34"/>
      <c r="I55" s="43">
        <f>SUM(I44,I45,I51,I53)</f>
        <v>5070.8969677014738</v>
      </c>
      <c r="J55" s="34"/>
      <c r="K55" s="43">
        <f>SUM(K44,K45,K51,K53)</f>
        <v>6058.875994379966</v>
      </c>
      <c r="L55" s="34"/>
      <c r="M55" s="43">
        <f>SUM(M44,M45,M51,M53)</f>
        <v>5453.2092706120111</v>
      </c>
      <c r="N55" s="34"/>
      <c r="O55" s="43">
        <f>SUM(O44,O45,O51,O53)</f>
        <v>5266.7867253375516</v>
      </c>
    </row>
    <row r="56" spans="1:15" ht="13.15" customHeight="1" x14ac:dyDescent="0.2">
      <c r="A56" s="6"/>
      <c r="C56" s="19"/>
      <c r="E56" s="34"/>
      <c r="G56" s="34"/>
      <c r="H56" s="34"/>
      <c r="I56" s="34"/>
      <c r="J56" s="34"/>
      <c r="K56" s="34"/>
      <c r="L56" s="34"/>
      <c r="M56" s="34"/>
      <c r="N56" s="34"/>
      <c r="O56" s="34"/>
    </row>
    <row r="57" spans="1:15" ht="13.15" customHeight="1" x14ac:dyDescent="0.2">
      <c r="A57" s="6"/>
      <c r="C57" s="18" t="s">
        <v>67</v>
      </c>
      <c r="E57" s="7"/>
      <c r="G57" s="34"/>
      <c r="H57" s="34"/>
      <c r="I57" s="34"/>
      <c r="J57" s="34"/>
      <c r="K57" s="34"/>
      <c r="L57" s="34"/>
      <c r="M57" s="34"/>
      <c r="N57" s="34"/>
      <c r="O57" s="34"/>
    </row>
    <row r="58" spans="1:15" ht="13.15" customHeight="1" x14ac:dyDescent="0.2">
      <c r="A58" s="6">
        <f>MAX($A$15:A57)+1</f>
        <v>28</v>
      </c>
      <c r="C58" s="19" t="s">
        <v>68</v>
      </c>
      <c r="E58" s="34">
        <f>$E$40</f>
        <v>60000</v>
      </c>
      <c r="G58" s="34">
        <f>$E58*'Rates Input'!$E$105/100</f>
        <v>0</v>
      </c>
      <c r="H58" s="34"/>
      <c r="I58" s="34">
        <f>$E58*'Rates Input'!$G$105/100</f>
        <v>6.4338096086549426</v>
      </c>
      <c r="J58" s="34"/>
      <c r="K58" s="34">
        <f>$E58*'Rates Input'!$I$105/100</f>
        <v>6.4338096086549426</v>
      </c>
      <c r="L58" s="34"/>
      <c r="M58" s="34">
        <f>$E58*'Rates Input'!$K$105/100</f>
        <v>975.56257034615453</v>
      </c>
      <c r="N58" s="34"/>
      <c r="O58" s="34">
        <f>$E58*'Rates Input'!$M$105/100</f>
        <v>975.56257034615453</v>
      </c>
    </row>
    <row r="59" spans="1:15" ht="13.15" customHeight="1" x14ac:dyDescent="0.2">
      <c r="A59" s="6">
        <f>MAX($A$15:A58)+1</f>
        <v>29</v>
      </c>
      <c r="C59" s="19" t="s">
        <v>69</v>
      </c>
      <c r="E59" s="7">
        <f>$E$40</f>
        <v>60000</v>
      </c>
      <c r="G59" s="34">
        <f>$E59*'Rates Input'!$E$106/100</f>
        <v>9745.9503917720813</v>
      </c>
      <c r="H59" s="34"/>
      <c r="I59" s="34">
        <f>$E59*'Rates Input'!$G$106/100</f>
        <v>9542.3659065805314</v>
      </c>
      <c r="J59" s="34"/>
      <c r="K59" s="34">
        <f>$E59*'Rates Input'!$I$106/100</f>
        <v>9542.3659065805314</v>
      </c>
      <c r="L59" s="34"/>
      <c r="M59" s="34">
        <f>$E59*'Rates Input'!$K$106/100</f>
        <v>8641.1143605397738</v>
      </c>
      <c r="N59" s="34"/>
      <c r="O59" s="34">
        <f>$E59*'Rates Input'!$M$106/100</f>
        <v>8641.1143605397738</v>
      </c>
    </row>
    <row r="60" spans="1:15" ht="13.15" customHeight="1" x14ac:dyDescent="0.2">
      <c r="A60" s="6">
        <f>MAX($A$15:A59)+1</f>
        <v>30</v>
      </c>
      <c r="C60" s="33" t="s">
        <v>70</v>
      </c>
      <c r="E60" s="7"/>
      <c r="G60" s="43">
        <f>SUM(G58:G59)</f>
        <v>9745.9503917720813</v>
      </c>
      <c r="H60" s="34"/>
      <c r="I60" s="43">
        <f>SUM(I58:I59)</f>
        <v>9548.7997161891872</v>
      </c>
      <c r="J60" s="34"/>
      <c r="K60" s="43">
        <f>SUM(K58:K59)</f>
        <v>9548.7997161891872</v>
      </c>
      <c r="L60" s="34"/>
      <c r="M60" s="43">
        <f>SUM(M58:M59)</f>
        <v>9616.6769308859275</v>
      </c>
      <c r="N60" s="34"/>
      <c r="O60" s="43">
        <f>SUM(O58:O59)</f>
        <v>9616.6769308859275</v>
      </c>
    </row>
    <row r="61" spans="1:15" ht="13.15" customHeight="1" x14ac:dyDescent="0.2">
      <c r="A61" s="6"/>
      <c r="C61" s="39"/>
      <c r="E61" s="7"/>
      <c r="G61" s="34"/>
      <c r="H61" s="34"/>
      <c r="I61" s="34"/>
      <c r="J61" s="34"/>
      <c r="K61" s="34"/>
      <c r="L61" s="34"/>
      <c r="M61" s="34"/>
      <c r="N61" s="34"/>
      <c r="O61" s="34"/>
    </row>
    <row r="62" spans="1:15" ht="13.15" customHeight="1" thickBot="1" x14ac:dyDescent="0.25">
      <c r="A62" s="6">
        <f>MAX($A$15:A61)+1</f>
        <v>31</v>
      </c>
      <c r="C62" s="33" t="s">
        <v>71</v>
      </c>
      <c r="E62" s="7"/>
      <c r="G62" s="40">
        <f>SUM(G55,G60)</f>
        <v>14678.894951772081</v>
      </c>
      <c r="H62" s="34"/>
      <c r="I62" s="40">
        <f>SUM(I55,I60)</f>
        <v>14619.696683890661</v>
      </c>
      <c r="J62" s="34"/>
      <c r="K62" s="40">
        <f>SUM(K55,K60)</f>
        <v>15607.675710569154</v>
      </c>
      <c r="L62" s="34"/>
      <c r="M62" s="40">
        <f>SUM(M55,M60)</f>
        <v>15069.886201497939</v>
      </c>
      <c r="N62" s="34"/>
      <c r="O62" s="40">
        <f>SUM(O55,O60)</f>
        <v>14883.463656223479</v>
      </c>
    </row>
    <row r="63" spans="1:15" ht="13.15" customHeight="1" thickTop="1" x14ac:dyDescent="0.2">
      <c r="A63" s="6"/>
      <c r="E63" s="41"/>
      <c r="G63" s="34"/>
      <c r="H63" s="34"/>
      <c r="I63" s="34"/>
      <c r="J63" s="34"/>
      <c r="K63" s="34"/>
      <c r="L63" s="34"/>
      <c r="M63" s="34"/>
      <c r="N63" s="34"/>
      <c r="O63" s="34"/>
    </row>
    <row r="64" spans="1:15" ht="13.15" customHeight="1" x14ac:dyDescent="0.2">
      <c r="A64" s="6"/>
      <c r="E64" s="41"/>
      <c r="G64" s="34"/>
      <c r="H64" s="34"/>
      <c r="I64" s="34"/>
      <c r="J64" s="34"/>
      <c r="K64" s="34"/>
      <c r="L64" s="34"/>
      <c r="M64" s="34"/>
      <c r="N64" s="34"/>
      <c r="O64" s="34"/>
    </row>
    <row r="65" spans="1:15" ht="13.15" customHeight="1" x14ac:dyDescent="0.2">
      <c r="A65" s="6"/>
      <c r="C65" s="32" t="s">
        <v>113</v>
      </c>
      <c r="E65" s="7"/>
      <c r="G65" s="7"/>
      <c r="H65" s="7"/>
      <c r="I65" s="7"/>
      <c r="J65" s="7"/>
      <c r="K65" s="7"/>
      <c r="L65" s="7"/>
      <c r="M65" s="7"/>
      <c r="N65" s="7"/>
      <c r="O65" s="7"/>
    </row>
    <row r="66" spans="1:15" ht="13.15" customHeight="1" x14ac:dyDescent="0.2">
      <c r="A66" s="6">
        <f>MAX($A$15:A65)+1</f>
        <v>32</v>
      </c>
      <c r="C66" s="33" t="s">
        <v>54</v>
      </c>
      <c r="E66" s="34">
        <v>250000</v>
      </c>
      <c r="G66" s="42"/>
      <c r="H66" s="42"/>
      <c r="I66" s="42"/>
      <c r="J66" s="42"/>
      <c r="K66" s="42"/>
      <c r="L66" s="42"/>
      <c r="M66" s="42"/>
      <c r="N66" s="42"/>
      <c r="O66" s="42"/>
    </row>
    <row r="67" spans="1:15" ht="13.15" customHeight="1" x14ac:dyDescent="0.2">
      <c r="A67" s="6">
        <f>MAX($A$15:A66)+1</f>
        <v>33</v>
      </c>
      <c r="C67" s="33" t="s">
        <v>55</v>
      </c>
      <c r="E67" s="34">
        <v>2555.9246575342468</v>
      </c>
      <c r="G67" s="42"/>
      <c r="H67" s="42"/>
      <c r="I67" s="42"/>
      <c r="J67" s="42"/>
      <c r="K67" s="42"/>
      <c r="L67" s="42"/>
      <c r="M67" s="42"/>
      <c r="N67" s="42"/>
      <c r="O67" s="42"/>
    </row>
    <row r="68" spans="1:15" ht="13.15" customHeight="1" x14ac:dyDescent="0.2">
      <c r="A68" s="6"/>
      <c r="G68" s="34"/>
      <c r="H68" s="34"/>
      <c r="I68" s="34"/>
      <c r="J68" s="34"/>
      <c r="K68" s="34"/>
      <c r="L68" s="34"/>
      <c r="M68" s="34"/>
      <c r="N68" s="34"/>
      <c r="O68" s="34"/>
    </row>
    <row r="69" spans="1:15" ht="13.15" customHeight="1" x14ac:dyDescent="0.2">
      <c r="A69" s="6"/>
      <c r="C69" s="18" t="s">
        <v>56</v>
      </c>
      <c r="E69" s="1"/>
      <c r="G69" s="34"/>
      <c r="H69" s="34"/>
      <c r="I69" s="34"/>
      <c r="J69" s="34"/>
      <c r="K69" s="34"/>
      <c r="L69" s="34"/>
      <c r="M69" s="34"/>
      <c r="N69" s="34"/>
      <c r="O69" s="34"/>
    </row>
    <row r="70" spans="1:15" ht="13.15" customHeight="1" x14ac:dyDescent="0.2">
      <c r="A70" s="6">
        <f>MAX($A$15:A69)+1</f>
        <v>34</v>
      </c>
      <c r="C70" s="19" t="s">
        <v>57</v>
      </c>
      <c r="E70" s="21">
        <v>12</v>
      </c>
      <c r="G70" s="34">
        <f>$E70*'Rates Input'!$E$97</f>
        <v>943.80000000000007</v>
      </c>
      <c r="H70" s="34"/>
      <c r="I70" s="34">
        <f>$E70*'Rates Input'!$G$97</f>
        <v>943.80000000000007</v>
      </c>
      <c r="J70" s="34"/>
      <c r="K70" s="34">
        <f>$E70*'Rates Input'!$I$97</f>
        <v>1933.206058469789</v>
      </c>
      <c r="L70" s="34"/>
      <c r="M70" s="34">
        <f>$E70*'Rates Input'!$K$97</f>
        <v>1334.9190390662393</v>
      </c>
      <c r="N70" s="34"/>
      <c r="O70" s="34">
        <f>$E70*'Rates Input'!$M$97</f>
        <v>349.17132188263611</v>
      </c>
    </row>
    <row r="71" spans="1:15" ht="13.15" customHeight="1" x14ac:dyDescent="0.2">
      <c r="A71" s="6">
        <f>MAX($A$15:A70)+1</f>
        <v>35</v>
      </c>
      <c r="C71" s="19" t="s">
        <v>58</v>
      </c>
      <c r="E71" s="21">
        <f>E$67</f>
        <v>2555.9246575342468</v>
      </c>
      <c r="G71" s="34">
        <f>$E71*12*'Rates Input'!$E$98/100</f>
        <v>0</v>
      </c>
      <c r="H71" s="34"/>
      <c r="I71" s="34">
        <f>$E71*12*'Rates Input'!$G$98/100</f>
        <v>0</v>
      </c>
      <c r="J71" s="34"/>
      <c r="K71" s="34">
        <f>$E71*12*'Rates Input'!$I$98/100</f>
        <v>16251.538109774898</v>
      </c>
      <c r="L71" s="34"/>
      <c r="M71" s="34">
        <f>$E71*12*'Rates Input'!$K$98/100</f>
        <v>16156.502951971777</v>
      </c>
      <c r="N71" s="34"/>
      <c r="O71" s="34">
        <f>$E71*12*'Rates Input'!$M$98/100</f>
        <v>19487.024501593205</v>
      </c>
    </row>
    <row r="72" spans="1:15" ht="13.15" customHeight="1" x14ac:dyDescent="0.2">
      <c r="A72" s="6">
        <f>MAX($A$15:A71)+1</f>
        <v>36</v>
      </c>
      <c r="C72" s="19" t="s">
        <v>59</v>
      </c>
      <c r="E72" s="7"/>
      <c r="G72" s="34"/>
      <c r="H72" s="34"/>
      <c r="I72" s="34"/>
      <c r="J72" s="34"/>
      <c r="K72" s="34"/>
      <c r="L72" s="34"/>
      <c r="M72" s="34"/>
      <c r="N72" s="34"/>
      <c r="O72" s="34"/>
    </row>
    <row r="73" spans="1:15" ht="13.15" customHeight="1" x14ac:dyDescent="0.2">
      <c r="A73" s="6">
        <f>MAX($A$15:A72)+1</f>
        <v>37</v>
      </c>
      <c r="C73" s="20" t="s">
        <v>109</v>
      </c>
      <c r="E73" s="34">
        <v>12000</v>
      </c>
      <c r="G73" s="7">
        <f>$E73*'Rates Input'!$E$100/100</f>
        <v>812.97600000000011</v>
      </c>
      <c r="H73" s="7"/>
      <c r="I73" s="7">
        <f>$E73*'Rates Input'!$G$100/100</f>
        <v>842.72463107192675</v>
      </c>
      <c r="J73" s="7"/>
      <c r="K73" s="7">
        <f>$E73*'Rates Input'!$I$100/100</f>
        <v>43.344157912840295</v>
      </c>
      <c r="L73" s="7"/>
      <c r="M73" s="7">
        <f>$E73*'Rates Input'!$K$100/100</f>
        <v>46.429904614509063</v>
      </c>
      <c r="N73" s="34"/>
      <c r="O73" s="7">
        <f>$E73*'Rates Input'!$M$100/100</f>
        <v>46.429904614509063</v>
      </c>
    </row>
    <row r="74" spans="1:15" ht="13.15" customHeight="1" x14ac:dyDescent="0.2">
      <c r="A74" s="6">
        <f>MAX($A$15:A73)+1</f>
        <v>38</v>
      </c>
      <c r="C74" s="20" t="s">
        <v>110</v>
      </c>
      <c r="E74" s="34">
        <v>66000</v>
      </c>
      <c r="G74" s="7">
        <f>$E74*'Rates Input'!$E$101/100</f>
        <v>4403.0580000000009</v>
      </c>
      <c r="H74" s="7"/>
      <c r="I74" s="7">
        <f>$E74*'Rates Input'!$G$101/100</f>
        <v>4557.9331103916493</v>
      </c>
      <c r="J74" s="7"/>
      <c r="K74" s="7">
        <f>$E74*'Rates Input'!$I$101/100</f>
        <v>238.39286852062159</v>
      </c>
      <c r="L74" s="7"/>
      <c r="M74" s="7">
        <f>$E74*'Rates Input'!$K$101/100</f>
        <v>255.36447537979981</v>
      </c>
      <c r="N74" s="34"/>
      <c r="O74" s="7">
        <f>$E74*'Rates Input'!$M$101/100</f>
        <v>255.36447537979981</v>
      </c>
    </row>
    <row r="75" spans="1:15" ht="13.15" customHeight="1" x14ac:dyDescent="0.2">
      <c r="A75" s="6">
        <f>MAX($A$15:A74)+1</f>
        <v>39</v>
      </c>
      <c r="C75" s="20" t="s">
        <v>111</v>
      </c>
      <c r="E75" s="34">
        <v>91500</v>
      </c>
      <c r="G75" s="7">
        <f>$E75*'Rates Input'!$E$102/100</f>
        <v>5778.865499999999</v>
      </c>
      <c r="H75" s="7"/>
      <c r="I75" s="7">
        <f>$E75*'Rates Input'!$G$102/100</f>
        <v>5951.9371342446793</v>
      </c>
      <c r="J75" s="7"/>
      <c r="K75" s="7">
        <f>$E75*'Rates Input'!$I$102/100</f>
        <v>330.49920408540726</v>
      </c>
      <c r="L75" s="7"/>
      <c r="M75" s="7">
        <f>$E75*'Rates Input'!$K$102/100</f>
        <v>354.02802268563158</v>
      </c>
      <c r="N75" s="34"/>
      <c r="O75" s="7">
        <f>$E75*'Rates Input'!$M$102/100</f>
        <v>354.02802268563158</v>
      </c>
    </row>
    <row r="76" spans="1:15" ht="13.15" customHeight="1" x14ac:dyDescent="0.2">
      <c r="A76" s="6">
        <f>MAX($A$15:A75)+1</f>
        <v>40</v>
      </c>
      <c r="C76" s="20" t="s">
        <v>112</v>
      </c>
      <c r="E76" s="34">
        <v>80500</v>
      </c>
      <c r="G76" s="7">
        <f>$E76*'Rates Input'!$E$103/100</f>
        <v>4787.2544999999991</v>
      </c>
      <c r="H76" s="7"/>
      <c r="I76" s="7">
        <f>$E76*'Rates Input'!$G$103/100</f>
        <v>4901.5242909685812</v>
      </c>
      <c r="J76" s="34"/>
      <c r="K76" s="7">
        <f>$E76*'Rates Input'!$I$103/100</f>
        <v>290.7670593319703</v>
      </c>
      <c r="L76" s="34"/>
      <c r="M76" s="7">
        <f>$E76*'Rates Input'!$K$103/100</f>
        <v>311.46727678899822</v>
      </c>
      <c r="N76" s="34"/>
      <c r="O76" s="7">
        <f>$E76*'Rates Input'!$M$103/100</f>
        <v>311.46727678899822</v>
      </c>
    </row>
    <row r="77" spans="1:15" ht="13.15" customHeight="1" x14ac:dyDescent="0.2">
      <c r="A77" s="6">
        <f>MAX($A$15:A76)+1</f>
        <v>41</v>
      </c>
      <c r="C77" s="19" t="s">
        <v>80</v>
      </c>
      <c r="D77" s="34"/>
      <c r="E77" s="43">
        <f>SUM(E73:E76)</f>
        <v>250000</v>
      </c>
      <c r="G77" s="43">
        <f>SUM(G73:G76)</f>
        <v>15782.153999999999</v>
      </c>
      <c r="H77" s="34"/>
      <c r="I77" s="43">
        <f>SUM(I73:I76)</f>
        <v>16254.119166676835</v>
      </c>
      <c r="J77" s="34"/>
      <c r="K77" s="43">
        <f>SUM(K73:K76)</f>
        <v>903.00328985083956</v>
      </c>
      <c r="L77" s="34"/>
      <c r="M77" s="43">
        <f>SUM(M73:M76)</f>
        <v>967.28967946893874</v>
      </c>
      <c r="N77" s="34"/>
      <c r="O77" s="43">
        <f>SUM(O73:O76)</f>
        <v>967.28967946893874</v>
      </c>
    </row>
    <row r="78" spans="1:15" ht="13.15" customHeight="1" x14ac:dyDescent="0.2">
      <c r="A78" s="6"/>
      <c r="C78" s="39"/>
      <c r="E78" s="7"/>
      <c r="G78" s="34"/>
      <c r="H78" s="34"/>
      <c r="I78" s="34"/>
      <c r="J78" s="34"/>
      <c r="K78" s="34"/>
      <c r="L78" s="34"/>
      <c r="M78" s="34"/>
      <c r="N78" s="34"/>
      <c r="O78" s="34"/>
    </row>
    <row r="79" spans="1:15" ht="13.15" customHeight="1" x14ac:dyDescent="0.2">
      <c r="A79" s="6">
        <f>MAX($A$15:A78)+1</f>
        <v>42</v>
      </c>
      <c r="C79" s="33" t="s">
        <v>65</v>
      </c>
      <c r="E79" s="7">
        <f>$E$66</f>
        <v>250000</v>
      </c>
      <c r="G79" s="34">
        <f>$E79*'Rates Input'!$E$13/100</f>
        <v>35.75</v>
      </c>
      <c r="H79" s="34"/>
      <c r="I79" s="34">
        <f>$E79*'Rates Input'!$E$13/100</f>
        <v>35.75</v>
      </c>
      <c r="J79" s="34"/>
      <c r="K79" s="34">
        <f>$E79*'Rates Input'!$E$13/100</f>
        <v>35.75</v>
      </c>
      <c r="L79" s="34"/>
      <c r="M79" s="34">
        <f>$E79*'Rates Input'!$E$13/100</f>
        <v>35.75</v>
      </c>
      <c r="N79" s="34"/>
      <c r="O79" s="34">
        <f>$E79*'Rates Input'!$E$13/100</f>
        <v>35.75</v>
      </c>
    </row>
    <row r="80" spans="1:15" ht="13.15" customHeight="1" x14ac:dyDescent="0.2">
      <c r="A80" s="6"/>
      <c r="C80" s="19"/>
      <c r="E80" s="7"/>
      <c r="G80" s="34"/>
      <c r="H80" s="34"/>
      <c r="I80" s="34"/>
      <c r="J80" s="34"/>
      <c r="K80" s="34"/>
      <c r="L80" s="34"/>
      <c r="M80" s="34"/>
      <c r="N80" s="34"/>
      <c r="O80" s="34"/>
    </row>
    <row r="81" spans="1:15" ht="13.15" customHeight="1" x14ac:dyDescent="0.2">
      <c r="A81" s="6">
        <f>MAX($A$15:A80)+1</f>
        <v>43</v>
      </c>
      <c r="C81" s="19" t="s">
        <v>66</v>
      </c>
      <c r="E81" s="7"/>
      <c r="G81" s="43">
        <f>SUM(G70,G71,G77,G79)</f>
        <v>16761.703999999998</v>
      </c>
      <c r="H81" s="34"/>
      <c r="I81" s="43">
        <f>SUM(I70,I71,I77,I79)</f>
        <v>17233.669166676835</v>
      </c>
      <c r="J81" s="34"/>
      <c r="K81" s="43">
        <f>SUM(K70,K71,K77,K79)</f>
        <v>19123.497458095528</v>
      </c>
      <c r="L81" s="34"/>
      <c r="M81" s="43">
        <f>SUM(M70,M71,M77,M79)</f>
        <v>18494.461670506957</v>
      </c>
      <c r="N81" s="34"/>
      <c r="O81" s="43">
        <f>SUM(O70,O71,O77,O79)</f>
        <v>20839.235502944783</v>
      </c>
    </row>
    <row r="82" spans="1:15" ht="13.15" customHeight="1" x14ac:dyDescent="0.2">
      <c r="A82" s="6"/>
      <c r="C82" s="19"/>
      <c r="E82" s="34"/>
      <c r="G82" s="34"/>
      <c r="H82" s="34"/>
      <c r="I82" s="34"/>
      <c r="J82" s="34"/>
      <c r="K82" s="34"/>
      <c r="L82" s="34"/>
      <c r="M82" s="34"/>
      <c r="N82" s="34"/>
      <c r="O82" s="34"/>
    </row>
    <row r="83" spans="1:15" ht="13.15" customHeight="1" x14ac:dyDescent="0.2">
      <c r="A83" s="6"/>
      <c r="C83" s="18" t="s">
        <v>67</v>
      </c>
      <c r="E83" s="7"/>
      <c r="G83" s="34"/>
      <c r="H83" s="34"/>
      <c r="I83" s="34"/>
      <c r="J83" s="34"/>
      <c r="K83" s="34"/>
      <c r="L83" s="34"/>
      <c r="M83" s="34"/>
      <c r="N83" s="34"/>
      <c r="O83" s="34"/>
    </row>
    <row r="84" spans="1:15" ht="13.15" customHeight="1" x14ac:dyDescent="0.2">
      <c r="A84" s="6">
        <f>MAX($A$15:A83)+1</f>
        <v>44</v>
      </c>
      <c r="C84" s="19" t="s">
        <v>68</v>
      </c>
      <c r="E84" s="34">
        <f>$E$66</f>
        <v>250000</v>
      </c>
      <c r="G84" s="34">
        <f>$E84*'Rates Input'!$E$105/100</f>
        <v>0</v>
      </c>
      <c r="H84" s="34"/>
      <c r="I84" s="34">
        <f>$E84*'Rates Input'!$G$105/100</f>
        <v>26.80754003606226</v>
      </c>
      <c r="J84" s="34"/>
      <c r="K84" s="34">
        <f>$E84*'Rates Input'!$I$105/100</f>
        <v>26.80754003606226</v>
      </c>
      <c r="L84" s="34"/>
      <c r="M84" s="34">
        <f>$E84*'Rates Input'!$K$105/100</f>
        <v>4064.8440431089771</v>
      </c>
      <c r="N84" s="34"/>
      <c r="O84" s="34">
        <f>$E84*'Rates Input'!$M$105/100</f>
        <v>4064.8440431089771</v>
      </c>
    </row>
    <row r="85" spans="1:15" ht="13.15" customHeight="1" x14ac:dyDescent="0.2">
      <c r="A85" s="6">
        <f>MAX($A$15:A84)+1</f>
        <v>45</v>
      </c>
      <c r="C85" s="19" t="s">
        <v>69</v>
      </c>
      <c r="E85" s="7">
        <f>$E$66</f>
        <v>250000</v>
      </c>
      <c r="G85" s="34">
        <f>$E85*'Rates Input'!$E$106/100</f>
        <v>40608.126632383675</v>
      </c>
      <c r="H85" s="34"/>
      <c r="I85" s="34">
        <f>$E85*'Rates Input'!$G$106/100</f>
        <v>39759.857944085546</v>
      </c>
      <c r="J85" s="34"/>
      <c r="K85" s="34">
        <f>$E85*'Rates Input'!$I$106/100</f>
        <v>39759.857944085546</v>
      </c>
      <c r="L85" s="34"/>
      <c r="M85" s="34">
        <f>$E85*'Rates Input'!$K$106/100</f>
        <v>36004.643168915718</v>
      </c>
      <c r="N85" s="34"/>
      <c r="O85" s="34">
        <f>$E85*'Rates Input'!$M$106/100</f>
        <v>36004.643168915718</v>
      </c>
    </row>
    <row r="86" spans="1:15" ht="13.15" customHeight="1" x14ac:dyDescent="0.2">
      <c r="A86" s="6">
        <f>MAX($A$15:A85)+1</f>
        <v>46</v>
      </c>
      <c r="C86" s="33" t="s">
        <v>70</v>
      </c>
      <c r="E86" s="7"/>
      <c r="G86" s="43">
        <f>SUM(G84:G85)</f>
        <v>40608.126632383675</v>
      </c>
      <c r="H86" s="34"/>
      <c r="I86" s="43">
        <f>SUM(I84:I85)</f>
        <v>39786.665484121608</v>
      </c>
      <c r="J86" s="34"/>
      <c r="K86" s="43">
        <f>SUM(K84:K85)</f>
        <v>39786.665484121608</v>
      </c>
      <c r="L86" s="34"/>
      <c r="M86" s="43">
        <f>SUM(M84:M85)</f>
        <v>40069.487212024695</v>
      </c>
      <c r="N86" s="34"/>
      <c r="O86" s="43">
        <f>SUM(O84:O85)</f>
        <v>40069.487212024695</v>
      </c>
    </row>
    <row r="87" spans="1:15" ht="13.15" customHeight="1" x14ac:dyDescent="0.2">
      <c r="A87" s="6"/>
      <c r="C87" s="39"/>
      <c r="E87" s="7"/>
      <c r="G87" s="34"/>
      <c r="H87" s="34"/>
      <c r="I87" s="34"/>
      <c r="J87" s="34"/>
      <c r="K87" s="34"/>
      <c r="L87" s="34"/>
      <c r="M87" s="34"/>
      <c r="N87" s="34"/>
      <c r="O87" s="34"/>
    </row>
    <row r="88" spans="1:15" ht="13.15" customHeight="1" thickBot="1" x14ac:dyDescent="0.25">
      <c r="A88" s="6">
        <f>MAX($A$15:A87)+1</f>
        <v>47</v>
      </c>
      <c r="C88" s="33" t="s">
        <v>71</v>
      </c>
      <c r="E88" s="7"/>
      <c r="G88" s="40">
        <f>SUM(G81,G86)</f>
        <v>57369.830632383673</v>
      </c>
      <c r="H88" s="34"/>
      <c r="I88" s="40">
        <f>SUM(I81,I86)</f>
        <v>57020.334650798439</v>
      </c>
      <c r="J88" s="34"/>
      <c r="K88" s="40">
        <f>SUM(K81,K86)</f>
        <v>58910.162942217139</v>
      </c>
      <c r="L88" s="34"/>
      <c r="M88" s="40">
        <f>SUM(M81,M86)</f>
        <v>58563.948882531651</v>
      </c>
      <c r="N88" s="34"/>
      <c r="O88" s="40">
        <f>SUM(O81,O86)</f>
        <v>60908.722714969481</v>
      </c>
    </row>
    <row r="89" spans="1:15" ht="13.15" customHeight="1" thickTop="1" x14ac:dyDescent="0.2">
      <c r="G89" s="34"/>
      <c r="H89" s="34"/>
      <c r="I89" s="34"/>
      <c r="J89" s="34"/>
      <c r="K89" s="34"/>
      <c r="L89" s="34"/>
      <c r="M89" s="34"/>
      <c r="N89" s="34"/>
      <c r="O89" s="34"/>
    </row>
    <row r="90" spans="1:15" ht="13.15" customHeight="1" x14ac:dyDescent="0.2">
      <c r="A90" s="22" t="s">
        <v>82</v>
      </c>
      <c r="G90" s="34"/>
      <c r="H90" s="34"/>
      <c r="I90" s="34"/>
      <c r="J90" s="34"/>
      <c r="K90" s="34"/>
      <c r="L90" s="34"/>
      <c r="M90" s="34"/>
      <c r="N90" s="34"/>
      <c r="O90" s="34"/>
    </row>
    <row r="91" spans="1:15" ht="13.15" customHeight="1" x14ac:dyDescent="0.2">
      <c r="A91" s="23" t="s">
        <v>83</v>
      </c>
      <c r="G91" s="34"/>
      <c r="H91" s="34"/>
      <c r="I91" s="34"/>
      <c r="J91" s="34"/>
      <c r="K91" s="34"/>
      <c r="L91" s="34"/>
      <c r="M91" s="34"/>
      <c r="N91" s="34"/>
      <c r="O91" s="34"/>
    </row>
    <row r="92" spans="1:15" ht="13.15" customHeight="1" x14ac:dyDescent="0.2">
      <c r="G92" s="34"/>
      <c r="H92" s="34"/>
      <c r="I92" s="34"/>
      <c r="J92" s="34"/>
      <c r="K92" s="34"/>
      <c r="L92" s="34"/>
      <c r="M92" s="34"/>
      <c r="N92" s="34"/>
      <c r="O92" s="34"/>
    </row>
    <row r="93" spans="1:15" ht="13.15" customHeight="1" x14ac:dyDescent="0.2">
      <c r="G93" s="34"/>
      <c r="H93" s="34"/>
      <c r="I93" s="34"/>
      <c r="J93" s="34"/>
      <c r="K93" s="34"/>
      <c r="L93" s="34"/>
      <c r="M93" s="34"/>
      <c r="N93" s="34"/>
      <c r="O93" s="34"/>
    </row>
    <row r="94" spans="1:15" ht="13.15" customHeight="1" x14ac:dyDescent="0.2">
      <c r="G94" s="34"/>
      <c r="H94" s="34"/>
      <c r="I94" s="34"/>
      <c r="J94" s="34"/>
      <c r="K94" s="34"/>
      <c r="L94" s="34"/>
      <c r="M94" s="34"/>
      <c r="N94" s="34"/>
      <c r="O94" s="34"/>
    </row>
    <row r="95" spans="1:15" ht="13.15" customHeight="1" x14ac:dyDescent="0.2">
      <c r="G95" s="34"/>
      <c r="H95" s="34"/>
      <c r="I95" s="34"/>
      <c r="J95" s="34"/>
      <c r="K95" s="34"/>
      <c r="L95" s="34"/>
      <c r="M95" s="34"/>
      <c r="N95" s="34"/>
      <c r="O95" s="34"/>
    </row>
    <row r="96" spans="1:15" ht="13.15" customHeight="1" x14ac:dyDescent="0.2"/>
    <row r="97" ht="13.15" customHeight="1" x14ac:dyDescent="0.2"/>
    <row r="98" ht="13.15" customHeight="1" x14ac:dyDescent="0.2"/>
    <row r="99" ht="13.15" customHeight="1" x14ac:dyDescent="0.2"/>
    <row r="100" ht="13.15" customHeight="1" x14ac:dyDescent="0.2"/>
    <row r="101" ht="13.15" customHeight="1" x14ac:dyDescent="0.2"/>
    <row r="102" ht="13.15" customHeight="1" x14ac:dyDescent="0.2"/>
    <row r="103" ht="13.15" customHeight="1" x14ac:dyDescent="0.2"/>
    <row r="104" ht="13.15" customHeight="1" x14ac:dyDescent="0.2"/>
    <row r="105" ht="13.15" customHeight="1" x14ac:dyDescent="0.2"/>
    <row r="106" ht="13.15" customHeight="1" x14ac:dyDescent="0.2"/>
    <row r="107" ht="13.15" customHeight="1" x14ac:dyDescent="0.2"/>
    <row r="108" ht="13.15" customHeight="1" x14ac:dyDescent="0.2"/>
    <row r="109" ht="13.15" customHeight="1" x14ac:dyDescent="0.2"/>
    <row r="110" ht="13.15" customHeight="1" x14ac:dyDescent="0.2"/>
    <row r="111" ht="13.15" customHeight="1" x14ac:dyDescent="0.2"/>
    <row r="112" ht="13.15" customHeight="1" x14ac:dyDescent="0.2"/>
    <row r="113" ht="13.15" customHeight="1" x14ac:dyDescent="0.2"/>
    <row r="114" ht="13.15" customHeight="1" x14ac:dyDescent="0.2"/>
    <row r="115" ht="13.15" customHeight="1" x14ac:dyDescent="0.2"/>
    <row r="116" ht="13.15" customHeight="1" x14ac:dyDescent="0.2"/>
    <row r="117" ht="13.15" customHeight="1" x14ac:dyDescent="0.2"/>
    <row r="118" ht="13.15" customHeight="1" x14ac:dyDescent="0.2"/>
    <row r="119" ht="13.15" customHeight="1" x14ac:dyDescent="0.2"/>
    <row r="120" ht="13.15" customHeight="1" x14ac:dyDescent="0.2"/>
    <row r="121" ht="13.15" customHeight="1" x14ac:dyDescent="0.2"/>
    <row r="122" ht="13.15" customHeight="1" x14ac:dyDescent="0.2"/>
    <row r="123" ht="13.15" customHeight="1" x14ac:dyDescent="0.2"/>
    <row r="124" ht="13.15" customHeight="1" x14ac:dyDescent="0.2"/>
    <row r="125" ht="13.15" customHeight="1" x14ac:dyDescent="0.2"/>
    <row r="126" ht="13.15" customHeight="1" x14ac:dyDescent="0.2"/>
    <row r="127" ht="13.15" customHeight="1" x14ac:dyDescent="0.2"/>
    <row r="128" ht="13.15" customHeight="1" x14ac:dyDescent="0.2"/>
    <row r="129" ht="13.15" customHeight="1" x14ac:dyDescent="0.2"/>
    <row r="130" ht="13.15" customHeight="1" x14ac:dyDescent="0.2"/>
    <row r="131" ht="13.15" customHeight="1" x14ac:dyDescent="0.2"/>
    <row r="132" ht="13.15" customHeight="1" x14ac:dyDescent="0.2"/>
    <row r="133" ht="13.15" customHeight="1" x14ac:dyDescent="0.2"/>
    <row r="134" ht="13.15" customHeight="1" x14ac:dyDescent="0.2"/>
    <row r="135" ht="13.15" customHeight="1" x14ac:dyDescent="0.2"/>
    <row r="136" ht="13.15" customHeight="1" x14ac:dyDescent="0.2"/>
    <row r="137" ht="13.15" customHeight="1" x14ac:dyDescent="0.2"/>
    <row r="138" ht="13.15" customHeight="1" x14ac:dyDescent="0.2"/>
    <row r="139" ht="13.15" customHeight="1" x14ac:dyDescent="0.2"/>
    <row r="140" ht="13.15" customHeight="1" x14ac:dyDescent="0.2"/>
    <row r="141" ht="13.15" customHeight="1" x14ac:dyDescent="0.2"/>
    <row r="142" ht="13.15" customHeight="1" x14ac:dyDescent="0.2"/>
    <row r="143" ht="13.15" customHeight="1" x14ac:dyDescent="0.2"/>
    <row r="144" ht="13.15" customHeight="1" x14ac:dyDescent="0.2"/>
    <row r="145" ht="13.15" customHeight="1" x14ac:dyDescent="0.2"/>
    <row r="146" ht="13.15" customHeight="1" x14ac:dyDescent="0.2"/>
    <row r="147" ht="13.15" customHeight="1" x14ac:dyDescent="0.2"/>
    <row r="148" ht="13.15" customHeight="1" x14ac:dyDescent="0.2"/>
    <row r="149" ht="13.15" customHeight="1" x14ac:dyDescent="0.2"/>
    <row r="150" ht="13.15" customHeight="1" x14ac:dyDescent="0.2"/>
    <row r="151" ht="13.15" customHeight="1" x14ac:dyDescent="0.2"/>
    <row r="152" ht="13.15" customHeight="1" x14ac:dyDescent="0.2"/>
    <row r="153" ht="13.15" customHeight="1" x14ac:dyDescent="0.2"/>
    <row r="154" ht="13.15" customHeight="1" x14ac:dyDescent="0.2"/>
    <row r="155" ht="13.15" customHeight="1" x14ac:dyDescent="0.2"/>
    <row r="156" ht="13.15" customHeight="1" x14ac:dyDescent="0.2"/>
    <row r="157" ht="13.15" customHeight="1" x14ac:dyDescent="0.2"/>
    <row r="158" ht="13.15" customHeight="1" x14ac:dyDescent="0.2"/>
    <row r="159" ht="13.15" customHeight="1" x14ac:dyDescent="0.2"/>
    <row r="160" ht="13.15" customHeight="1" x14ac:dyDescent="0.2"/>
    <row r="161" ht="13.15" customHeight="1" x14ac:dyDescent="0.2"/>
    <row r="162" ht="13.15" customHeight="1" x14ac:dyDescent="0.2"/>
    <row r="163" ht="13.15" customHeight="1" x14ac:dyDescent="0.2"/>
    <row r="164" ht="13.15" customHeight="1" x14ac:dyDescent="0.2"/>
    <row r="165" ht="13.15" customHeight="1" x14ac:dyDescent="0.2"/>
    <row r="166" ht="13.15" customHeight="1" x14ac:dyDescent="0.2"/>
    <row r="167" ht="13.15" customHeight="1" x14ac:dyDescent="0.2"/>
    <row r="168" ht="13.15" customHeight="1" x14ac:dyDescent="0.2"/>
    <row r="169" ht="13.15" customHeight="1" x14ac:dyDescent="0.2"/>
    <row r="170" ht="13.15" customHeight="1" x14ac:dyDescent="0.2"/>
    <row r="171" ht="13.15" customHeight="1" x14ac:dyDescent="0.2"/>
    <row r="172" ht="13.15" customHeight="1" x14ac:dyDescent="0.2"/>
    <row r="173" ht="13.15" customHeight="1" x14ac:dyDescent="0.2"/>
    <row r="174" ht="13.15" customHeight="1" x14ac:dyDescent="0.2"/>
    <row r="175" ht="13.15" customHeight="1" x14ac:dyDescent="0.2"/>
    <row r="176" ht="13.15" customHeight="1" x14ac:dyDescent="0.2"/>
    <row r="177" ht="13.15" customHeight="1" x14ac:dyDescent="0.2"/>
    <row r="178" ht="13.15" customHeight="1" x14ac:dyDescent="0.2"/>
    <row r="179" ht="13.15" customHeight="1" x14ac:dyDescent="0.2"/>
    <row r="180" ht="13.15" customHeight="1" x14ac:dyDescent="0.2"/>
    <row r="181" ht="13.15" customHeight="1" x14ac:dyDescent="0.2"/>
    <row r="182" ht="13.15" customHeight="1" x14ac:dyDescent="0.2"/>
    <row r="183" ht="13.15" customHeight="1" x14ac:dyDescent="0.2"/>
    <row r="184" ht="13.15" customHeight="1" x14ac:dyDescent="0.2"/>
    <row r="185" ht="13.15" customHeight="1" x14ac:dyDescent="0.2"/>
    <row r="186" ht="13.15" customHeight="1" x14ac:dyDescent="0.2"/>
    <row r="187" ht="13.15" customHeight="1" x14ac:dyDescent="0.2"/>
    <row r="188" ht="13.15" customHeight="1" x14ac:dyDescent="0.2"/>
    <row r="189" ht="13.15" customHeight="1" x14ac:dyDescent="0.2"/>
    <row r="190" ht="13.15" customHeight="1" x14ac:dyDescent="0.2"/>
    <row r="191" ht="13.15" customHeight="1" x14ac:dyDescent="0.2"/>
    <row r="192" ht="13.15" customHeight="1" x14ac:dyDescent="0.2"/>
    <row r="193" ht="13.15" customHeight="1" x14ac:dyDescent="0.2"/>
    <row r="194" ht="13.15" customHeight="1" x14ac:dyDescent="0.2"/>
    <row r="195" ht="13.15" customHeight="1" x14ac:dyDescent="0.2"/>
    <row r="196" ht="13.15" customHeight="1" x14ac:dyDescent="0.2"/>
    <row r="197" ht="13.15" customHeight="1" x14ac:dyDescent="0.2"/>
    <row r="198" ht="13.15" customHeight="1" x14ac:dyDescent="0.2"/>
    <row r="199" ht="13.15" customHeight="1" x14ac:dyDescent="0.2"/>
    <row r="200" ht="13.15" customHeight="1" x14ac:dyDescent="0.2"/>
    <row r="201" ht="13.15" customHeight="1" x14ac:dyDescent="0.2"/>
    <row r="202" ht="13.15" customHeight="1" x14ac:dyDescent="0.2"/>
    <row r="203" ht="13.15" customHeight="1" x14ac:dyDescent="0.2"/>
    <row r="204" ht="13.15" customHeight="1" x14ac:dyDescent="0.2"/>
    <row r="205" ht="13.15" customHeight="1" x14ac:dyDescent="0.2"/>
    <row r="206" ht="13.15" customHeight="1" x14ac:dyDescent="0.2"/>
    <row r="207" ht="13.15" customHeight="1" x14ac:dyDescent="0.2"/>
    <row r="208" ht="13.15" customHeight="1" x14ac:dyDescent="0.2"/>
    <row r="209" ht="13.15" customHeight="1" x14ac:dyDescent="0.2"/>
    <row r="210" ht="13.15" customHeight="1" x14ac:dyDescent="0.2"/>
    <row r="211" ht="13.15" customHeight="1" x14ac:dyDescent="0.2"/>
    <row r="212" ht="13.15" customHeight="1" x14ac:dyDescent="0.2"/>
    <row r="213" ht="13.15" customHeight="1" x14ac:dyDescent="0.2"/>
    <row r="214" ht="13.15" customHeight="1" x14ac:dyDescent="0.2"/>
    <row r="215" ht="13.15" customHeight="1" x14ac:dyDescent="0.2"/>
    <row r="216" ht="13.15" customHeight="1" x14ac:dyDescent="0.2"/>
  </sheetData>
  <mergeCells count="1">
    <mergeCell ref="A6:O6"/>
  </mergeCells>
  <pageMargins left="0.7" right="0.7" top="0.75" bottom="0.75" header="0.3" footer="0.3"/>
  <pageSetup scale="65" fitToHeight="0" orientation="portrait" r:id="rId1"/>
  <rowBreaks count="1" manualBreakCount="1">
    <brk id="6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N114"/>
  <sheetViews>
    <sheetView view="pageBreakPreview" topLeftCell="A63" zoomScaleNormal="80" zoomScaleSheetLayoutView="100" workbookViewId="0">
      <selection activeCell="E116" sqref="E116"/>
    </sheetView>
  </sheetViews>
  <sheetFormatPr defaultColWidth="9.140625" defaultRowHeight="12.75" x14ac:dyDescent="0.2"/>
  <cols>
    <col min="1" max="1" width="6.5703125" customWidth="1"/>
    <col min="2" max="2" width="1.42578125" customWidth="1"/>
    <col min="3" max="3" width="27.140625" customWidth="1"/>
    <col min="4" max="4" width="2.5703125" customWidth="1"/>
    <col min="5" max="5" width="19" style="13" customWidth="1"/>
    <col min="6" max="6" width="2.5703125" customWidth="1"/>
    <col min="7" max="7" width="19" customWidth="1"/>
    <col min="8" max="8" width="2.5703125" customWidth="1"/>
    <col min="9" max="9" width="19" customWidth="1"/>
    <col min="10" max="10" width="2.5703125" customWidth="1"/>
    <col min="11" max="11" width="19" customWidth="1"/>
    <col min="12" max="12" width="2.5703125" customWidth="1"/>
    <col min="13" max="13" width="19" customWidth="1"/>
    <col min="14" max="14" width="1.7109375" customWidth="1"/>
  </cols>
  <sheetData>
    <row r="1" spans="1:14" x14ac:dyDescent="0.2">
      <c r="E1"/>
    </row>
    <row r="2" spans="1:14" x14ac:dyDescent="0.2">
      <c r="E2"/>
    </row>
    <row r="3" spans="1:14" x14ac:dyDescent="0.2">
      <c r="E3"/>
    </row>
    <row r="4" spans="1:14" x14ac:dyDescent="0.2">
      <c r="E4"/>
    </row>
    <row r="5" spans="1:14" x14ac:dyDescent="0.2">
      <c r="E5"/>
    </row>
    <row r="6" spans="1:14" x14ac:dyDescent="0.2">
      <c r="A6" s="57" t="s">
        <v>114</v>
      </c>
      <c r="B6" s="57"/>
      <c r="C6" s="57"/>
      <c r="D6" s="57"/>
      <c r="E6" s="57"/>
      <c r="F6" s="57"/>
      <c r="G6" s="57"/>
      <c r="H6" s="57"/>
      <c r="I6" s="57"/>
      <c r="J6" s="57"/>
      <c r="K6" s="57"/>
      <c r="L6" s="57"/>
      <c r="M6" s="57"/>
      <c r="N6" s="57"/>
    </row>
    <row r="7" spans="1:14" x14ac:dyDescent="0.2">
      <c r="E7"/>
    </row>
    <row r="8" spans="1:14" x14ac:dyDescent="0.2">
      <c r="E8" s="9"/>
      <c r="F8" s="1"/>
      <c r="G8" s="9" t="s">
        <v>2</v>
      </c>
      <c r="H8" s="1"/>
      <c r="I8" s="9" t="s">
        <v>2</v>
      </c>
      <c r="J8" s="1"/>
      <c r="K8" s="9" t="s">
        <v>3</v>
      </c>
      <c r="M8" s="9" t="s">
        <v>3</v>
      </c>
    </row>
    <row r="9" spans="1:14" x14ac:dyDescent="0.2">
      <c r="A9" s="6" t="s">
        <v>4</v>
      </c>
      <c r="E9" s="12" t="s">
        <v>5</v>
      </c>
      <c r="F9" s="1"/>
      <c r="G9" s="12" t="s">
        <v>6</v>
      </c>
      <c r="H9" s="1"/>
      <c r="I9" s="12" t="s">
        <v>7</v>
      </c>
      <c r="J9" s="1"/>
      <c r="K9" s="12" t="s">
        <v>115</v>
      </c>
      <c r="L9" s="10"/>
      <c r="M9" s="12" t="s">
        <v>7</v>
      </c>
    </row>
    <row r="10" spans="1:14" ht="14.25" x14ac:dyDescent="0.2">
      <c r="A10" s="25" t="s">
        <v>12</v>
      </c>
      <c r="C10" s="14" t="s">
        <v>116</v>
      </c>
      <c r="E10" s="8" t="s">
        <v>117</v>
      </c>
      <c r="F10" s="1"/>
      <c r="G10" s="8" t="s">
        <v>118</v>
      </c>
      <c r="H10" s="1"/>
      <c r="I10" s="8" t="s">
        <v>119</v>
      </c>
      <c r="J10" s="1"/>
      <c r="K10" s="8" t="s">
        <v>120</v>
      </c>
      <c r="M10" s="8" t="s">
        <v>121</v>
      </c>
    </row>
    <row r="11" spans="1:14" x14ac:dyDescent="0.2">
      <c r="A11" s="6"/>
      <c r="E11" s="9" t="s">
        <v>23</v>
      </c>
      <c r="F11" s="1"/>
      <c r="G11" s="9" t="s">
        <v>24</v>
      </c>
      <c r="H11" s="1"/>
      <c r="I11" s="9" t="s">
        <v>122</v>
      </c>
      <c r="J11" s="1"/>
      <c r="K11" s="9" t="s">
        <v>26</v>
      </c>
      <c r="M11" s="9" t="s">
        <v>27</v>
      </c>
    </row>
    <row r="12" spans="1:14" x14ac:dyDescent="0.2">
      <c r="E12" s="15"/>
      <c r="F12" s="6"/>
      <c r="G12" s="9"/>
      <c r="H12" s="6"/>
      <c r="I12" s="9"/>
      <c r="J12" s="6"/>
      <c r="K12" s="9"/>
      <c r="L12" s="6"/>
      <c r="M12" s="9"/>
    </row>
    <row r="13" spans="1:14" x14ac:dyDescent="0.2">
      <c r="C13" t="s">
        <v>123</v>
      </c>
      <c r="E13" s="51">
        <f>0.0143</f>
        <v>1.43E-2</v>
      </c>
      <c r="F13" s="44"/>
      <c r="G13" s="44">
        <f>$E$13</f>
        <v>1.43E-2</v>
      </c>
      <c r="H13" s="44"/>
      <c r="I13" s="44">
        <f>$E$13</f>
        <v>1.43E-2</v>
      </c>
      <c r="J13" s="44"/>
      <c r="K13" s="44">
        <f>$E$13</f>
        <v>1.43E-2</v>
      </c>
      <c r="L13" s="44"/>
      <c r="M13" s="44">
        <f>$E$13</f>
        <v>1.43E-2</v>
      </c>
    </row>
    <row r="14" spans="1:14" x14ac:dyDescent="0.2">
      <c r="E14" s="9"/>
      <c r="F14" s="9"/>
      <c r="G14" s="9"/>
      <c r="H14" s="9"/>
      <c r="I14" s="9"/>
      <c r="J14" s="9"/>
      <c r="K14" s="9"/>
      <c r="L14" s="9"/>
      <c r="M14" s="9"/>
    </row>
    <row r="15" spans="1:14" x14ac:dyDescent="0.2">
      <c r="C15" s="45" t="s">
        <v>124</v>
      </c>
      <c r="E15" s="46"/>
      <c r="F15" s="46"/>
      <c r="G15" s="46"/>
      <c r="H15" s="46"/>
      <c r="I15" s="46"/>
      <c r="J15" s="46"/>
      <c r="K15" s="46" t="s">
        <v>125</v>
      </c>
      <c r="L15" s="1"/>
      <c r="M15" s="46" t="s">
        <v>125</v>
      </c>
    </row>
    <row r="16" spans="1:14" x14ac:dyDescent="0.2">
      <c r="C16" s="2" t="s">
        <v>56</v>
      </c>
      <c r="E16" s="1"/>
      <c r="F16" s="1"/>
      <c r="G16" s="1"/>
      <c r="H16" s="1"/>
      <c r="I16" s="1"/>
      <c r="J16" s="1"/>
      <c r="K16" s="1"/>
      <c r="L16" s="1"/>
      <c r="M16" s="1"/>
    </row>
    <row r="17" spans="1:13" x14ac:dyDescent="0.2">
      <c r="A17" s="6">
        <f>1</f>
        <v>1</v>
      </c>
      <c r="C17" s="3" t="s">
        <v>57</v>
      </c>
      <c r="E17" s="52">
        <v>24.72</v>
      </c>
      <c r="F17" s="52"/>
      <c r="G17" s="52">
        <v>24.72</v>
      </c>
      <c r="H17" s="52"/>
      <c r="I17" s="52">
        <v>31.186282206145009</v>
      </c>
      <c r="J17" s="52"/>
      <c r="K17" s="52">
        <v>29.097610156886343</v>
      </c>
      <c r="L17" s="1"/>
      <c r="M17" s="52">
        <v>29.097610156886343</v>
      </c>
    </row>
    <row r="18" spans="1:13" x14ac:dyDescent="0.2">
      <c r="A18" s="6">
        <f>MAX($A17:A$17)+1</f>
        <v>2</v>
      </c>
      <c r="C18" s="3" t="s">
        <v>58</v>
      </c>
      <c r="E18" s="53">
        <v>0</v>
      </c>
      <c r="F18" s="52"/>
      <c r="G18" s="53">
        <v>0</v>
      </c>
      <c r="H18" s="52"/>
      <c r="I18" s="53">
        <v>49.433583542790693</v>
      </c>
      <c r="J18" s="52"/>
      <c r="K18" s="53">
        <v>61.424975737607475</v>
      </c>
      <c r="L18" s="1"/>
      <c r="M18" s="53">
        <v>61.424975737607475</v>
      </c>
    </row>
    <row r="19" spans="1:13" x14ac:dyDescent="0.2">
      <c r="C19" s="3" t="s">
        <v>59</v>
      </c>
      <c r="E19" s="53"/>
      <c r="F19" s="53"/>
      <c r="G19" s="53"/>
      <c r="H19" s="53"/>
      <c r="I19" s="53"/>
      <c r="J19" s="53"/>
      <c r="K19" s="53"/>
      <c r="L19" s="1"/>
      <c r="M19" s="53"/>
    </row>
    <row r="20" spans="1:13" x14ac:dyDescent="0.2">
      <c r="A20" s="6">
        <f>MAX($A$17:A19)+1</f>
        <v>3</v>
      </c>
      <c r="C20" s="16" t="s">
        <v>60</v>
      </c>
      <c r="E20" s="53">
        <v>11.686400000000001</v>
      </c>
      <c r="F20" s="53"/>
      <c r="G20" s="53">
        <v>11.302328742664853</v>
      </c>
      <c r="H20" s="53"/>
      <c r="I20" s="53">
        <v>0.40014907934702354</v>
      </c>
      <c r="J20" s="53"/>
      <c r="K20" s="53">
        <v>0.39184595793783117</v>
      </c>
      <c r="L20" s="1"/>
      <c r="M20" s="53">
        <v>0.39184595793783117</v>
      </c>
    </row>
    <row r="21" spans="1:13" x14ac:dyDescent="0.2">
      <c r="A21" s="6">
        <f>MAX($A$17:A20)+1</f>
        <v>4</v>
      </c>
      <c r="C21" s="16" t="s">
        <v>61</v>
      </c>
      <c r="E21" s="53">
        <v>10.999000000000001</v>
      </c>
      <c r="F21" s="53"/>
      <c r="G21" s="53">
        <v>10.496774614181854</v>
      </c>
      <c r="H21" s="53"/>
      <c r="I21" s="53">
        <v>0.40014907934702354</v>
      </c>
      <c r="J21" s="53"/>
      <c r="K21" s="53">
        <v>0.39184595793783117</v>
      </c>
      <c r="L21" s="1"/>
      <c r="M21" s="53">
        <v>0.39184595793783117</v>
      </c>
    </row>
    <row r="22" spans="1:13" x14ac:dyDescent="0.2">
      <c r="A22" s="6">
        <f>MAX($A$17:A21)+1</f>
        <v>5</v>
      </c>
      <c r="C22" s="16" t="s">
        <v>62</v>
      </c>
      <c r="E22" s="53">
        <v>10.460800000000001</v>
      </c>
      <c r="F22" s="53"/>
      <c r="G22" s="53">
        <v>9.8659941444627783</v>
      </c>
      <c r="H22" s="53"/>
      <c r="I22" s="53">
        <v>0.40014907934702354</v>
      </c>
      <c r="J22" s="53"/>
      <c r="K22" s="53">
        <v>0.39184595793783117</v>
      </c>
      <c r="L22" s="1"/>
      <c r="M22" s="53">
        <v>0.39184595793783117</v>
      </c>
    </row>
    <row r="23" spans="1:13" x14ac:dyDescent="0.2">
      <c r="A23" s="6">
        <f>MAX($A$17:A22)+1</f>
        <v>6</v>
      </c>
      <c r="C23" s="16" t="s">
        <v>63</v>
      </c>
      <c r="E23" s="53">
        <v>10.0596</v>
      </c>
      <c r="F23" s="53"/>
      <c r="G23" s="53">
        <v>9.3957983399836333</v>
      </c>
      <c r="H23" s="53"/>
      <c r="I23" s="53">
        <v>0.40014907934702354</v>
      </c>
      <c r="J23" s="53"/>
      <c r="K23" s="53">
        <v>0.39184595793783117</v>
      </c>
      <c r="L23" s="1"/>
      <c r="M23" s="53">
        <v>0.39184595793783117</v>
      </c>
    </row>
    <row r="24" spans="1:13" x14ac:dyDescent="0.2">
      <c r="C24" s="5"/>
      <c r="E24" s="53"/>
      <c r="F24" s="53"/>
      <c r="G24" s="53"/>
      <c r="H24" s="53"/>
      <c r="I24" s="53"/>
      <c r="J24" s="53"/>
      <c r="K24" s="53"/>
      <c r="L24" s="1"/>
      <c r="M24" s="53"/>
    </row>
    <row r="25" spans="1:13" x14ac:dyDescent="0.2">
      <c r="A25" s="6">
        <f>MAX($A$17:A24)+1</f>
        <v>7</v>
      </c>
      <c r="C25" s="4" t="s">
        <v>126</v>
      </c>
      <c r="E25" s="53">
        <v>4.8806000000000003</v>
      </c>
      <c r="F25" s="53"/>
      <c r="G25" s="53">
        <v>2.2641470546661777</v>
      </c>
      <c r="H25" s="53"/>
      <c r="I25" s="53">
        <v>2.2641470546661777</v>
      </c>
      <c r="J25" s="53"/>
      <c r="K25" s="53">
        <v>1.8032340103746973</v>
      </c>
      <c r="L25" s="1"/>
      <c r="M25" s="53">
        <v>1.8032340103746973</v>
      </c>
    </row>
    <row r="26" spans="1:13" x14ac:dyDescent="0.2">
      <c r="A26" s="6">
        <f>MAX($A$17:A25)+1</f>
        <v>8</v>
      </c>
      <c r="C26" s="4" t="s">
        <v>127</v>
      </c>
      <c r="E26" s="53">
        <v>10.4826</v>
      </c>
      <c r="F26" s="53"/>
      <c r="G26" s="53">
        <v>13.635224420086928</v>
      </c>
      <c r="H26" s="53"/>
      <c r="I26" s="53">
        <v>13.635224420086928</v>
      </c>
      <c r="J26" s="53"/>
      <c r="K26" s="53">
        <v>14.401857267566289</v>
      </c>
      <c r="L26" s="1"/>
      <c r="M26" s="53">
        <v>14.401857267566289</v>
      </c>
    </row>
    <row r="27" spans="1:13" x14ac:dyDescent="0.2">
      <c r="C27" s="4"/>
      <c r="E27" s="53"/>
      <c r="F27" s="53"/>
      <c r="G27" s="53"/>
      <c r="H27" s="53"/>
      <c r="I27" s="53"/>
      <c r="J27" s="53"/>
      <c r="K27" s="53"/>
      <c r="L27" s="1"/>
      <c r="M27" s="53"/>
    </row>
    <row r="28" spans="1:13" x14ac:dyDescent="0.2">
      <c r="C28" s="45" t="s">
        <v>128</v>
      </c>
      <c r="E28" s="46"/>
      <c r="F28" s="46"/>
      <c r="G28" s="46"/>
      <c r="H28" s="46"/>
      <c r="I28" s="46"/>
      <c r="J28" s="46"/>
      <c r="K28" s="46" t="s">
        <v>129</v>
      </c>
      <c r="L28" s="1"/>
      <c r="M28" s="46" t="s">
        <v>129</v>
      </c>
    </row>
    <row r="29" spans="1:13" x14ac:dyDescent="0.2">
      <c r="C29" s="2" t="s">
        <v>56</v>
      </c>
      <c r="E29" s="1"/>
      <c r="F29" s="1"/>
      <c r="G29" s="1"/>
      <c r="H29" s="1"/>
      <c r="I29" s="1"/>
      <c r="J29" s="1"/>
      <c r="K29" s="1"/>
      <c r="L29" s="1"/>
      <c r="M29" s="1"/>
    </row>
    <row r="30" spans="1:13" x14ac:dyDescent="0.2">
      <c r="A30" s="6">
        <f>MAX($A$17:A29)+1</f>
        <v>9</v>
      </c>
      <c r="C30" s="3" t="s">
        <v>57</v>
      </c>
      <c r="E30" s="52">
        <v>78.64</v>
      </c>
      <c r="F30" s="52"/>
      <c r="G30" s="52">
        <v>78.64</v>
      </c>
      <c r="H30" s="52"/>
      <c r="I30" s="52">
        <v>54.867560859043479</v>
      </c>
      <c r="J30" s="52"/>
      <c r="K30" s="52">
        <v>111.24325325551995</v>
      </c>
      <c r="L30" s="1"/>
      <c r="M30" s="52">
        <v>29.097610156886343</v>
      </c>
    </row>
    <row r="31" spans="1:13" x14ac:dyDescent="0.2">
      <c r="A31" s="6">
        <f>MAX($A$17:A30)+1</f>
        <v>10</v>
      </c>
      <c r="C31" s="3" t="s">
        <v>58</v>
      </c>
      <c r="E31" s="53">
        <v>0</v>
      </c>
      <c r="F31" s="52"/>
      <c r="G31" s="53">
        <v>0</v>
      </c>
      <c r="H31" s="52"/>
      <c r="I31" s="53">
        <v>52.623783416819364</v>
      </c>
      <c r="J31" s="52"/>
      <c r="K31" s="53">
        <v>52.676640605538196</v>
      </c>
      <c r="L31" s="1"/>
      <c r="M31" s="53">
        <v>63.535468609341891</v>
      </c>
    </row>
    <row r="32" spans="1:13" x14ac:dyDescent="0.2">
      <c r="C32" s="3" t="s">
        <v>59</v>
      </c>
      <c r="E32" s="53"/>
      <c r="F32" s="53"/>
      <c r="G32" s="53"/>
      <c r="H32" s="53"/>
      <c r="I32" s="53"/>
      <c r="J32" s="53"/>
      <c r="K32" s="53"/>
      <c r="L32" s="1"/>
      <c r="M32" s="53"/>
    </row>
    <row r="33" spans="1:13" x14ac:dyDescent="0.2">
      <c r="A33" s="6">
        <f>MAX($A$17:A32)+1</f>
        <v>11</v>
      </c>
      <c r="C33" s="16" t="s">
        <v>74</v>
      </c>
      <c r="E33" s="53">
        <v>11.7339</v>
      </c>
      <c r="F33" s="53"/>
      <c r="G33" s="53">
        <v>9.3832490774109587</v>
      </c>
      <c r="H33" s="53"/>
      <c r="I33" s="53">
        <v>0.3775668657349206</v>
      </c>
      <c r="J33" s="53"/>
      <c r="K33" s="53">
        <v>0.38691587178757547</v>
      </c>
      <c r="L33" s="1"/>
      <c r="M33" s="53">
        <v>0.38691587178757547</v>
      </c>
    </row>
    <row r="34" spans="1:13" x14ac:dyDescent="0.2">
      <c r="A34" s="6">
        <f>MAX($A$17:A33)+1</f>
        <v>12</v>
      </c>
      <c r="C34" s="16" t="s">
        <v>75</v>
      </c>
      <c r="E34" s="53">
        <v>9.3629999999999995</v>
      </c>
      <c r="F34" s="53"/>
      <c r="G34" s="53">
        <v>7.1250985949226866</v>
      </c>
      <c r="H34" s="53"/>
      <c r="I34" s="53">
        <v>0.3775668657349206</v>
      </c>
      <c r="J34" s="53"/>
      <c r="K34" s="53">
        <v>0.38691587178757547</v>
      </c>
      <c r="L34" s="1"/>
      <c r="M34" s="53">
        <v>0.38691587178757547</v>
      </c>
    </row>
    <row r="35" spans="1:13" x14ac:dyDescent="0.2">
      <c r="A35" s="6">
        <f>MAX($A$17:A34)+1</f>
        <v>13</v>
      </c>
      <c r="C35" s="16" t="s">
        <v>76</v>
      </c>
      <c r="E35" s="53">
        <v>7.7027000000000001</v>
      </c>
      <c r="F35" s="53"/>
      <c r="G35" s="53">
        <v>5.5438307929886586</v>
      </c>
      <c r="H35" s="53"/>
      <c r="I35" s="53">
        <v>0.3775668657349206</v>
      </c>
      <c r="J35" s="53"/>
      <c r="K35" s="53">
        <v>0.38691587178757547</v>
      </c>
      <c r="L35" s="1"/>
      <c r="M35" s="53">
        <v>0.38691587178757547</v>
      </c>
    </row>
    <row r="36" spans="1:13" x14ac:dyDescent="0.2">
      <c r="A36" s="6">
        <f>MAX($A$17:A35)+1</f>
        <v>14</v>
      </c>
      <c r="C36" s="16" t="s">
        <v>77</v>
      </c>
      <c r="E36" s="53">
        <v>6.6360000000000001</v>
      </c>
      <c r="F36" s="53"/>
      <c r="G36" s="53">
        <v>4.5278155648995639</v>
      </c>
      <c r="H36" s="53"/>
      <c r="I36" s="53">
        <v>0.3775668657349206</v>
      </c>
      <c r="J36" s="53"/>
      <c r="K36" s="53">
        <v>0.38691587178757547</v>
      </c>
      <c r="L36" s="1"/>
      <c r="M36" s="53">
        <v>0.38691587178757547</v>
      </c>
    </row>
    <row r="37" spans="1:13" x14ac:dyDescent="0.2">
      <c r="A37" s="6">
        <f>MAX($A$17:A36)+1</f>
        <v>15</v>
      </c>
      <c r="C37" s="16" t="s">
        <v>78</v>
      </c>
      <c r="E37" s="53">
        <v>6.1619999999999999</v>
      </c>
      <c r="F37" s="53"/>
      <c r="G37" s="53">
        <v>4.0763637044725032</v>
      </c>
      <c r="H37" s="53"/>
      <c r="I37" s="53">
        <v>0.3775668657349206</v>
      </c>
      <c r="J37" s="53"/>
      <c r="K37" s="53">
        <v>0.38691587178757547</v>
      </c>
      <c r="L37" s="1"/>
      <c r="M37" s="53">
        <v>0.38691587178757547</v>
      </c>
    </row>
    <row r="38" spans="1:13" x14ac:dyDescent="0.2">
      <c r="A38" s="6">
        <f>MAX($A$17:A37)+1</f>
        <v>16</v>
      </c>
      <c r="C38" s="16" t="s">
        <v>79</v>
      </c>
      <c r="E38" s="53">
        <v>6.0430000000000001</v>
      </c>
      <c r="F38" s="53"/>
      <c r="G38" s="53">
        <v>3.9629923333559316</v>
      </c>
      <c r="H38" s="53"/>
      <c r="I38" s="53">
        <v>0.3775668657349206</v>
      </c>
      <c r="J38" s="53"/>
      <c r="K38" s="53">
        <v>0.38691587178757547</v>
      </c>
      <c r="L38" s="1"/>
      <c r="M38" s="53">
        <v>0.38691587178757547</v>
      </c>
    </row>
    <row r="39" spans="1:13" x14ac:dyDescent="0.2">
      <c r="C39" s="2"/>
      <c r="E39" s="53"/>
      <c r="F39" s="53"/>
      <c r="G39" s="53"/>
      <c r="H39" s="53"/>
      <c r="I39" s="53"/>
      <c r="J39" s="53"/>
      <c r="K39" s="53"/>
      <c r="L39" s="1"/>
      <c r="M39" s="53"/>
    </row>
    <row r="40" spans="1:13" x14ac:dyDescent="0.2">
      <c r="A40" s="6">
        <f>MAX($A$17:A39)+1</f>
        <v>17</v>
      </c>
      <c r="C40" s="4" t="s">
        <v>126</v>
      </c>
      <c r="E40" s="53">
        <v>4.8806000000000003</v>
      </c>
      <c r="F40" s="53"/>
      <c r="G40" s="53">
        <v>2.1549863973795604</v>
      </c>
      <c r="H40" s="53"/>
      <c r="I40" s="53">
        <v>2.1549863973795604</v>
      </c>
      <c r="J40" s="53"/>
      <c r="K40" s="53">
        <v>1.6259376172435909</v>
      </c>
      <c r="L40" s="1"/>
      <c r="M40" s="53">
        <v>1.6259376172435909</v>
      </c>
    </row>
    <row r="41" spans="1:13" x14ac:dyDescent="0.2">
      <c r="A41" s="6">
        <f>MAX($A$17:A40)+1</f>
        <v>18</v>
      </c>
      <c r="C41" s="4" t="s">
        <v>127</v>
      </c>
      <c r="E41" s="53">
        <v>10.506500000000001</v>
      </c>
      <c r="F41" s="53"/>
      <c r="G41" s="53">
        <v>13.635224420086928</v>
      </c>
      <c r="H41" s="53"/>
      <c r="I41" s="53">
        <v>13.635224420086928</v>
      </c>
      <c r="J41" s="53"/>
      <c r="K41" s="53">
        <v>14.401857267566289</v>
      </c>
      <c r="L41" s="1"/>
      <c r="M41" s="53">
        <v>14.401857267566289</v>
      </c>
    </row>
    <row r="42" spans="1:13" x14ac:dyDescent="0.2">
      <c r="C42" s="4"/>
      <c r="E42" s="53"/>
      <c r="F42" s="53"/>
      <c r="G42" s="53"/>
      <c r="H42" s="53"/>
      <c r="I42" s="53"/>
      <c r="J42" s="53"/>
      <c r="K42" s="53"/>
      <c r="L42" s="1"/>
      <c r="M42" s="53"/>
    </row>
    <row r="43" spans="1:13" x14ac:dyDescent="0.2">
      <c r="C43" s="45" t="s">
        <v>130</v>
      </c>
      <c r="E43" s="46"/>
      <c r="F43" s="46"/>
      <c r="G43" s="46"/>
      <c r="H43" s="46"/>
      <c r="I43" s="46"/>
      <c r="J43" s="46"/>
      <c r="K43" s="46" t="s">
        <v>125</v>
      </c>
      <c r="L43" s="1"/>
      <c r="M43" s="46" t="s">
        <v>125</v>
      </c>
    </row>
    <row r="44" spans="1:13" x14ac:dyDescent="0.2">
      <c r="C44" s="2" t="s">
        <v>56</v>
      </c>
      <c r="E44" s="1"/>
      <c r="F44" s="1"/>
      <c r="G44" s="1"/>
      <c r="H44" s="1"/>
      <c r="I44" s="1"/>
      <c r="J44" s="1"/>
      <c r="K44" s="1"/>
      <c r="L44" s="1"/>
      <c r="M44" s="1"/>
    </row>
    <row r="45" spans="1:13" x14ac:dyDescent="0.2">
      <c r="A45" s="6">
        <f>MAX($A$17:A44)+1</f>
        <v>19</v>
      </c>
      <c r="C45" s="3" t="s">
        <v>57</v>
      </c>
      <c r="E45" s="52">
        <v>25.85</v>
      </c>
      <c r="F45" s="52"/>
      <c r="G45" s="52">
        <v>25.85</v>
      </c>
      <c r="H45" s="52"/>
      <c r="I45" s="52">
        <v>39.128893829760223</v>
      </c>
      <c r="J45" s="52"/>
      <c r="K45" s="52">
        <v>29.097610156886343</v>
      </c>
      <c r="L45" s="1"/>
      <c r="M45" s="52">
        <v>29.097610156886343</v>
      </c>
    </row>
    <row r="46" spans="1:13" x14ac:dyDescent="0.2">
      <c r="A46" s="6">
        <f>MAX($A$17:A45)+1</f>
        <v>20</v>
      </c>
      <c r="C46" s="3" t="s">
        <v>58</v>
      </c>
      <c r="E46" s="53">
        <v>0</v>
      </c>
      <c r="F46" s="52"/>
      <c r="G46" s="53">
        <v>0</v>
      </c>
      <c r="H46" s="52"/>
      <c r="I46" s="53">
        <v>49.327199230112498</v>
      </c>
      <c r="J46" s="52"/>
      <c r="K46" s="53">
        <v>61.424975737607475</v>
      </c>
      <c r="L46" s="1"/>
      <c r="M46" s="53">
        <v>61.424975737607475</v>
      </c>
    </row>
    <row r="47" spans="1:13" x14ac:dyDescent="0.2">
      <c r="C47" s="3" t="s">
        <v>59</v>
      </c>
      <c r="E47" s="53"/>
      <c r="F47" s="53"/>
      <c r="G47" s="53"/>
      <c r="H47" s="53"/>
      <c r="I47" s="53"/>
      <c r="J47" s="53"/>
      <c r="K47" s="53"/>
      <c r="L47" s="1"/>
      <c r="M47" s="53"/>
    </row>
    <row r="48" spans="1:13" x14ac:dyDescent="0.2">
      <c r="A48" s="6">
        <f>MAX($A$17:A47)+1</f>
        <v>21</v>
      </c>
      <c r="C48" s="11" t="s">
        <v>86</v>
      </c>
      <c r="E48" s="53">
        <v>10.786900000000001</v>
      </c>
      <c r="F48" s="53"/>
      <c r="G48" s="53">
        <v>11.301540230645672</v>
      </c>
      <c r="H48" s="53"/>
      <c r="I48" s="53">
        <v>0.3553241864093481</v>
      </c>
      <c r="J48" s="53"/>
      <c r="K48" s="53">
        <v>0.39184595793783117</v>
      </c>
      <c r="L48" s="1"/>
      <c r="M48" s="53">
        <v>0.39184595793783117</v>
      </c>
    </row>
    <row r="49" spans="1:13" x14ac:dyDescent="0.2">
      <c r="A49" s="6">
        <f>MAX($A$17:A48)+1</f>
        <v>22</v>
      </c>
      <c r="C49" s="11" t="s">
        <v>88</v>
      </c>
      <c r="E49" s="53">
        <v>10.518000000000001</v>
      </c>
      <c r="F49" s="53"/>
      <c r="G49" s="53">
        <v>11.025824129000599</v>
      </c>
      <c r="H49" s="53"/>
      <c r="I49" s="53">
        <v>0.3553241864093481</v>
      </c>
      <c r="J49" s="53"/>
      <c r="K49" s="53">
        <v>0.39184595793783117</v>
      </c>
      <c r="L49" s="1"/>
      <c r="M49" s="53">
        <v>0.39184595793783117</v>
      </c>
    </row>
    <row r="50" spans="1:13" ht="14.25" x14ac:dyDescent="0.2">
      <c r="A50" s="6">
        <f>MAX($A$17:A49)+1</f>
        <v>23</v>
      </c>
      <c r="C50" s="11" t="s">
        <v>131</v>
      </c>
      <c r="E50" s="53">
        <v>10.091700000000001</v>
      </c>
      <c r="F50" s="53"/>
      <c r="G50" s="53">
        <v>10.588718237846658</v>
      </c>
      <c r="H50" s="53"/>
      <c r="I50" s="53">
        <v>0.3553241864093481</v>
      </c>
      <c r="J50" s="53"/>
      <c r="K50" s="53">
        <v>0.39184595793783117</v>
      </c>
      <c r="L50" s="1"/>
      <c r="M50" s="53">
        <v>0.39184595793783117</v>
      </c>
    </row>
    <row r="51" spans="1:13" x14ac:dyDescent="0.2">
      <c r="A51" s="6">
        <f>MAX($A$17:A50)+1</f>
        <v>24</v>
      </c>
      <c r="C51" s="11" t="s">
        <v>89</v>
      </c>
      <c r="E51" s="53">
        <v>9.7006000000000014</v>
      </c>
      <c r="F51" s="53"/>
      <c r="G51" s="53">
        <v>10.187704599492667</v>
      </c>
      <c r="H51" s="53"/>
      <c r="I51" s="53">
        <v>0.3553241864093481</v>
      </c>
      <c r="J51" s="53"/>
      <c r="K51" s="53">
        <v>0.39184595793783117</v>
      </c>
      <c r="L51" s="1"/>
      <c r="M51" s="53">
        <v>0.39184595793783117</v>
      </c>
    </row>
    <row r="52" spans="1:13" x14ac:dyDescent="0.2">
      <c r="A52" s="6">
        <f>MAX($A$17:A51)+1</f>
        <v>25</v>
      </c>
      <c r="C52" s="11" t="s">
        <v>132</v>
      </c>
      <c r="E52" s="53">
        <v>9.3772000000000002</v>
      </c>
      <c r="F52" s="53"/>
      <c r="G52" s="53">
        <v>9.8561070268931239</v>
      </c>
      <c r="H52" s="53"/>
      <c r="I52" s="53">
        <v>0.3553241864093481</v>
      </c>
      <c r="J52" s="53"/>
      <c r="K52" s="53">
        <v>0.39184595793783117</v>
      </c>
      <c r="L52" s="1"/>
      <c r="M52" s="53">
        <v>0.39184595793783117</v>
      </c>
    </row>
    <row r="53" spans="1:13" x14ac:dyDescent="0.2">
      <c r="C53" s="2"/>
      <c r="E53" s="53"/>
      <c r="F53" s="53"/>
      <c r="G53" s="53"/>
      <c r="H53" s="53"/>
      <c r="I53" s="53"/>
      <c r="J53" s="53"/>
      <c r="K53" s="53"/>
      <c r="L53" s="1"/>
      <c r="M53" s="53"/>
    </row>
    <row r="54" spans="1:13" x14ac:dyDescent="0.2">
      <c r="A54" s="6">
        <f>MAX($A$17:A53)+1</f>
        <v>26</v>
      </c>
      <c r="C54" s="3" t="s">
        <v>133</v>
      </c>
      <c r="E54" s="53">
        <v>3.2988999999999993</v>
      </c>
      <c r="F54" s="53"/>
      <c r="G54" s="53">
        <v>5.4427678375959676</v>
      </c>
      <c r="H54" s="53"/>
      <c r="I54" s="53">
        <v>5.4427678375959676</v>
      </c>
      <c r="J54" s="53"/>
      <c r="K54" s="53">
        <v>1.8032340103746973</v>
      </c>
      <c r="L54" s="1"/>
      <c r="M54" s="53">
        <v>1.8032340103746973</v>
      </c>
    </row>
    <row r="55" spans="1:13" x14ac:dyDescent="0.2">
      <c r="A55" s="6">
        <f>MAX($A$17:A54)+1</f>
        <v>27</v>
      </c>
      <c r="C55" s="3" t="s">
        <v>134</v>
      </c>
      <c r="E55" s="53">
        <v>1.9333999999999998</v>
      </c>
      <c r="F55" s="53"/>
      <c r="G55" s="53">
        <v>5.956839079770142</v>
      </c>
      <c r="H55" s="53"/>
      <c r="I55" s="53">
        <v>5.956839079770142</v>
      </c>
      <c r="J55" s="53"/>
      <c r="K55" s="53">
        <v>1.8032340103746973</v>
      </c>
      <c r="L55" s="1"/>
      <c r="M55" s="53">
        <v>1.8032340103746973</v>
      </c>
    </row>
    <row r="56" spans="1:13" x14ac:dyDescent="0.2">
      <c r="C56" s="3"/>
      <c r="E56" s="53"/>
      <c r="F56" s="53"/>
      <c r="G56" s="53"/>
      <c r="H56" s="53"/>
      <c r="I56" s="53"/>
      <c r="J56" s="53"/>
      <c r="K56" s="53"/>
      <c r="L56" s="1"/>
      <c r="M56" s="53"/>
    </row>
    <row r="57" spans="1:13" x14ac:dyDescent="0.2">
      <c r="A57" s="6">
        <f>MAX($A$17:A56)+1</f>
        <v>28</v>
      </c>
      <c r="C57" s="4" t="s">
        <v>135</v>
      </c>
      <c r="E57" s="53">
        <v>2.2441</v>
      </c>
      <c r="F57" s="53"/>
      <c r="G57" s="53">
        <v>1.2264945670295722</v>
      </c>
      <c r="H57" s="53"/>
      <c r="I57" s="53">
        <v>0</v>
      </c>
      <c r="J57" s="53"/>
      <c r="K57" s="53"/>
      <c r="L57" s="1"/>
      <c r="M57" s="53"/>
    </row>
    <row r="58" spans="1:13" x14ac:dyDescent="0.2">
      <c r="A58" s="6">
        <f>MAX($A$17:A57)+1</f>
        <v>29</v>
      </c>
      <c r="C58" s="4" t="s">
        <v>136</v>
      </c>
      <c r="E58" s="53">
        <v>5.9346999999999994</v>
      </c>
      <c r="F58" s="53"/>
      <c r="G58" s="53">
        <v>1.2999898264937551</v>
      </c>
      <c r="H58" s="53"/>
      <c r="I58" s="53">
        <v>0</v>
      </c>
      <c r="J58" s="53"/>
      <c r="K58" s="1"/>
      <c r="L58" s="1"/>
      <c r="M58" s="53"/>
    </row>
    <row r="59" spans="1:13" x14ac:dyDescent="0.2">
      <c r="C59" s="4"/>
      <c r="E59" s="53"/>
      <c r="F59" s="53"/>
      <c r="G59" s="53"/>
      <c r="H59" s="53"/>
      <c r="I59" s="53"/>
      <c r="J59" s="53"/>
      <c r="K59" s="53"/>
      <c r="L59" s="1"/>
      <c r="M59" s="53"/>
    </row>
    <row r="60" spans="1:13" x14ac:dyDescent="0.2">
      <c r="A60" s="6">
        <f>MAX($A$17:A59)+1</f>
        <v>30</v>
      </c>
      <c r="C60" s="4" t="s">
        <v>137</v>
      </c>
      <c r="E60" s="53">
        <v>10.995099999999999</v>
      </c>
      <c r="F60" s="53"/>
      <c r="G60" s="53">
        <v>10.951801679228412</v>
      </c>
      <c r="H60" s="53"/>
      <c r="I60" s="53">
        <v>10.951801679228412</v>
      </c>
      <c r="J60" s="53"/>
      <c r="K60" s="53">
        <v>14.401857267566289</v>
      </c>
      <c r="L60" s="1"/>
      <c r="M60" s="53">
        <v>14.401857267566289</v>
      </c>
    </row>
    <row r="61" spans="1:13" x14ac:dyDescent="0.2">
      <c r="A61" s="6">
        <f>MAX($A$17:A60)+1</f>
        <v>31</v>
      </c>
      <c r="C61" s="4" t="s">
        <v>138</v>
      </c>
      <c r="E61" s="53">
        <v>16.134626479289633</v>
      </c>
      <c r="F61" s="53"/>
      <c r="G61" s="53">
        <v>16.293887441377588</v>
      </c>
      <c r="H61" s="53"/>
      <c r="I61" s="53">
        <v>16.293887441377588</v>
      </c>
      <c r="J61" s="53"/>
      <c r="K61" s="53">
        <v>14.401857267566289</v>
      </c>
      <c r="L61" s="1"/>
      <c r="M61" s="53">
        <v>14.401857267566289</v>
      </c>
    </row>
    <row r="62" spans="1:13" x14ac:dyDescent="0.2">
      <c r="C62" s="4"/>
      <c r="E62" s="17"/>
      <c r="F62" s="53"/>
      <c r="G62" s="17"/>
      <c r="H62" s="53"/>
      <c r="I62" s="17"/>
      <c r="J62" s="53"/>
      <c r="K62" s="17"/>
      <c r="L62" s="1"/>
      <c r="M62" s="17"/>
    </row>
    <row r="63" spans="1:13" x14ac:dyDescent="0.2">
      <c r="C63" s="45" t="s">
        <v>139</v>
      </c>
      <c r="E63" s="46"/>
      <c r="F63" s="46"/>
      <c r="G63" s="46"/>
      <c r="H63" s="46"/>
      <c r="I63" s="46"/>
      <c r="J63" s="46"/>
      <c r="K63" s="46" t="s">
        <v>129</v>
      </c>
      <c r="L63" s="1"/>
      <c r="M63" s="46" t="s">
        <v>129</v>
      </c>
    </row>
    <row r="64" spans="1:13" x14ac:dyDescent="0.2">
      <c r="C64" s="2" t="s">
        <v>56</v>
      </c>
      <c r="E64" s="1"/>
      <c r="F64" s="1"/>
      <c r="G64" s="1"/>
      <c r="H64" s="1"/>
      <c r="I64" s="1"/>
      <c r="J64" s="1"/>
      <c r="K64" s="1"/>
      <c r="L64" s="1"/>
      <c r="M64" s="1"/>
    </row>
    <row r="65" spans="1:13" x14ac:dyDescent="0.2">
      <c r="A65" s="6">
        <f>MAX($A$17:A64)+1</f>
        <v>32</v>
      </c>
      <c r="C65" s="3" t="s">
        <v>57</v>
      </c>
      <c r="E65" s="52">
        <v>78.650000000000006</v>
      </c>
      <c r="F65" s="52"/>
      <c r="G65" s="52">
        <v>78.650000000000006</v>
      </c>
      <c r="H65" s="52"/>
      <c r="I65" s="52">
        <v>196.62847092994625</v>
      </c>
      <c r="J65" s="52"/>
      <c r="K65" s="52">
        <v>111.24325325551995</v>
      </c>
      <c r="L65" s="52"/>
      <c r="M65" s="52">
        <v>29.097610156886343</v>
      </c>
    </row>
    <row r="66" spans="1:13" x14ac:dyDescent="0.2">
      <c r="A66" s="6">
        <f>MAX($A$17:A65)+1</f>
        <v>33</v>
      </c>
      <c r="C66" s="3" t="s">
        <v>58</v>
      </c>
      <c r="E66" s="53">
        <v>0</v>
      </c>
      <c r="F66" s="52"/>
      <c r="G66" s="53">
        <v>0</v>
      </c>
      <c r="H66" s="52"/>
      <c r="I66" s="53">
        <v>56.3480243006439</v>
      </c>
      <c r="J66" s="52"/>
      <c r="K66" s="53">
        <v>52.676640605538196</v>
      </c>
      <c r="L66" s="1"/>
      <c r="M66" s="53">
        <v>63.535468609341891</v>
      </c>
    </row>
    <row r="67" spans="1:13" x14ac:dyDescent="0.2">
      <c r="C67" s="3" t="s">
        <v>59</v>
      </c>
      <c r="E67" s="53"/>
      <c r="F67" s="53"/>
      <c r="G67" s="53"/>
      <c r="H67" s="53"/>
      <c r="I67" s="53"/>
      <c r="J67" s="53"/>
      <c r="K67" s="53"/>
      <c r="L67" s="52"/>
      <c r="M67" s="53"/>
    </row>
    <row r="68" spans="1:13" x14ac:dyDescent="0.2">
      <c r="A68" s="6">
        <f>MAX($A$17:A67)+1</f>
        <v>34</v>
      </c>
      <c r="C68" s="11" t="s">
        <v>93</v>
      </c>
      <c r="E68" s="53">
        <v>9.6236999999999995</v>
      </c>
      <c r="F68" s="53"/>
      <c r="G68" s="53">
        <v>8.6370195960216432</v>
      </c>
      <c r="H68" s="53"/>
      <c r="I68" s="53">
        <v>0.32227926271201557</v>
      </c>
      <c r="J68" s="53"/>
      <c r="K68" s="53">
        <v>0.38691587178757547</v>
      </c>
      <c r="L68" s="1"/>
      <c r="M68" s="53">
        <v>0.38691587178757547</v>
      </c>
    </row>
    <row r="69" spans="1:13" x14ac:dyDescent="0.2">
      <c r="A69" s="6">
        <f>MAX($A$17:A68)+1</f>
        <v>35</v>
      </c>
      <c r="C69" s="11" t="s">
        <v>94</v>
      </c>
      <c r="E69" s="53">
        <v>7.8279000000000005</v>
      </c>
      <c r="F69" s="53"/>
      <c r="G69" s="53">
        <v>7.0430504826829621</v>
      </c>
      <c r="H69" s="53"/>
      <c r="I69" s="53">
        <v>0.32227926271201557</v>
      </c>
      <c r="J69" s="53"/>
      <c r="K69" s="53">
        <v>0.38691587178757547</v>
      </c>
      <c r="L69" s="1"/>
      <c r="M69" s="53">
        <v>0.38691587178757547</v>
      </c>
    </row>
    <row r="70" spans="1:13" x14ac:dyDescent="0.2">
      <c r="A70" s="6">
        <f>MAX($A$17:A69)+1</f>
        <v>36</v>
      </c>
      <c r="C70" s="11" t="s">
        <v>95</v>
      </c>
      <c r="E70" s="53">
        <v>6.7851999999999997</v>
      </c>
      <c r="F70" s="53"/>
      <c r="G70" s="53">
        <v>6.1175400725714564</v>
      </c>
      <c r="H70" s="53"/>
      <c r="I70" s="53">
        <v>0.32227926271201557</v>
      </c>
      <c r="J70" s="53"/>
      <c r="K70" s="53">
        <v>0.38691587178757547</v>
      </c>
      <c r="L70" s="1"/>
      <c r="M70" s="53">
        <v>0.38691587178757547</v>
      </c>
    </row>
    <row r="71" spans="1:13" x14ac:dyDescent="0.2">
      <c r="A71" s="6">
        <f>MAX($A$17:A70)+1</f>
        <v>37</v>
      </c>
      <c r="C71" s="11" t="s">
        <v>96</v>
      </c>
      <c r="E71" s="53">
        <v>6.1320000000000006</v>
      </c>
      <c r="F71" s="53"/>
      <c r="G71" s="53">
        <v>5.537753556905554</v>
      </c>
      <c r="H71" s="53"/>
      <c r="I71" s="53">
        <v>0.32227926271201557</v>
      </c>
      <c r="J71" s="53"/>
      <c r="K71" s="53">
        <v>0.38691587178757547</v>
      </c>
      <c r="L71" s="1"/>
      <c r="M71" s="53">
        <v>0.38691587178757547</v>
      </c>
    </row>
    <row r="72" spans="1:13" x14ac:dyDescent="0.2">
      <c r="A72" s="6">
        <f>MAX($A$17:A71)+1</f>
        <v>38</v>
      </c>
      <c r="C72" s="11" t="s">
        <v>97</v>
      </c>
      <c r="E72" s="53">
        <v>3.6569999999999996</v>
      </c>
      <c r="F72" s="53"/>
      <c r="G72" s="53">
        <v>3.3409200812884272</v>
      </c>
      <c r="H72" s="53"/>
      <c r="I72" s="53">
        <v>0.32227926271201557</v>
      </c>
      <c r="J72" s="53"/>
      <c r="K72" s="53">
        <v>0.38691587178757547</v>
      </c>
      <c r="L72" s="1"/>
      <c r="M72" s="53">
        <v>0.38691587178757547</v>
      </c>
    </row>
    <row r="73" spans="1:13" x14ac:dyDescent="0.2">
      <c r="C73" s="2"/>
      <c r="E73" s="53"/>
      <c r="F73" s="53"/>
      <c r="G73" s="53"/>
      <c r="H73" s="53"/>
      <c r="I73" s="53"/>
      <c r="J73" s="53"/>
      <c r="K73" s="53"/>
      <c r="L73" s="1"/>
      <c r="M73" s="53"/>
    </row>
    <row r="74" spans="1:13" x14ac:dyDescent="0.2">
      <c r="A74" s="6">
        <f>MAX($A$17:A73)+1</f>
        <v>39</v>
      </c>
      <c r="C74" s="3" t="s">
        <v>133</v>
      </c>
      <c r="E74" s="53">
        <v>2.8800000000000003</v>
      </c>
      <c r="F74" s="53"/>
      <c r="G74" s="53">
        <v>5.884538669536421</v>
      </c>
      <c r="H74" s="53"/>
      <c r="I74" s="53">
        <v>5.884538669536421</v>
      </c>
      <c r="J74" s="53"/>
      <c r="K74" s="53">
        <v>1.6259376172435909</v>
      </c>
      <c r="L74" s="1"/>
      <c r="M74" s="53">
        <v>1.6259376172435909</v>
      </c>
    </row>
    <row r="75" spans="1:13" x14ac:dyDescent="0.2">
      <c r="A75" s="6">
        <f>MAX($A$17:A74)+1</f>
        <v>40</v>
      </c>
      <c r="C75" s="3" t="s">
        <v>134</v>
      </c>
      <c r="E75" s="53">
        <v>1.7733999999999996</v>
      </c>
      <c r="F75" s="53"/>
      <c r="G75" s="53">
        <v>5.0308542899738544</v>
      </c>
      <c r="H75" s="53"/>
      <c r="I75" s="53">
        <v>5.0308542899738544</v>
      </c>
      <c r="J75" s="53"/>
      <c r="K75" s="53">
        <v>1.6259376172435909</v>
      </c>
      <c r="L75" s="1"/>
      <c r="M75" s="53">
        <v>1.6259376172435909</v>
      </c>
    </row>
    <row r="76" spans="1:13" x14ac:dyDescent="0.2">
      <c r="C76" s="3"/>
      <c r="E76" s="53"/>
      <c r="F76" s="53"/>
      <c r="G76" s="53"/>
      <c r="H76" s="53"/>
      <c r="I76" s="53"/>
      <c r="J76" s="53"/>
      <c r="K76" s="53"/>
      <c r="L76" s="1"/>
      <c r="M76" s="53"/>
    </row>
    <row r="77" spans="1:13" x14ac:dyDescent="0.2">
      <c r="A77" s="6">
        <f>MAX($A$17:A76)+1</f>
        <v>41</v>
      </c>
      <c r="C77" s="4" t="s">
        <v>135</v>
      </c>
      <c r="E77" s="53">
        <v>1.7724999999999997</v>
      </c>
      <c r="F77" s="53"/>
      <c r="G77" s="53">
        <v>1.2447751875210042</v>
      </c>
      <c r="H77" s="53"/>
      <c r="I77" s="53">
        <v>0</v>
      </c>
      <c r="J77" s="53"/>
      <c r="K77" s="53"/>
      <c r="L77" s="1"/>
      <c r="M77" s="53"/>
    </row>
    <row r="78" spans="1:13" x14ac:dyDescent="0.2">
      <c r="A78" s="6">
        <f>MAX($A$17:A77)+1</f>
        <v>42</v>
      </c>
      <c r="C78" s="4" t="s">
        <v>136</v>
      </c>
      <c r="E78" s="53">
        <v>4.4366000000000003</v>
      </c>
      <c r="F78" s="53"/>
      <c r="G78" s="53">
        <v>1.017025790370484</v>
      </c>
      <c r="H78" s="53"/>
      <c r="I78" s="53">
        <v>0</v>
      </c>
      <c r="J78" s="53"/>
      <c r="K78" s="53"/>
      <c r="L78" s="1"/>
      <c r="M78" s="53"/>
    </row>
    <row r="79" spans="1:13" x14ac:dyDescent="0.2">
      <c r="C79" s="4"/>
      <c r="E79" s="53"/>
      <c r="F79" s="53"/>
      <c r="G79" s="53"/>
      <c r="H79" s="53"/>
      <c r="I79" s="53"/>
      <c r="J79" s="53"/>
      <c r="K79" s="53"/>
      <c r="L79" s="1"/>
      <c r="M79" s="53"/>
    </row>
    <row r="80" spans="1:13" x14ac:dyDescent="0.2">
      <c r="A80" s="6">
        <f>MAX($A$17:A79)+1</f>
        <v>43</v>
      </c>
      <c r="C80" s="4" t="s">
        <v>137</v>
      </c>
      <c r="E80" s="53">
        <v>10.995099999999999</v>
      </c>
      <c r="F80" s="53"/>
      <c r="G80" s="53">
        <v>10.951801679228412</v>
      </c>
      <c r="H80" s="53"/>
      <c r="I80" s="53">
        <v>10.951801679228412</v>
      </c>
      <c r="J80" s="53"/>
      <c r="K80" s="53">
        <v>14.401857267566289</v>
      </c>
      <c r="L80" s="1"/>
      <c r="M80" s="53">
        <v>14.401857267566289</v>
      </c>
    </row>
    <row r="81" spans="1:13" x14ac:dyDescent="0.2">
      <c r="A81" s="6">
        <f>MAX($A$17:A80)+1</f>
        <v>44</v>
      </c>
      <c r="C81" s="4" t="s">
        <v>138</v>
      </c>
      <c r="E81" s="53">
        <v>16.134626479289633</v>
      </c>
      <c r="F81" s="53"/>
      <c r="G81" s="53">
        <v>16.293887441377588</v>
      </c>
      <c r="H81" s="53"/>
      <c r="I81" s="53">
        <v>16.293887441377588</v>
      </c>
      <c r="J81" s="53"/>
      <c r="K81" s="53">
        <v>14.401857267566289</v>
      </c>
      <c r="L81" s="1"/>
      <c r="M81" s="53">
        <v>14.401857267566289</v>
      </c>
    </row>
    <row r="82" spans="1:13" x14ac:dyDescent="0.2">
      <c r="C82" s="4"/>
      <c r="E82" s="53"/>
      <c r="F82" s="53"/>
      <c r="G82" s="53"/>
      <c r="H82" s="53"/>
      <c r="I82" s="53"/>
      <c r="J82" s="53"/>
      <c r="K82" s="53"/>
      <c r="L82" s="1"/>
      <c r="M82" s="53"/>
    </row>
    <row r="83" spans="1:13" x14ac:dyDescent="0.2">
      <c r="C83" s="1" t="s">
        <v>140</v>
      </c>
      <c r="E83" s="54"/>
      <c r="F83" s="55"/>
      <c r="G83" s="54"/>
      <c r="H83" s="55"/>
      <c r="I83" s="54"/>
      <c r="J83" s="55"/>
      <c r="K83" s="46" t="s">
        <v>125</v>
      </c>
      <c r="L83" s="1"/>
      <c r="M83" s="46" t="s">
        <v>125</v>
      </c>
    </row>
    <row r="84" spans="1:13" x14ac:dyDescent="0.2">
      <c r="C84" s="47" t="s">
        <v>56</v>
      </c>
      <c r="E84" s="55"/>
      <c r="F84" s="55"/>
      <c r="G84" s="55"/>
      <c r="H84" s="55"/>
      <c r="I84" s="55"/>
      <c r="J84" s="55"/>
      <c r="K84" s="55"/>
      <c r="L84" s="1"/>
      <c r="M84" s="55"/>
    </row>
    <row r="85" spans="1:13" x14ac:dyDescent="0.2">
      <c r="A85" s="6">
        <f>MAX($A$17:A84)+1</f>
        <v>45</v>
      </c>
      <c r="C85" s="4" t="s">
        <v>57</v>
      </c>
      <c r="E85" s="52">
        <v>25.85</v>
      </c>
      <c r="F85" s="52"/>
      <c r="G85" s="52">
        <v>25.85</v>
      </c>
      <c r="H85" s="52"/>
      <c r="I85" s="52">
        <v>30.193493569007575</v>
      </c>
      <c r="J85" s="52"/>
      <c r="K85" s="52">
        <v>29.097610156886343</v>
      </c>
      <c r="L85" s="1"/>
      <c r="M85" s="52">
        <v>29.097610156886343</v>
      </c>
    </row>
    <row r="86" spans="1:13" x14ac:dyDescent="0.2">
      <c r="A86" s="6">
        <f>MAX($A$17:A85)+1</f>
        <v>46</v>
      </c>
      <c r="C86" s="3" t="s">
        <v>58</v>
      </c>
      <c r="E86" s="53">
        <v>0</v>
      </c>
      <c r="F86" s="52"/>
      <c r="G86" s="53">
        <v>0</v>
      </c>
      <c r="H86" s="52"/>
      <c r="I86" s="53">
        <v>52.309401376585775</v>
      </c>
      <c r="J86" s="52"/>
      <c r="K86" s="53">
        <v>61.424975737607475</v>
      </c>
      <c r="L86" s="1"/>
      <c r="M86" s="53">
        <v>61.424975737607475</v>
      </c>
    </row>
    <row r="87" spans="1:13" x14ac:dyDescent="0.2">
      <c r="C87" s="3" t="s">
        <v>59</v>
      </c>
      <c r="E87" s="53"/>
      <c r="F87" s="53"/>
      <c r="G87" s="53"/>
      <c r="H87" s="53"/>
      <c r="I87" s="53"/>
      <c r="J87" s="53"/>
      <c r="K87" s="53"/>
      <c r="L87" s="1"/>
      <c r="M87" s="53"/>
    </row>
    <row r="88" spans="1:13" ht="14.25" x14ac:dyDescent="0.2">
      <c r="A88" s="6">
        <f>MAX($A$17:A87)+1</f>
        <v>47</v>
      </c>
      <c r="C88" s="48" t="s">
        <v>141</v>
      </c>
      <c r="E88" s="53">
        <v>6.7634999999999996</v>
      </c>
      <c r="F88" s="53"/>
      <c r="G88" s="53">
        <v>8.9526331607824954</v>
      </c>
      <c r="H88" s="53"/>
      <c r="I88" s="53">
        <v>0.38646814341749636</v>
      </c>
      <c r="J88" s="53"/>
      <c r="K88" s="53">
        <v>0.39184595793783117</v>
      </c>
      <c r="L88" s="1"/>
      <c r="M88" s="53">
        <v>0.39184595793783117</v>
      </c>
    </row>
    <row r="89" spans="1:13" ht="14.25" x14ac:dyDescent="0.2">
      <c r="A89" s="6">
        <f>MAX($A$17:A88)+1</f>
        <v>48</v>
      </c>
      <c r="C89" s="48" t="s">
        <v>142</v>
      </c>
      <c r="E89" s="53">
        <v>6.4932999999999987</v>
      </c>
      <c r="F89" s="53"/>
      <c r="G89" s="53">
        <v>8.5620240963799539</v>
      </c>
      <c r="H89" s="53"/>
      <c r="I89" s="53">
        <v>0.38646814341749636</v>
      </c>
      <c r="J89" s="53"/>
      <c r="K89" s="53">
        <v>0.39184595793783117</v>
      </c>
      <c r="L89" s="1"/>
      <c r="M89" s="53">
        <v>0.39184595793783117</v>
      </c>
    </row>
    <row r="90" spans="1:13" ht="14.25" x14ac:dyDescent="0.2">
      <c r="A90" s="6">
        <f>MAX($A$17:A89)+1</f>
        <v>49</v>
      </c>
      <c r="C90" s="48" t="s">
        <v>143</v>
      </c>
      <c r="E90" s="53">
        <v>5.7957000000000001</v>
      </c>
      <c r="F90" s="53"/>
      <c r="G90" s="53">
        <v>7.5535530255908601</v>
      </c>
      <c r="H90" s="53"/>
      <c r="I90" s="53">
        <v>0.38646814341749636</v>
      </c>
      <c r="J90" s="53"/>
      <c r="K90" s="53">
        <v>0.39184595793783117</v>
      </c>
      <c r="L90" s="1"/>
      <c r="M90" s="53">
        <v>0.39184595793783117</v>
      </c>
    </row>
    <row r="91" spans="1:13" x14ac:dyDescent="0.2">
      <c r="C91" s="48"/>
      <c r="E91" s="53"/>
      <c r="F91" s="53"/>
      <c r="G91" s="53"/>
      <c r="H91" s="53"/>
      <c r="I91" s="53"/>
      <c r="J91" s="53"/>
      <c r="K91" s="53"/>
      <c r="L91" s="1"/>
      <c r="M91" s="53"/>
    </row>
    <row r="92" spans="1:13" x14ac:dyDescent="0.2">
      <c r="A92" s="6">
        <f>MAX($A$17:A91)+1</f>
        <v>50</v>
      </c>
      <c r="C92" s="4" t="s">
        <v>126</v>
      </c>
      <c r="E92" s="53">
        <v>0</v>
      </c>
      <c r="F92" s="53"/>
      <c r="G92" s="53">
        <v>1.0723016014424911E-2</v>
      </c>
      <c r="H92" s="53"/>
      <c r="I92" s="53">
        <v>1.0723016014424911E-2</v>
      </c>
      <c r="J92" s="53"/>
      <c r="K92" s="53">
        <v>1.8032340103746973</v>
      </c>
      <c r="L92" s="1"/>
      <c r="M92" s="53">
        <v>1.8032340103746973</v>
      </c>
    </row>
    <row r="93" spans="1:13" x14ac:dyDescent="0.2">
      <c r="A93" s="6">
        <f>MAX($A$17:A92)+1</f>
        <v>51</v>
      </c>
      <c r="C93" s="4" t="s">
        <v>127</v>
      </c>
      <c r="E93" s="53">
        <v>16.243250652953471</v>
      </c>
      <c r="F93" s="53"/>
      <c r="G93" s="53">
        <v>15.903943177634218</v>
      </c>
      <c r="H93" s="53"/>
      <c r="I93" s="53">
        <v>15.903943177634218</v>
      </c>
      <c r="J93" s="53"/>
      <c r="K93" s="53">
        <v>14.401857267566289</v>
      </c>
      <c r="L93" s="1"/>
      <c r="M93" s="53">
        <v>14.401857267566289</v>
      </c>
    </row>
    <row r="94" spans="1:13" x14ac:dyDescent="0.2">
      <c r="E94" s="55"/>
      <c r="F94" s="55"/>
      <c r="G94" s="55"/>
      <c r="H94" s="55"/>
      <c r="I94" s="55"/>
      <c r="J94" s="55"/>
      <c r="K94" s="55"/>
      <c r="L94" s="1"/>
      <c r="M94" s="55"/>
    </row>
    <row r="95" spans="1:13" x14ac:dyDescent="0.2">
      <c r="C95" s="1" t="s">
        <v>144</v>
      </c>
      <c r="E95" s="54"/>
      <c r="F95" s="55"/>
      <c r="G95" s="54"/>
      <c r="H95" s="55"/>
      <c r="I95" s="54"/>
      <c r="J95" s="55"/>
      <c r="K95" s="46" t="s">
        <v>129</v>
      </c>
      <c r="L95" s="1"/>
      <c r="M95" s="46" t="s">
        <v>129</v>
      </c>
    </row>
    <row r="96" spans="1:13" x14ac:dyDescent="0.2">
      <c r="C96" s="47" t="s">
        <v>56</v>
      </c>
      <c r="E96" s="55"/>
      <c r="F96" s="55"/>
      <c r="G96" s="55"/>
      <c r="H96" s="55"/>
      <c r="I96" s="55"/>
      <c r="J96" s="55"/>
      <c r="K96" s="55"/>
      <c r="L96" s="1"/>
      <c r="M96" s="55"/>
    </row>
    <row r="97" spans="1:13" x14ac:dyDescent="0.2">
      <c r="A97" s="6">
        <f>MAX($A$17:A96)+1</f>
        <v>52</v>
      </c>
      <c r="C97" s="4" t="s">
        <v>57</v>
      </c>
      <c r="E97" s="52">
        <v>78.650000000000006</v>
      </c>
      <c r="F97" s="52"/>
      <c r="G97" s="52">
        <v>78.650000000000006</v>
      </c>
      <c r="H97" s="52"/>
      <c r="I97" s="52">
        <v>161.10050487248242</v>
      </c>
      <c r="J97" s="52"/>
      <c r="K97" s="52">
        <v>111.24325325551995</v>
      </c>
      <c r="L97" s="1"/>
      <c r="M97" s="52">
        <v>29.097610156886343</v>
      </c>
    </row>
    <row r="98" spans="1:13" x14ac:dyDescent="0.2">
      <c r="A98" s="6">
        <f>MAX($A$17:A97)+1</f>
        <v>53</v>
      </c>
      <c r="C98" s="3" t="s">
        <v>58</v>
      </c>
      <c r="E98" s="53">
        <v>0</v>
      </c>
      <c r="F98" s="52"/>
      <c r="G98" s="53">
        <v>0</v>
      </c>
      <c r="H98" s="52"/>
      <c r="I98" s="53">
        <v>52.986493106872622</v>
      </c>
      <c r="J98" s="52"/>
      <c r="K98" s="53">
        <v>52.676640605538196</v>
      </c>
      <c r="L98" s="1"/>
      <c r="M98" s="53">
        <v>63.535468609341891</v>
      </c>
    </row>
    <row r="99" spans="1:13" x14ac:dyDescent="0.2">
      <c r="C99" s="3" t="s">
        <v>59</v>
      </c>
      <c r="E99" s="53"/>
      <c r="F99" s="53"/>
      <c r="G99" s="53"/>
      <c r="H99" s="53"/>
      <c r="I99" s="53"/>
      <c r="J99" s="53"/>
      <c r="K99" s="53"/>
      <c r="L99" s="1"/>
      <c r="M99" s="53"/>
    </row>
    <row r="100" spans="1:13" ht="14.25" x14ac:dyDescent="0.2">
      <c r="A100" s="6">
        <f>MAX($A$17:A99)+1</f>
        <v>54</v>
      </c>
      <c r="C100" s="48" t="s">
        <v>145</v>
      </c>
      <c r="E100" s="53">
        <v>6.7747999999999999</v>
      </c>
      <c r="F100" s="53"/>
      <c r="G100" s="53">
        <v>7.0227052589327226</v>
      </c>
      <c r="H100" s="53"/>
      <c r="I100" s="53">
        <v>0.36120131594033578</v>
      </c>
      <c r="J100" s="53"/>
      <c r="K100" s="53">
        <v>0.38691587178757547</v>
      </c>
      <c r="L100" s="1"/>
      <c r="M100" s="53">
        <v>0.38691587178757547</v>
      </c>
    </row>
    <row r="101" spans="1:13" ht="14.25" x14ac:dyDescent="0.2">
      <c r="A101" s="6">
        <f>MAX($A$17:A100)+1</f>
        <v>55</v>
      </c>
      <c r="C101" s="48" t="s">
        <v>146</v>
      </c>
      <c r="E101" s="53">
        <v>6.6713000000000005</v>
      </c>
      <c r="F101" s="53"/>
      <c r="G101" s="53">
        <v>6.9059592581691662</v>
      </c>
      <c r="H101" s="53"/>
      <c r="I101" s="53">
        <v>0.36120131594033578</v>
      </c>
      <c r="J101" s="53"/>
      <c r="K101" s="53">
        <v>0.38691587178757547</v>
      </c>
      <c r="L101" s="1"/>
      <c r="M101" s="53">
        <v>0.38691587178757547</v>
      </c>
    </row>
    <row r="102" spans="1:13" ht="14.25" x14ac:dyDescent="0.2">
      <c r="A102" s="6">
        <f>MAX($A$17:A101)+1</f>
        <v>56</v>
      </c>
      <c r="C102" s="48" t="s">
        <v>147</v>
      </c>
      <c r="E102" s="53">
        <v>6.3156999999999996</v>
      </c>
      <c r="F102" s="53"/>
      <c r="G102" s="53">
        <v>6.5048493270433658</v>
      </c>
      <c r="H102" s="53"/>
      <c r="I102" s="53">
        <v>0.36120131594033578</v>
      </c>
      <c r="J102" s="53"/>
      <c r="K102" s="53">
        <v>0.38691587178757547</v>
      </c>
      <c r="L102" s="1"/>
      <c r="M102" s="53">
        <v>0.38691587178757547</v>
      </c>
    </row>
    <row r="103" spans="1:13" ht="14.25" x14ac:dyDescent="0.2">
      <c r="A103" s="6">
        <f>MAX($A$17:A102)+1</f>
        <v>57</v>
      </c>
      <c r="C103" s="48" t="s">
        <v>148</v>
      </c>
      <c r="E103" s="53">
        <v>5.9468999999999985</v>
      </c>
      <c r="F103" s="53"/>
      <c r="G103" s="53">
        <v>6.0888500508926473</v>
      </c>
      <c r="H103" s="53"/>
      <c r="I103" s="53">
        <v>0.36120131594033578</v>
      </c>
      <c r="J103" s="53"/>
      <c r="K103" s="53">
        <v>0.38691587178757547</v>
      </c>
      <c r="L103" s="1"/>
      <c r="M103" s="53">
        <v>0.38691587178757547</v>
      </c>
    </row>
    <row r="104" spans="1:13" x14ac:dyDescent="0.2">
      <c r="C104" s="48"/>
      <c r="E104" s="53"/>
      <c r="F104" s="53"/>
      <c r="G104" s="53"/>
      <c r="H104" s="53"/>
      <c r="I104" s="53"/>
      <c r="J104" s="53"/>
      <c r="K104" s="53"/>
      <c r="L104" s="1"/>
      <c r="M104" s="53"/>
    </row>
    <row r="105" spans="1:13" x14ac:dyDescent="0.2">
      <c r="A105" s="6">
        <f>MAX($A$17:A104)+1</f>
        <v>58</v>
      </c>
      <c r="C105" s="4" t="s">
        <v>126</v>
      </c>
      <c r="E105" s="53">
        <v>0</v>
      </c>
      <c r="F105" s="53"/>
      <c r="G105" s="53">
        <v>1.0723016014424904E-2</v>
      </c>
      <c r="H105" s="53"/>
      <c r="I105" s="53">
        <v>1.0723016014424904E-2</v>
      </c>
      <c r="J105" s="53"/>
      <c r="K105" s="53">
        <v>1.6259376172435909</v>
      </c>
      <c r="L105" s="1"/>
      <c r="M105" s="53">
        <v>1.6259376172435909</v>
      </c>
    </row>
    <row r="106" spans="1:13" x14ac:dyDescent="0.2">
      <c r="A106" s="6">
        <f>MAX($A$17:A105)+1</f>
        <v>59</v>
      </c>
      <c r="C106" s="4" t="s">
        <v>127</v>
      </c>
      <c r="E106" s="53">
        <v>16.243250652953471</v>
      </c>
      <c r="F106" s="53"/>
      <c r="G106" s="53">
        <v>15.903943177634218</v>
      </c>
      <c r="H106" s="53"/>
      <c r="I106" s="53">
        <v>15.903943177634218</v>
      </c>
      <c r="J106" s="53"/>
      <c r="K106" s="53">
        <v>14.401857267566289</v>
      </c>
      <c r="L106" s="1"/>
      <c r="M106" s="53">
        <v>14.401857267566289</v>
      </c>
    </row>
    <row r="107" spans="1:13" x14ac:dyDescent="0.2">
      <c r="E107" s="53"/>
      <c r="F107" s="53"/>
      <c r="G107" s="53"/>
      <c r="H107" s="53"/>
      <c r="I107" s="53"/>
      <c r="J107" s="53"/>
      <c r="K107" s="53"/>
      <c r="L107" s="1"/>
      <c r="M107" s="53"/>
    </row>
    <row r="108" spans="1:13" x14ac:dyDescent="0.2">
      <c r="E108" s="53"/>
      <c r="F108" s="53"/>
      <c r="G108" s="53"/>
      <c r="H108" s="53"/>
      <c r="I108" s="53"/>
      <c r="J108" s="53"/>
      <c r="K108" s="53"/>
      <c r="L108" s="1"/>
      <c r="M108" s="53"/>
    </row>
    <row r="109" spans="1:13" x14ac:dyDescent="0.2">
      <c r="A109" s="22" t="s">
        <v>82</v>
      </c>
    </row>
    <row r="110" spans="1:13" ht="25.9" customHeight="1" x14ac:dyDescent="0.2">
      <c r="A110" s="50" t="s">
        <v>149</v>
      </c>
      <c r="C110" s="58" t="s">
        <v>150</v>
      </c>
      <c r="D110" s="58"/>
      <c r="E110" s="58"/>
      <c r="F110" s="58"/>
      <c r="G110" s="58"/>
      <c r="H110" s="58"/>
      <c r="I110" s="58"/>
      <c r="J110" s="58"/>
      <c r="K110" s="58"/>
      <c r="L110" s="58"/>
      <c r="M110" s="58"/>
    </row>
    <row r="111" spans="1:13" x14ac:dyDescent="0.2">
      <c r="A111" s="49" t="s">
        <v>151</v>
      </c>
      <c r="C111" s="23" t="s">
        <v>152</v>
      </c>
    </row>
    <row r="112" spans="1:13" x14ac:dyDescent="0.2">
      <c r="A112" s="49" t="s">
        <v>153</v>
      </c>
      <c r="C112" s="23" t="s">
        <v>154</v>
      </c>
    </row>
    <row r="113" spans="1:3" x14ac:dyDescent="0.2">
      <c r="A113" s="49" t="s">
        <v>155</v>
      </c>
      <c r="C113" s="23" t="s">
        <v>156</v>
      </c>
    </row>
    <row r="114" spans="1:3" x14ac:dyDescent="0.2">
      <c r="A114" s="49" t="s">
        <v>157</v>
      </c>
      <c r="C114" s="23" t="s">
        <v>158</v>
      </c>
    </row>
  </sheetData>
  <mergeCells count="2">
    <mergeCell ref="A6:N6"/>
    <mergeCell ref="C110:M110"/>
  </mergeCells>
  <pageMargins left="0.70866141732283505" right="0.70866141732283505" top="0.74803149606299202" bottom="0.74803149606299202" header="0.31496062992126" footer="0.31496062992126"/>
  <pageSetup scale="63" fitToHeight="0" orientation="portrait" r:id="rId1"/>
  <rowBreaks count="1" manualBreakCount="1">
    <brk id="82"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11" ma:contentTypeDescription="Create a new document." ma:contentTypeScope="" ma:versionID="bce27d376aa9cc97275b9cfd30bb562a">
  <xsd:schema xmlns:xsd="http://www.w3.org/2001/XMLSchema" xmlns:xs="http://www.w3.org/2001/XMLSchema" xmlns:p="http://schemas.microsoft.com/office/2006/metadata/properties" xmlns:ns1="http://schemas.microsoft.com/sharepoint/v3" xmlns:ns2="c813d627-6812-41ba-b21c-8d274ce88239" xmlns:ns3="e0893123-66fa-4b19-a433-47924ff5ec26" targetNamespace="http://schemas.microsoft.com/office/2006/metadata/properties" ma:root="true" ma:fieldsID="69233bd6ff4519cf614368b05fa1537c" ns1:_="" ns2:_="" ns3:_="">
    <xsd:import namespace="http://schemas.microsoft.com/sharepoint/v3"/>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pplicant xmlns="c813d627-6812-41ba-b21c-8d274ce88239" xsi:nil="true"/>
    <_ip_UnifiedCompliancePolicyProperties xmlns="http://schemas.microsoft.com/sharepoint/v3" xsi:nil="true"/>
    <EBnumber xmlns="c813d627-6812-41ba-b21c-8d274ce88239" xsi:nil="true"/>
    <CaseDescription xmlns="c813d627-6812-41ba-b21c-8d274ce88239" xsi:nil="true"/>
  </documentManagement>
</p:properties>
</file>

<file path=customXml/itemProps1.xml><?xml version="1.0" encoding="utf-8"?>
<ds:datastoreItem xmlns:ds="http://schemas.openxmlformats.org/officeDocument/2006/customXml" ds:itemID="{A62385BD-ABB8-43EF-AFB8-FF458395C69A}"/>
</file>

<file path=customXml/itemProps2.xml><?xml version="1.0" encoding="utf-8"?>
<ds:datastoreItem xmlns:ds="http://schemas.openxmlformats.org/officeDocument/2006/customXml" ds:itemID="{03CD7707-38A4-4565-8F60-5C6CC523BD96}"/>
</file>

<file path=customXml/itemProps3.xml><?xml version="1.0" encoding="utf-8"?>
<ds:datastoreItem xmlns:ds="http://schemas.openxmlformats.org/officeDocument/2006/customXml" ds:itemID="{F2C00059-FCAE-4A8A-9C62-C00CAD3C9C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Summary</vt:lpstr>
      <vt:lpstr>EGD</vt:lpstr>
      <vt:lpstr>NW</vt:lpstr>
      <vt:lpstr>NE</vt:lpstr>
      <vt:lpstr>South</vt:lpstr>
      <vt:lpstr>Rates Input</vt:lpstr>
      <vt:lpstr>NW!Print_Area</vt:lpstr>
      <vt:lpstr>'Rates Input'!Print_Area</vt:lpstr>
      <vt:lpstr>Summary!Print_Area</vt:lpstr>
      <vt:lpstr>EGD!Print_Titles</vt:lpstr>
      <vt:lpstr>NE!Print_Titles</vt:lpstr>
      <vt:lpstr>NW!Print_Titles</vt:lpstr>
      <vt:lpstr>'Rates Input'!Print_Titles</vt:lpstr>
      <vt:lpstr>South!Print_Titles</vt:lpstr>
      <vt:lpstr>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2025-07-04T15:43:47Z</dcterms:created>
  <dcterms:modified xsi:type="dcterms:W3CDTF">2025-07-04T15:43:57Z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2025-07-04T15:43:57Z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4ba0d5f0-9561-4776-a9a6-39a83262762a</vt:lpwstr>
  </property>
  <property fmtid="{D5CDD505-2E9C-101B-9397-08002B2CF9AE}" pid="8" name="MSIP_Label_b1a6f161-e42b-4c47-8f69-f6a81e023e2d_ContentBits">
    <vt:lpwstr>0</vt:lpwstr>
  </property>
  <property fmtid="{D5CDD505-2E9C-101B-9397-08002B2CF9AE}" pid="9" name="MSIP_Label_b1a6f161-e42b-4c47-8f69-f6a81e023e2d_Tag">
    <vt:lpwstr>10, 3, 0, 1</vt:lpwstr>
  </property>
  <property fmtid="{D5CDD505-2E9C-101B-9397-08002B2CF9AE}" pid="10" name="ContentTypeId">
    <vt:lpwstr>0x010100B03FF908193E414D9892E49E70D7829E</vt:lpwstr>
  </property>
</Properties>
</file>