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llard\AppData\Roaming\iManage\Work\Recent\Wataynikaney 37866-2035 2026 Transmission Rate Application\"/>
    </mc:Choice>
  </mc:AlternateContent>
  <xr:revisionPtr revIDLastSave="0" documentId="8_{987DBA42-4C7D-4CEB-A4F7-28A772E9D96D}" xr6:coauthVersionLast="47" xr6:coauthVersionMax="47" xr10:uidLastSave="{00000000-0000-0000-0000-000000000000}"/>
  <bookViews>
    <workbookView xWindow="28680" yWindow="60" windowWidth="29040" windowHeight="15720" xr2:uid="{9EC30712-344D-4863-9784-5EEE0FA37FFA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0" i="1" l="1"/>
  <c r="C21" i="1" s="1"/>
  <c r="C120" i="1"/>
  <c r="C121" i="1"/>
  <c r="C142" i="1"/>
  <c r="C123" i="1" l="1"/>
  <c r="C113" i="1"/>
  <c r="C80" i="1"/>
  <c r="C81" i="1" s="1"/>
  <c r="C83" i="1" s="1"/>
  <c r="C60" i="1"/>
  <c r="C23" i="1"/>
  <c r="C144" i="1"/>
  <c r="D136" i="1"/>
  <c r="E136" i="1" s="1"/>
  <c r="F136" i="1" s="1"/>
  <c r="G136" i="1" s="1"/>
  <c r="H136" i="1" s="1"/>
  <c r="I136" i="1" s="1"/>
  <c r="J136" i="1" s="1"/>
  <c r="K136" i="1" s="1"/>
  <c r="L136" i="1" s="1"/>
  <c r="M136" i="1" s="1"/>
  <c r="N136" i="1" s="1"/>
  <c r="C134" i="1"/>
  <c r="C126" i="1"/>
  <c r="C135" i="1" s="1"/>
  <c r="C41" i="1"/>
  <c r="C43" i="1" s="1"/>
  <c r="P87" i="1"/>
  <c r="Q87" i="1" s="1"/>
  <c r="R87" i="1" s="1"/>
  <c r="S87" i="1" s="1"/>
  <c r="T87" i="1" s="1"/>
  <c r="U87" i="1" s="1"/>
  <c r="V87" i="1" s="1"/>
  <c r="W87" i="1" s="1"/>
  <c r="X87" i="1" s="1"/>
  <c r="Y87" i="1" s="1"/>
  <c r="Z87" i="1" s="1"/>
  <c r="N87" i="1"/>
  <c r="M87" i="1"/>
  <c r="L87" i="1"/>
  <c r="K87" i="1"/>
  <c r="J87" i="1"/>
  <c r="I87" i="1"/>
  <c r="H87" i="1"/>
  <c r="G87" i="1"/>
  <c r="F87" i="1"/>
  <c r="E87" i="1"/>
  <c r="D87" i="1"/>
  <c r="C87" i="1"/>
  <c r="C103" i="1"/>
  <c r="C106" i="1"/>
  <c r="C114" i="1" s="1"/>
  <c r="C13" i="1"/>
  <c r="C6" i="1"/>
  <c r="C14" i="1" s="1"/>
  <c r="C33" i="1"/>
  <c r="C26" i="1"/>
  <c r="C93" i="1"/>
  <c r="C86" i="1"/>
  <c r="C94" i="1" s="1"/>
  <c r="C53" i="1"/>
  <c r="C137" i="1" l="1"/>
  <c r="D134" i="1" s="1"/>
  <c r="C129" i="1"/>
  <c r="D126" i="1" s="1"/>
  <c r="C108" i="1"/>
  <c r="D106" i="1" s="1"/>
  <c r="D114" i="1" s="1"/>
  <c r="C116" i="1"/>
  <c r="D113" i="1" s="1"/>
  <c r="D135" i="1" l="1"/>
  <c r="D129" i="1"/>
  <c r="E126" i="1" s="1"/>
  <c r="D137" i="1"/>
  <c r="E134" i="1" s="1"/>
  <c r="D116" i="1"/>
  <c r="E113" i="1" s="1"/>
  <c r="D108" i="1"/>
  <c r="E106" i="1" s="1"/>
  <c r="E114" i="1" s="1"/>
  <c r="E135" i="1" l="1"/>
  <c r="E137" i="1" s="1"/>
  <c r="F134" i="1" s="1"/>
  <c r="E129" i="1"/>
  <c r="F126" i="1" s="1"/>
  <c r="F129" i="1" s="1"/>
  <c r="G126" i="1" s="1"/>
  <c r="G129" i="1" s="1"/>
  <c r="E116" i="1"/>
  <c r="F113" i="1" s="1"/>
  <c r="E108" i="1"/>
  <c r="F106" i="1" s="1"/>
  <c r="F114" i="1" s="1"/>
  <c r="F135" i="1" l="1"/>
  <c r="F137" i="1" s="1"/>
  <c r="G134" i="1" s="1"/>
  <c r="G135" i="1"/>
  <c r="H126" i="1"/>
  <c r="H129" i="1" s="1"/>
  <c r="F108" i="1"/>
  <c r="G106" i="1" s="1"/>
  <c r="G114" i="1" s="1"/>
  <c r="F116" i="1"/>
  <c r="G113" i="1" s="1"/>
  <c r="G108" i="1" l="1"/>
  <c r="H106" i="1" s="1"/>
  <c r="H114" i="1" s="1"/>
  <c r="G137" i="1"/>
  <c r="H134" i="1" s="1"/>
  <c r="H135" i="1"/>
  <c r="I126" i="1"/>
  <c r="I129" i="1" s="1"/>
  <c r="G116" i="1"/>
  <c r="H113" i="1" s="1"/>
  <c r="H108" i="1"/>
  <c r="I106" i="1" s="1"/>
  <c r="I114" i="1" s="1"/>
  <c r="H137" i="1" l="1"/>
  <c r="I134" i="1" s="1"/>
  <c r="J126" i="1"/>
  <c r="J129" i="1" s="1"/>
  <c r="I135" i="1"/>
  <c r="I137" i="1" s="1"/>
  <c r="J134" i="1" s="1"/>
  <c r="H116" i="1"/>
  <c r="I113" i="1" s="1"/>
  <c r="I108" i="1"/>
  <c r="J106" i="1" s="1"/>
  <c r="J114" i="1" s="1"/>
  <c r="J135" i="1" l="1"/>
  <c r="J137" i="1" s="1"/>
  <c r="K134" i="1" s="1"/>
  <c r="K126" i="1"/>
  <c r="K129" i="1" s="1"/>
  <c r="I116" i="1"/>
  <c r="J113" i="1" s="1"/>
  <c r="J108" i="1"/>
  <c r="K106" i="1" s="1"/>
  <c r="K114" i="1" s="1"/>
  <c r="L126" i="1" l="1"/>
  <c r="L129" i="1" s="1"/>
  <c r="K135" i="1"/>
  <c r="K137" i="1" s="1"/>
  <c r="L134" i="1" s="1"/>
  <c r="J116" i="1"/>
  <c r="K113" i="1" s="1"/>
  <c r="K116" i="1" s="1"/>
  <c r="L113" i="1" s="1"/>
  <c r="K108" i="1"/>
  <c r="L106" i="1" s="1"/>
  <c r="L114" i="1" s="1"/>
  <c r="M126" i="1" l="1"/>
  <c r="M129" i="1" s="1"/>
  <c r="L135" i="1"/>
  <c r="L137" i="1" s="1"/>
  <c r="M134" i="1" s="1"/>
  <c r="L116" i="1"/>
  <c r="M113" i="1" s="1"/>
  <c r="L108" i="1"/>
  <c r="M106" i="1" s="1"/>
  <c r="M114" i="1" s="1"/>
  <c r="N126" i="1" l="1"/>
  <c r="N129" i="1" s="1"/>
  <c r="M135" i="1"/>
  <c r="M137" i="1" s="1"/>
  <c r="N134" i="1" s="1"/>
  <c r="M116" i="1"/>
  <c r="N113" i="1" s="1"/>
  <c r="M108" i="1"/>
  <c r="N106" i="1" s="1"/>
  <c r="N114" i="1" s="1"/>
  <c r="N135" i="1" l="1"/>
  <c r="N137" i="1" s="1"/>
  <c r="O134" i="1" s="1"/>
  <c r="N116" i="1"/>
  <c r="N108" i="1"/>
  <c r="O113" i="1" l="1"/>
  <c r="O126" i="1"/>
  <c r="O128" i="1"/>
  <c r="P128" i="1" s="1"/>
  <c r="Q128" i="1" s="1"/>
  <c r="R128" i="1" s="1"/>
  <c r="S128" i="1" s="1"/>
  <c r="T128" i="1" s="1"/>
  <c r="U128" i="1" s="1"/>
  <c r="V128" i="1" s="1"/>
  <c r="W128" i="1" s="1"/>
  <c r="X128" i="1" s="1"/>
  <c r="Y128" i="1" s="1"/>
  <c r="Z128" i="1" s="1"/>
  <c r="O106" i="1"/>
  <c r="O114" i="1" s="1"/>
  <c r="O129" i="1" l="1"/>
  <c r="P126" i="1" s="1"/>
  <c r="P129" i="1" s="1"/>
  <c r="O135" i="1"/>
  <c r="Q126" i="1"/>
  <c r="Q129" i="1" s="1"/>
  <c r="P135" i="1"/>
  <c r="O108" i="1"/>
  <c r="P106" i="1" s="1"/>
  <c r="P114" i="1" s="1"/>
  <c r="Q135" i="1" l="1"/>
  <c r="R126" i="1"/>
  <c r="R129" i="1" s="1"/>
  <c r="P108" i="1"/>
  <c r="Q106" i="1" s="1"/>
  <c r="Q114" i="1" s="1"/>
  <c r="R135" i="1" l="1"/>
  <c r="S126" i="1"/>
  <c r="S129" i="1" s="1"/>
  <c r="Q108" i="1"/>
  <c r="R106" i="1" s="1"/>
  <c r="R114" i="1" s="1"/>
  <c r="S135" i="1" l="1"/>
  <c r="T126" i="1"/>
  <c r="T129" i="1" s="1"/>
  <c r="R108" i="1"/>
  <c r="S106" i="1" s="1"/>
  <c r="S114" i="1" s="1"/>
  <c r="T135" i="1" l="1"/>
  <c r="U126" i="1"/>
  <c r="U129" i="1" s="1"/>
  <c r="S108" i="1"/>
  <c r="T106" i="1" s="1"/>
  <c r="T114" i="1" s="1"/>
  <c r="U135" i="1" l="1"/>
  <c r="V126" i="1"/>
  <c r="V129" i="1" s="1"/>
  <c r="T108" i="1"/>
  <c r="U106" i="1" s="1"/>
  <c r="U114" i="1" s="1"/>
  <c r="V135" i="1" l="1"/>
  <c r="W126" i="1"/>
  <c r="W129" i="1" s="1"/>
  <c r="U108" i="1"/>
  <c r="V106" i="1" s="1"/>
  <c r="V114" i="1" s="1"/>
  <c r="X126" i="1" l="1"/>
  <c r="X129" i="1" s="1"/>
  <c r="W135" i="1"/>
  <c r="V108" i="1"/>
  <c r="W106" i="1" s="1"/>
  <c r="W114" i="1" s="1"/>
  <c r="Y126" i="1" l="1"/>
  <c r="Y129" i="1" s="1"/>
  <c r="X135" i="1"/>
  <c r="W108" i="1"/>
  <c r="X106" i="1" s="1"/>
  <c r="X114" i="1" s="1"/>
  <c r="Y135" i="1" l="1"/>
  <c r="Z126" i="1"/>
  <c r="Z129" i="1" s="1"/>
  <c r="X108" i="1"/>
  <c r="Y106" i="1" s="1"/>
  <c r="Y114" i="1" s="1"/>
  <c r="Z135" i="1" l="1"/>
  <c r="Y108" i="1"/>
  <c r="Z106" i="1" s="1"/>
  <c r="Z114" i="1" s="1"/>
  <c r="O115" i="1" s="1"/>
  <c r="P115" i="1" s="1"/>
  <c r="Q115" i="1" s="1"/>
  <c r="R115" i="1" s="1"/>
  <c r="S115" i="1" s="1"/>
  <c r="T115" i="1" s="1"/>
  <c r="U115" i="1" s="1"/>
  <c r="V115" i="1" s="1"/>
  <c r="W115" i="1" s="1"/>
  <c r="X115" i="1" s="1"/>
  <c r="Y115" i="1" s="1"/>
  <c r="Z115" i="1" s="1"/>
  <c r="O136" i="1" l="1"/>
  <c r="Z108" i="1"/>
  <c r="P136" i="1" l="1"/>
  <c r="Q136" i="1" s="1"/>
  <c r="R136" i="1" s="1"/>
  <c r="S136" i="1" s="1"/>
  <c r="T136" i="1" s="1"/>
  <c r="U136" i="1" s="1"/>
  <c r="V136" i="1" s="1"/>
  <c r="W136" i="1" s="1"/>
  <c r="X136" i="1" s="1"/>
  <c r="Y136" i="1" s="1"/>
  <c r="Z136" i="1" s="1"/>
  <c r="O137" i="1"/>
  <c r="P134" i="1" s="1"/>
  <c r="P137" i="1" s="1"/>
  <c r="Q134" i="1" s="1"/>
  <c r="Q137" i="1" s="1"/>
  <c r="R134" i="1" s="1"/>
  <c r="R137" i="1" s="1"/>
  <c r="S134" i="1" s="1"/>
  <c r="S137" i="1" s="1"/>
  <c r="T134" i="1" s="1"/>
  <c r="T137" i="1" s="1"/>
  <c r="U134" i="1" s="1"/>
  <c r="U137" i="1" s="1"/>
  <c r="V134" i="1" s="1"/>
  <c r="V137" i="1" s="1"/>
  <c r="W134" i="1" s="1"/>
  <c r="W137" i="1" s="1"/>
  <c r="X134" i="1" s="1"/>
  <c r="X137" i="1" s="1"/>
  <c r="Y134" i="1" s="1"/>
  <c r="Y137" i="1" s="1"/>
  <c r="Z134" i="1" s="1"/>
  <c r="Z137" i="1" s="1"/>
  <c r="O116" i="1"/>
  <c r="P113" i="1" s="1"/>
  <c r="P116" i="1" l="1"/>
  <c r="Q113" i="1" s="1"/>
  <c r="Q116" i="1" s="1"/>
  <c r="R113" i="1" s="1"/>
  <c r="R116" i="1" s="1"/>
  <c r="S113" i="1" s="1"/>
  <c r="S116" i="1" s="1"/>
  <c r="T113" i="1" s="1"/>
  <c r="T116" i="1" s="1"/>
  <c r="U113" i="1" s="1"/>
  <c r="U116" i="1" s="1"/>
  <c r="V113" i="1" s="1"/>
  <c r="V116" i="1" s="1"/>
  <c r="W113" i="1" s="1"/>
  <c r="W116" i="1" s="1"/>
  <c r="X113" i="1" s="1"/>
  <c r="X116" i="1" s="1"/>
  <c r="Y113" i="1" s="1"/>
  <c r="Y116" i="1" s="1"/>
  <c r="Z113" i="1" s="1"/>
  <c r="Z116" i="1" s="1"/>
  <c r="C28" i="1" l="1"/>
  <c r="D26" i="1" s="1"/>
  <c r="D28" i="1" l="1"/>
  <c r="E26" i="1" s="1"/>
  <c r="C96" i="1"/>
  <c r="D93" i="1" s="1"/>
  <c r="C88" i="1"/>
  <c r="D86" i="1" s="1"/>
  <c r="D94" i="1" s="1"/>
  <c r="C8" i="1"/>
  <c r="D6" i="1" s="1"/>
  <c r="D14" i="1" s="1"/>
  <c r="C36" i="1"/>
  <c r="D33" i="1" s="1"/>
  <c r="E28" i="1" l="1"/>
  <c r="F26" i="1" s="1"/>
  <c r="D36" i="1"/>
  <c r="E33" i="1" s="1"/>
  <c r="E36" i="1" s="1"/>
  <c r="F33" i="1" s="1"/>
  <c r="F28" i="1"/>
  <c r="G26" i="1" s="1"/>
  <c r="D8" i="1"/>
  <c r="E6" i="1" s="1"/>
  <c r="E14" i="1" s="1"/>
  <c r="C16" i="1"/>
  <c r="D13" i="1" s="1"/>
  <c r="D96" i="1"/>
  <c r="E93" i="1" s="1"/>
  <c r="D88" i="1"/>
  <c r="E86" i="1" s="1"/>
  <c r="E94" i="1" s="1"/>
  <c r="D16" i="1" l="1"/>
  <c r="E13" i="1" s="1"/>
  <c r="E8" i="1"/>
  <c r="F6" i="1" s="1"/>
  <c r="F14" i="1" s="1"/>
  <c r="G28" i="1"/>
  <c r="H26" i="1" s="1"/>
  <c r="E88" i="1"/>
  <c r="F86" i="1" s="1"/>
  <c r="F94" i="1" s="1"/>
  <c r="F36" i="1"/>
  <c r="G33" i="1" s="1"/>
  <c r="F88" i="1" l="1"/>
  <c r="G86" i="1" s="1"/>
  <c r="G94" i="1" s="1"/>
  <c r="H28" i="1"/>
  <c r="I26" i="1" s="1"/>
  <c r="G36" i="1"/>
  <c r="H33" i="1" s="1"/>
  <c r="F8" i="1"/>
  <c r="G6" i="1" s="1"/>
  <c r="G14" i="1" s="1"/>
  <c r="E16" i="1"/>
  <c r="F13" i="1" s="1"/>
  <c r="E96" i="1"/>
  <c r="F93" i="1" s="1"/>
  <c r="F16" i="1" l="1"/>
  <c r="G13" i="1" s="1"/>
  <c r="G16" i="1" s="1"/>
  <c r="H13" i="1" s="1"/>
  <c r="G8" i="1"/>
  <c r="H6" i="1" s="1"/>
  <c r="H14" i="1" s="1"/>
  <c r="G88" i="1"/>
  <c r="H86" i="1" s="1"/>
  <c r="H94" i="1" s="1"/>
  <c r="H36" i="1"/>
  <c r="I33" i="1" s="1"/>
  <c r="F96" i="1"/>
  <c r="G93" i="1" s="1"/>
  <c r="I28" i="1"/>
  <c r="J26" i="1" s="1"/>
  <c r="J28" i="1" l="1"/>
  <c r="K26" i="1" s="1"/>
  <c r="H16" i="1"/>
  <c r="I13" i="1" s="1"/>
  <c r="H8" i="1"/>
  <c r="I6" i="1" s="1"/>
  <c r="I14" i="1" s="1"/>
  <c r="G96" i="1"/>
  <c r="H93" i="1" s="1"/>
  <c r="H88" i="1"/>
  <c r="I86" i="1" s="1"/>
  <c r="I94" i="1" s="1"/>
  <c r="I36" i="1"/>
  <c r="J33" i="1" s="1"/>
  <c r="J36" i="1" l="1"/>
  <c r="K33" i="1" s="1"/>
  <c r="K36" i="1" s="1"/>
  <c r="L33" i="1" s="1"/>
  <c r="I88" i="1"/>
  <c r="J86" i="1" s="1"/>
  <c r="J94" i="1" s="1"/>
  <c r="K28" i="1"/>
  <c r="L26" i="1" s="1"/>
  <c r="H96" i="1"/>
  <c r="I93" i="1" s="1"/>
  <c r="I16" i="1"/>
  <c r="J13" i="1" s="1"/>
  <c r="I8" i="1"/>
  <c r="J6" i="1" s="1"/>
  <c r="J14" i="1" s="1"/>
  <c r="I96" i="1" l="1"/>
  <c r="J93" i="1" s="1"/>
  <c r="J96" i="1" s="1"/>
  <c r="K93" i="1" s="1"/>
  <c r="J8" i="1"/>
  <c r="K6" i="1" s="1"/>
  <c r="K14" i="1" s="1"/>
  <c r="J16" i="1"/>
  <c r="K13" i="1" s="1"/>
  <c r="L28" i="1"/>
  <c r="M26" i="1" s="1"/>
  <c r="L36" i="1"/>
  <c r="M33" i="1" s="1"/>
  <c r="J88" i="1"/>
  <c r="K86" i="1" s="1"/>
  <c r="K94" i="1" s="1"/>
  <c r="M28" i="1" l="1"/>
  <c r="N26" i="1" s="1"/>
  <c r="M36" i="1"/>
  <c r="N33" i="1" s="1"/>
  <c r="K96" i="1"/>
  <c r="L93" i="1" s="1"/>
  <c r="K88" i="1"/>
  <c r="L86" i="1" s="1"/>
  <c r="L94" i="1" s="1"/>
  <c r="K16" i="1"/>
  <c r="L13" i="1" s="1"/>
  <c r="K8" i="1"/>
  <c r="L6" i="1" s="1"/>
  <c r="L14" i="1" s="1"/>
  <c r="N28" i="1" l="1"/>
  <c r="N36" i="1"/>
  <c r="O33" i="1" s="1"/>
  <c r="L88" i="1"/>
  <c r="M86" i="1" s="1"/>
  <c r="M94" i="1" s="1"/>
  <c r="L96" i="1"/>
  <c r="M93" i="1" s="1"/>
  <c r="L16" i="1"/>
  <c r="M13" i="1" s="1"/>
  <c r="L8" i="1"/>
  <c r="M6" i="1" s="1"/>
  <c r="M14" i="1" s="1"/>
  <c r="O26" i="1" l="1"/>
  <c r="M16" i="1"/>
  <c r="N13" i="1" s="1"/>
  <c r="M8" i="1"/>
  <c r="N6" i="1" s="1"/>
  <c r="N14" i="1" s="1"/>
  <c r="O28" i="1"/>
  <c r="P26" i="1" s="1"/>
  <c r="M96" i="1"/>
  <c r="N93" i="1" s="1"/>
  <c r="M88" i="1"/>
  <c r="N86" i="1" s="1"/>
  <c r="N94" i="1" s="1"/>
  <c r="N96" i="1" l="1"/>
  <c r="O93" i="1" s="1"/>
  <c r="N88" i="1"/>
  <c r="O86" i="1" s="1"/>
  <c r="O94" i="1" s="1"/>
  <c r="P28" i="1"/>
  <c r="Q26" i="1" s="1"/>
  <c r="N16" i="1"/>
  <c r="N8" i="1"/>
  <c r="O13" i="1" l="1"/>
  <c r="O15" i="1"/>
  <c r="P15" i="1" s="1"/>
  <c r="Q15" i="1" s="1"/>
  <c r="R15" i="1" s="1"/>
  <c r="S15" i="1" s="1"/>
  <c r="T15" i="1" s="1"/>
  <c r="U15" i="1" s="1"/>
  <c r="V15" i="1" s="1"/>
  <c r="W15" i="1" s="1"/>
  <c r="X15" i="1" s="1"/>
  <c r="Y15" i="1" s="1"/>
  <c r="Z15" i="1" s="1"/>
  <c r="Q28" i="1"/>
  <c r="R26" i="1" s="1"/>
  <c r="O88" i="1"/>
  <c r="P86" i="1" s="1"/>
  <c r="P94" i="1" s="1"/>
  <c r="O6" i="1"/>
  <c r="O14" i="1" s="1"/>
  <c r="P88" i="1" l="1"/>
  <c r="Q86" i="1" s="1"/>
  <c r="Q94" i="1" s="1"/>
  <c r="R28" i="1"/>
  <c r="S26" i="1" s="1"/>
  <c r="O8" i="1"/>
  <c r="P6" i="1" s="1"/>
  <c r="P14" i="1" s="1"/>
  <c r="P8" i="1" l="1"/>
  <c r="Q6" i="1" s="1"/>
  <c r="Q14" i="1" s="1"/>
  <c r="S28" i="1"/>
  <c r="T26" i="1" s="1"/>
  <c r="Q88" i="1"/>
  <c r="R86" i="1" s="1"/>
  <c r="R94" i="1" s="1"/>
  <c r="R88" i="1" l="1"/>
  <c r="S86" i="1" s="1"/>
  <c r="S94" i="1" s="1"/>
  <c r="T28" i="1"/>
  <c r="U26" i="1" s="1"/>
  <c r="Q8" i="1"/>
  <c r="R6" i="1" s="1"/>
  <c r="R14" i="1" s="1"/>
  <c r="U28" i="1" l="1"/>
  <c r="V26" i="1" s="1"/>
  <c r="S88" i="1"/>
  <c r="T86" i="1" s="1"/>
  <c r="T94" i="1" s="1"/>
  <c r="R8" i="1"/>
  <c r="S6" i="1" s="1"/>
  <c r="S14" i="1" s="1"/>
  <c r="V28" i="1" l="1"/>
  <c r="W26" i="1" s="1"/>
  <c r="T88" i="1"/>
  <c r="U86" i="1" s="1"/>
  <c r="U94" i="1" s="1"/>
  <c r="S8" i="1"/>
  <c r="T6" i="1" s="1"/>
  <c r="T14" i="1" s="1"/>
  <c r="U88" i="1" l="1"/>
  <c r="V86" i="1" s="1"/>
  <c r="V94" i="1" s="1"/>
  <c r="T8" i="1"/>
  <c r="U6" i="1" s="1"/>
  <c r="U14" i="1" s="1"/>
  <c r="W28" i="1"/>
  <c r="X26" i="1" s="1"/>
  <c r="U8" i="1" l="1"/>
  <c r="V6" i="1" s="1"/>
  <c r="V14" i="1" s="1"/>
  <c r="V88" i="1"/>
  <c r="W86" i="1" s="1"/>
  <c r="W94" i="1" s="1"/>
  <c r="X28" i="1"/>
  <c r="Y26" i="1" s="1"/>
  <c r="W88" i="1" l="1"/>
  <c r="X86" i="1" s="1"/>
  <c r="X94" i="1" s="1"/>
  <c r="Y28" i="1"/>
  <c r="Z26" i="1" s="1"/>
  <c r="V8" i="1"/>
  <c r="W6" i="1" s="1"/>
  <c r="W14" i="1" s="1"/>
  <c r="X88" i="1" l="1"/>
  <c r="Y86" i="1" s="1"/>
  <c r="Y94" i="1" s="1"/>
  <c r="Z28" i="1"/>
  <c r="W8" i="1"/>
  <c r="X6" i="1" s="1"/>
  <c r="X14" i="1" s="1"/>
  <c r="Y88" i="1" l="1"/>
  <c r="Z86" i="1" s="1"/>
  <c r="Z94" i="1" s="1"/>
  <c r="X8" i="1"/>
  <c r="Y6" i="1" s="1"/>
  <c r="Y14" i="1" s="1"/>
  <c r="Y8" i="1" l="1"/>
  <c r="Z6" i="1" s="1"/>
  <c r="Z14" i="1" s="1"/>
  <c r="Z88" i="1"/>
  <c r="Z8" i="1" l="1"/>
  <c r="O96" i="1" l="1"/>
  <c r="P93" i="1" s="1"/>
  <c r="P96" i="1" l="1"/>
  <c r="Q93" i="1" s="1"/>
  <c r="Q96" i="1" s="1"/>
  <c r="R93" i="1" s="1"/>
  <c r="R96" i="1" s="1"/>
  <c r="S93" i="1" s="1"/>
  <c r="S96" i="1" s="1"/>
  <c r="T93" i="1" s="1"/>
  <c r="T96" i="1" s="1"/>
  <c r="U93" i="1" s="1"/>
  <c r="U96" i="1" s="1"/>
  <c r="V93" i="1" s="1"/>
  <c r="V96" i="1" s="1"/>
  <c r="W93" i="1" s="1"/>
  <c r="W96" i="1" s="1"/>
  <c r="X93" i="1" s="1"/>
  <c r="X96" i="1" s="1"/>
  <c r="Y93" i="1" s="1"/>
  <c r="Y96" i="1" s="1"/>
  <c r="Z93" i="1" s="1"/>
  <c r="Z96" i="1" s="1"/>
  <c r="O36" i="1"/>
  <c r="P33" i="1" s="1"/>
  <c r="P36" i="1" l="1"/>
  <c r="Q33" i="1" s="1"/>
  <c r="Q36" i="1" s="1"/>
  <c r="R33" i="1" s="1"/>
  <c r="R36" i="1" s="1"/>
  <c r="S33" i="1" s="1"/>
  <c r="S36" i="1" s="1"/>
  <c r="T33" i="1" s="1"/>
  <c r="T36" i="1" s="1"/>
  <c r="U33" i="1" s="1"/>
  <c r="U36" i="1" s="1"/>
  <c r="V33" i="1" s="1"/>
  <c r="V36" i="1" s="1"/>
  <c r="W33" i="1" s="1"/>
  <c r="W36" i="1" s="1"/>
  <c r="X33" i="1" s="1"/>
  <c r="X36" i="1" s="1"/>
  <c r="Y33" i="1" s="1"/>
  <c r="Y36" i="1" s="1"/>
  <c r="Z33" i="1" s="1"/>
  <c r="Z36" i="1" s="1"/>
  <c r="O16" i="1" l="1"/>
  <c r="P13" i="1" s="1"/>
  <c r="P16" i="1" l="1"/>
  <c r="Q13" i="1" s="1"/>
  <c r="Q16" i="1" s="1"/>
  <c r="R13" i="1" s="1"/>
  <c r="R16" i="1" s="1"/>
  <c r="S13" i="1" s="1"/>
  <c r="S16" i="1" s="1"/>
  <c r="T13" i="1" s="1"/>
  <c r="T16" i="1" s="1"/>
  <c r="U13" i="1" s="1"/>
  <c r="U16" i="1" s="1"/>
  <c r="V13" i="1" s="1"/>
  <c r="V16" i="1" s="1"/>
  <c r="W13" i="1" s="1"/>
  <c r="W16" i="1" s="1"/>
  <c r="X13" i="1" s="1"/>
  <c r="X16" i="1" s="1"/>
  <c r="Y13" i="1" s="1"/>
  <c r="Y16" i="1" s="1"/>
  <c r="Z13" i="1" s="1"/>
  <c r="Z16" i="1" s="1"/>
  <c r="C73" i="1" l="1"/>
  <c r="C66" i="1"/>
  <c r="C74" i="1" s="1"/>
  <c r="C76" i="1" l="1"/>
  <c r="D73" i="1" s="1"/>
  <c r="C68" i="1"/>
  <c r="D66" i="1" s="1"/>
  <c r="D74" i="1" l="1"/>
  <c r="D68" i="1"/>
  <c r="E66" i="1" s="1"/>
  <c r="D76" i="1"/>
  <c r="E73" i="1" s="1"/>
  <c r="E74" i="1" l="1"/>
  <c r="E68" i="1"/>
  <c r="F66" i="1" s="1"/>
  <c r="E76" i="1"/>
  <c r="F73" i="1" s="1"/>
  <c r="F74" i="1" l="1"/>
  <c r="F76" i="1" s="1"/>
  <c r="G73" i="1" s="1"/>
  <c r="F68" i="1"/>
  <c r="G66" i="1" s="1"/>
  <c r="G68" i="1" l="1"/>
  <c r="H66" i="1" s="1"/>
  <c r="G74" i="1"/>
  <c r="G76" i="1" s="1"/>
  <c r="H73" i="1" s="1"/>
  <c r="H68" i="1" l="1"/>
  <c r="I66" i="1" s="1"/>
  <c r="H74" i="1"/>
  <c r="H76" i="1" s="1"/>
  <c r="I73" i="1" s="1"/>
  <c r="I74" i="1" l="1"/>
  <c r="I76" i="1" s="1"/>
  <c r="J73" i="1" s="1"/>
  <c r="I68" i="1"/>
  <c r="J66" i="1" s="1"/>
  <c r="J74" i="1" l="1"/>
  <c r="J68" i="1"/>
  <c r="K66" i="1" s="1"/>
  <c r="J76" i="1"/>
  <c r="K73" i="1" s="1"/>
  <c r="K74" i="1" l="1"/>
  <c r="K76" i="1" s="1"/>
  <c r="L73" i="1" s="1"/>
  <c r="K68" i="1"/>
  <c r="L66" i="1" s="1"/>
  <c r="L68" i="1" l="1"/>
  <c r="M66" i="1" s="1"/>
  <c r="L74" i="1"/>
  <c r="L76" i="1" s="1"/>
  <c r="M73" i="1" s="1"/>
  <c r="M74" i="1" l="1"/>
  <c r="M76" i="1" s="1"/>
  <c r="N73" i="1" s="1"/>
  <c r="M68" i="1"/>
  <c r="N66" i="1" s="1"/>
  <c r="N68" i="1" l="1"/>
  <c r="N74" i="1"/>
  <c r="N76" i="1" s="1"/>
  <c r="O73" i="1" l="1"/>
  <c r="O66" i="1"/>
  <c r="O68" i="1" l="1"/>
  <c r="P66" i="1" s="1"/>
  <c r="O74" i="1"/>
  <c r="P74" i="1" l="1"/>
  <c r="P68" i="1"/>
  <c r="Q66" i="1" s="1"/>
  <c r="Q68" i="1" l="1"/>
  <c r="R66" i="1" s="1"/>
  <c r="Q74" i="1"/>
  <c r="R74" i="1" l="1"/>
  <c r="R68" i="1"/>
  <c r="S66" i="1" s="1"/>
  <c r="S74" i="1" l="1"/>
  <c r="S68" i="1"/>
  <c r="T66" i="1" s="1"/>
  <c r="T68" i="1" l="1"/>
  <c r="U66" i="1" s="1"/>
  <c r="T74" i="1"/>
  <c r="U74" i="1" l="1"/>
  <c r="U68" i="1"/>
  <c r="V66" i="1" s="1"/>
  <c r="V68" i="1" l="1"/>
  <c r="W66" i="1" s="1"/>
  <c r="V74" i="1"/>
  <c r="W68" i="1" l="1"/>
  <c r="X66" i="1" s="1"/>
  <c r="W74" i="1"/>
  <c r="X74" i="1" l="1"/>
  <c r="X68" i="1"/>
  <c r="Y66" i="1" s="1"/>
  <c r="Y68" i="1" l="1"/>
  <c r="Z66" i="1" s="1"/>
  <c r="Y74" i="1"/>
  <c r="Z74" i="1" l="1"/>
  <c r="O75" i="1" s="1"/>
  <c r="P75" i="1" s="1"/>
  <c r="Q75" i="1" s="1"/>
  <c r="R75" i="1" s="1"/>
  <c r="S75" i="1" s="1"/>
  <c r="T75" i="1" s="1"/>
  <c r="U75" i="1" s="1"/>
  <c r="V75" i="1" s="1"/>
  <c r="W75" i="1" s="1"/>
  <c r="X75" i="1" s="1"/>
  <c r="Y75" i="1" s="1"/>
  <c r="Z75" i="1" s="1"/>
  <c r="Z68" i="1"/>
  <c r="O76" i="1" l="1"/>
  <c r="P73" i="1" s="1"/>
  <c r="P76" i="1" s="1"/>
  <c r="Q73" i="1" s="1"/>
  <c r="Q76" i="1" s="1"/>
  <c r="R73" i="1" s="1"/>
  <c r="R76" i="1" s="1"/>
  <c r="S73" i="1" s="1"/>
  <c r="S76" i="1" s="1"/>
  <c r="T73" i="1" s="1"/>
  <c r="T76" i="1" s="1"/>
  <c r="U73" i="1" s="1"/>
  <c r="U76" i="1" s="1"/>
  <c r="V73" i="1" s="1"/>
  <c r="V76" i="1" s="1"/>
  <c r="W73" i="1" s="1"/>
  <c r="W76" i="1" s="1"/>
  <c r="X73" i="1" s="1"/>
  <c r="X76" i="1" s="1"/>
  <c r="Y73" i="1" s="1"/>
  <c r="Y76" i="1" s="1"/>
  <c r="Z73" i="1" s="1"/>
  <c r="Z76" i="1" s="1"/>
  <c r="C46" i="1" l="1"/>
  <c r="C48" i="1" s="1"/>
  <c r="D46" i="1" s="1"/>
  <c r="C61" i="1"/>
  <c r="C63" i="1" s="1"/>
  <c r="C54" i="1" l="1"/>
  <c r="C56" i="1" s="1"/>
  <c r="D53" i="1" s="1"/>
  <c r="D54" i="1"/>
  <c r="D48" i="1"/>
  <c r="E46" i="1" s="1"/>
  <c r="D56" i="1"/>
  <c r="E53" i="1" s="1"/>
  <c r="E48" i="1" l="1"/>
  <c r="F46" i="1" s="1"/>
  <c r="E54" i="1"/>
  <c r="E56" i="1" s="1"/>
  <c r="F53" i="1" s="1"/>
  <c r="F54" i="1" l="1"/>
  <c r="F56" i="1" s="1"/>
  <c r="G53" i="1" s="1"/>
  <c r="F48" i="1"/>
  <c r="G46" i="1" s="1"/>
  <c r="G54" i="1" l="1"/>
  <c r="G56" i="1" s="1"/>
  <c r="H53" i="1" s="1"/>
  <c r="G48" i="1"/>
  <c r="H46" i="1" s="1"/>
  <c r="H54" i="1" l="1"/>
  <c r="H56" i="1" s="1"/>
  <c r="I53" i="1" s="1"/>
  <c r="H48" i="1"/>
  <c r="I46" i="1" s="1"/>
  <c r="I48" i="1" l="1"/>
  <c r="J46" i="1" s="1"/>
  <c r="I54" i="1"/>
  <c r="I56" i="1" s="1"/>
  <c r="J53" i="1" s="1"/>
  <c r="J54" i="1" l="1"/>
  <c r="J56" i="1" s="1"/>
  <c r="K53" i="1" s="1"/>
  <c r="J48" i="1"/>
  <c r="K46" i="1" s="1"/>
  <c r="K48" i="1" l="1"/>
  <c r="L46" i="1" s="1"/>
  <c r="K54" i="1"/>
  <c r="K56" i="1" s="1"/>
  <c r="L53" i="1" s="1"/>
  <c r="L48" i="1" l="1"/>
  <c r="M46" i="1" s="1"/>
  <c r="L54" i="1"/>
  <c r="L56" i="1" s="1"/>
  <c r="M53" i="1" s="1"/>
  <c r="M48" i="1" l="1"/>
  <c r="N46" i="1" s="1"/>
  <c r="M54" i="1"/>
  <c r="M56" i="1" s="1"/>
  <c r="N53" i="1" s="1"/>
  <c r="N54" i="1" l="1"/>
  <c r="N56" i="1" s="1"/>
  <c r="N48" i="1"/>
  <c r="O46" i="1" s="1"/>
  <c r="O53" i="1" l="1"/>
  <c r="O54" i="1"/>
  <c r="O48" i="1"/>
  <c r="P46" i="1" s="1"/>
  <c r="P48" i="1" l="1"/>
  <c r="Q46" i="1" s="1"/>
  <c r="P54" i="1"/>
  <c r="Q48" i="1" l="1"/>
  <c r="R46" i="1" s="1"/>
  <c r="Q54" i="1"/>
  <c r="R54" i="1" l="1"/>
  <c r="R48" i="1"/>
  <c r="S46" i="1" s="1"/>
  <c r="S48" i="1" l="1"/>
  <c r="T46" i="1" s="1"/>
  <c r="S54" i="1"/>
  <c r="T48" i="1" l="1"/>
  <c r="U46" i="1" s="1"/>
  <c r="T54" i="1"/>
  <c r="U48" i="1" l="1"/>
  <c r="V46" i="1" s="1"/>
  <c r="U54" i="1"/>
  <c r="V48" i="1" l="1"/>
  <c r="W46" i="1" s="1"/>
  <c r="V54" i="1"/>
  <c r="W54" i="1" l="1"/>
  <c r="W48" i="1"/>
  <c r="X46" i="1" s="1"/>
  <c r="X48" i="1" l="1"/>
  <c r="Y46" i="1" s="1"/>
  <c r="X54" i="1"/>
  <c r="Y48" i="1" l="1"/>
  <c r="Z46" i="1" s="1"/>
  <c r="Y54" i="1"/>
  <c r="Z54" i="1" l="1"/>
  <c r="Z48" i="1"/>
  <c r="O55" i="1" l="1"/>
  <c r="P55" i="1" l="1"/>
  <c r="Q55" i="1" s="1"/>
  <c r="R55" i="1" s="1"/>
  <c r="S55" i="1" s="1"/>
  <c r="T55" i="1" s="1"/>
  <c r="U55" i="1" s="1"/>
  <c r="V55" i="1" s="1"/>
  <c r="W55" i="1" s="1"/>
  <c r="X55" i="1" s="1"/>
  <c r="Y55" i="1" s="1"/>
  <c r="Z55" i="1" s="1"/>
  <c r="O56" i="1"/>
  <c r="P53" i="1" s="1"/>
  <c r="P56" i="1" s="1"/>
  <c r="Q53" i="1" s="1"/>
  <c r="Q56" i="1" s="1"/>
  <c r="R53" i="1" s="1"/>
  <c r="R56" i="1" s="1"/>
  <c r="S53" i="1" s="1"/>
  <c r="S56" i="1" s="1"/>
  <c r="T53" i="1" s="1"/>
  <c r="T56" i="1" s="1"/>
  <c r="U53" i="1" s="1"/>
  <c r="U56" i="1" s="1"/>
  <c r="V53" i="1" s="1"/>
  <c r="V56" i="1" s="1"/>
  <c r="W53" i="1" s="1"/>
  <c r="W56" i="1" s="1"/>
  <c r="X53" i="1" s="1"/>
  <c r="X56" i="1" s="1"/>
  <c r="Y53" i="1" s="1"/>
  <c r="Y56" i="1" s="1"/>
  <c r="Z53" i="1" s="1"/>
  <c r="Z56" i="1" s="1"/>
</calcChain>
</file>

<file path=xl/sharedStrings.xml><?xml version="1.0" encoding="utf-8"?>
<sst xmlns="http://schemas.openxmlformats.org/spreadsheetml/2006/main" count="109" uniqueCount="25">
  <si>
    <t>Wataynikaneyap Power LP</t>
  </si>
  <si>
    <t>Interest Schedule</t>
  </si>
  <si>
    <t>Construction Periond Interest Cost Variance</t>
  </si>
  <si>
    <t>Opening Principle Balance</t>
  </si>
  <si>
    <t>Principle Recovery</t>
  </si>
  <si>
    <t>Closing Principle Balance</t>
  </si>
  <si>
    <t>OEB Interest Rate</t>
  </si>
  <si>
    <t># of days in month</t>
  </si>
  <si>
    <t>Opening Interest Balance</t>
  </si>
  <si>
    <t>Interest Addition</t>
  </si>
  <si>
    <t>Interest Recovery</t>
  </si>
  <si>
    <t>Closing Interest Balance</t>
  </si>
  <si>
    <t>Principle</t>
  </si>
  <si>
    <t>Interest</t>
  </si>
  <si>
    <t>Per FS</t>
  </si>
  <si>
    <t>Variance</t>
  </si>
  <si>
    <t>Deferred Contingency Deferral Account</t>
  </si>
  <si>
    <t>COVID Construction Cost Deferral Account - 2020</t>
  </si>
  <si>
    <t>In-Service Date Variance Account</t>
  </si>
  <si>
    <t>Distribution System Deferral Account</t>
  </si>
  <si>
    <t>2024 Audited Balance</t>
  </si>
  <si>
    <t>Federal CIAC Variance Account</t>
  </si>
  <si>
    <t>Additions</t>
  </si>
  <si>
    <t>2026 Rate Application Support</t>
  </si>
  <si>
    <t>OMA Variance Account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</si>
</sst>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-* #,##0_-;\-* #,##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">
    <xf numFmtId="0" fontId="0" fillId="0" borderId="0" xfId="0"/>
    <xf numFmtId="0" fontId="2" fillId="0" borderId="0" xfId="0" applyFont="1"/>
    <xf numFmtId="0" fontId="2" fillId="0" borderId="1" xfId="0" applyFont="1" applyBorder="1"/>
    <xf numFmtId="17" fontId="2" fillId="0" borderId="1" xfId="0" applyNumberFormat="1" applyFont="1" applyBorder="1" applyAlignment="1">
      <alignment horizontal="center"/>
    </xf>
    <xf numFmtId="165" fontId="0" fillId="0" borderId="0" xfId="1" applyNumberFormat="1" applyFont="1"/>
    <xf numFmtId="10" fontId="0" fillId="0" borderId="0" xfId="2" applyNumberFormat="1" applyFont="1"/>
    <xf numFmtId="0" fontId="3" fillId="0" borderId="0" xfId="0" applyFont="1"/>
    <xf numFmtId="164" fontId="0" fillId="0" borderId="0" xfId="0" applyNumberFormat="1"/>
    <xf numFmtId="165" fontId="0" fillId="0" borderId="1" xfId="1" applyNumberFormat="1" applyFont="1" applyBorder="1"/>
    <xf numFmtId="165" fontId="0" fillId="0" borderId="0" xfId="1" applyNumberFormat="1" applyFont="1" applyFill="1"/>
    <xf numFmtId="10" fontId="0" fillId="0" borderId="0" xfId="2" applyNumberFormat="1" applyFont="1" applyFill="1"/>
    <xf numFmtId="165" fontId="0" fillId="0" borderId="1" xfId="1" applyNumberFormat="1" applyFont="1" applyFill="1" applyBorder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J:\DS%20JZ%20Confidential\Business%20Plan%2026-30\Deferral%20Account%20Summary%20-%20Single%20Year%20Recovery%20BP.xlsx" TargetMode="External"/><Relationship Id="rId1" Type="http://schemas.openxmlformats.org/officeDocument/2006/relationships/externalLinkPath" Target="file:///J:\DS%20JZ%20Confidential\Business%20Plan%2026-30\Deferral%20Account%20Summary%20-%20Single%20Year%20Recovery%20B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y"/>
      <sheetName val="LTPL"/>
      <sheetName val="RCL"/>
      <sheetName val="Detail Total"/>
      <sheetName val="Detail Total ACTUAL INT"/>
      <sheetName val="Distribution System Support"/>
      <sheetName val="Sheet1"/>
    </sheetNames>
    <sheetDataSet>
      <sheetData sheetId="0"/>
      <sheetData sheetId="1">
        <row r="14">
          <cell r="O14">
            <v>20539.33610944658</v>
          </cell>
        </row>
        <row r="47">
          <cell r="C47">
            <v>-252764.91666666666</v>
          </cell>
          <cell r="D47">
            <v>-252764.91666666666</v>
          </cell>
          <cell r="E47">
            <v>-252764.91666666666</v>
          </cell>
          <cell r="F47">
            <v>-252764.91666666666</v>
          </cell>
          <cell r="G47">
            <v>-252764.91666666666</v>
          </cell>
          <cell r="H47">
            <v>-252764.91666666666</v>
          </cell>
          <cell r="I47">
            <v>-252764.91666666666</v>
          </cell>
          <cell r="J47">
            <v>-252764.91666666666</v>
          </cell>
          <cell r="K47">
            <v>-252764.91666666666</v>
          </cell>
          <cell r="L47">
            <v>-252764.91666666666</v>
          </cell>
          <cell r="M47">
            <v>-252764.91666666666</v>
          </cell>
          <cell r="N47">
            <v>-252764.91666666666</v>
          </cell>
        </row>
      </sheetData>
      <sheetData sheetId="2">
        <row r="14">
          <cell r="O14">
            <v>40888.012901227405</v>
          </cell>
        </row>
        <row r="47">
          <cell r="C47">
            <v>-109727.83333333333</v>
          </cell>
          <cell r="D47">
            <v>-109727.83333333333</v>
          </cell>
          <cell r="E47">
            <v>-109727.83333333333</v>
          </cell>
          <cell r="F47">
            <v>-109727.83333333333</v>
          </cell>
          <cell r="G47">
            <v>-109727.83333333333</v>
          </cell>
          <cell r="H47">
            <v>-109727.83333333333</v>
          </cell>
          <cell r="I47">
            <v>-109727.83333333333</v>
          </cell>
          <cell r="J47">
            <v>-109727.83333333333</v>
          </cell>
          <cell r="K47">
            <v>-109727.83333333333</v>
          </cell>
          <cell r="L47">
            <v>-109727.83333333333</v>
          </cell>
          <cell r="M47">
            <v>-109727.83333333333</v>
          </cell>
          <cell r="N47">
            <v>-109727.83333333333</v>
          </cell>
        </row>
      </sheetData>
      <sheetData sheetId="3">
        <row r="137">
          <cell r="O137">
            <v>-43354.913283375347</v>
          </cell>
        </row>
      </sheetData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E1D39C-5721-481F-88C3-FBA8B62EB6BE}">
  <sheetPr>
    <pageSetUpPr fitToPage="1"/>
  </sheetPr>
  <dimension ref="A1:AL144"/>
  <sheetViews>
    <sheetView tabSelected="1" zoomScale="70" zoomScaleNormal="70" workbookViewId="0">
      <selection activeCell="D59" sqref="D59"/>
    </sheetView>
  </sheetViews>
  <sheetFormatPr defaultRowHeight="15" x14ac:dyDescent="0.25"/>
  <cols>
    <col min="1" max="1" width="5" customWidth="1"/>
    <col min="2" max="2" width="55.140625" customWidth="1"/>
    <col min="3" max="3" width="14.42578125" bestFit="1" customWidth="1"/>
    <col min="4" max="4" width="15.85546875" customWidth="1"/>
    <col min="5" max="15" width="14" bestFit="1" customWidth="1"/>
    <col min="16" max="18" width="13.5703125" bestFit="1" customWidth="1"/>
    <col min="19" max="26" width="13.28515625" bestFit="1" customWidth="1"/>
  </cols>
  <sheetData>
    <row r="1" spans="1:38" x14ac:dyDescent="0.25">
      <c r="A1" s="1" t="s">
        <v>0</v>
      </c>
      <c r="B1" s="1"/>
    </row>
    <row r="2" spans="1:38" x14ac:dyDescent="0.25">
      <c r="A2" s="1" t="s">
        <v>1</v>
      </c>
      <c r="B2" s="1"/>
    </row>
    <row r="3" spans="1:38" x14ac:dyDescent="0.25">
      <c r="A3" s="1" t="s">
        <v>23</v>
      </c>
      <c r="B3" s="1"/>
    </row>
    <row r="5" spans="1:38" x14ac:dyDescent="0.25">
      <c r="B5" s="2" t="s">
        <v>19</v>
      </c>
      <c r="C5" s="3">
        <v>45658</v>
      </c>
      <c r="D5" s="3">
        <v>45689</v>
      </c>
      <c r="E5" s="3">
        <v>45717</v>
      </c>
      <c r="F5" s="3">
        <v>45748</v>
      </c>
      <c r="G5" s="3">
        <v>45778</v>
      </c>
      <c r="H5" s="3">
        <v>45809</v>
      </c>
      <c r="I5" s="3">
        <v>45839</v>
      </c>
      <c r="J5" s="3">
        <v>45870</v>
      </c>
      <c r="K5" s="3">
        <v>45901</v>
      </c>
      <c r="L5" s="3">
        <v>45931</v>
      </c>
      <c r="M5" s="3">
        <v>45962</v>
      </c>
      <c r="N5" s="3">
        <v>45992</v>
      </c>
      <c r="O5" s="3">
        <v>46023</v>
      </c>
      <c r="P5" s="3">
        <v>46054</v>
      </c>
      <c r="Q5" s="3">
        <v>46082</v>
      </c>
      <c r="R5" s="3">
        <v>46113</v>
      </c>
      <c r="S5" s="3">
        <v>46143</v>
      </c>
      <c r="T5" s="3">
        <v>46174</v>
      </c>
      <c r="U5" s="3">
        <v>46204</v>
      </c>
      <c r="V5" s="3">
        <v>46235</v>
      </c>
      <c r="W5" s="3">
        <v>46266</v>
      </c>
      <c r="X5" s="3">
        <v>46296</v>
      </c>
      <c r="Y5" s="3">
        <v>46327</v>
      </c>
      <c r="Z5" s="3">
        <v>46357</v>
      </c>
    </row>
    <row r="6" spans="1:38" x14ac:dyDescent="0.25">
      <c r="B6" t="s">
        <v>3</v>
      </c>
      <c r="C6" s="9">
        <f>+C19</f>
        <v>634003.85000000196</v>
      </c>
      <c r="D6" s="9">
        <f>+C8</f>
        <v>581170.19583333516</v>
      </c>
      <c r="E6" s="9">
        <f t="shared" ref="E6:Z6" si="0">+D8</f>
        <v>528336.54166666837</v>
      </c>
      <c r="F6" s="9">
        <f t="shared" si="0"/>
        <v>475502.88750000158</v>
      </c>
      <c r="G6" s="9">
        <f t="shared" si="0"/>
        <v>422669.23333333479</v>
      </c>
      <c r="H6" s="9">
        <f t="shared" si="0"/>
        <v>369835.579166668</v>
      </c>
      <c r="I6" s="9">
        <f t="shared" si="0"/>
        <v>317001.92500000121</v>
      </c>
      <c r="J6" s="9">
        <f t="shared" si="0"/>
        <v>264168.27083333442</v>
      </c>
      <c r="K6" s="9">
        <f t="shared" si="0"/>
        <v>211334.61666666763</v>
      </c>
      <c r="L6" s="9">
        <f t="shared" si="0"/>
        <v>158500.96250000084</v>
      </c>
      <c r="M6" s="9">
        <f t="shared" si="0"/>
        <v>105667.30833333405</v>
      </c>
      <c r="N6" s="9">
        <f t="shared" si="0"/>
        <v>52833.654166667249</v>
      </c>
      <c r="O6" s="9">
        <f t="shared" si="0"/>
        <v>4.5110937207937241E-10</v>
      </c>
      <c r="P6" s="9">
        <f t="shared" si="0"/>
        <v>4.5110937207937241E-10</v>
      </c>
      <c r="Q6" s="9">
        <f t="shared" si="0"/>
        <v>4.5110937207937241E-10</v>
      </c>
      <c r="R6" s="9">
        <f t="shared" si="0"/>
        <v>4.5110937207937241E-10</v>
      </c>
      <c r="S6" s="9">
        <f t="shared" si="0"/>
        <v>4.5110937207937241E-10</v>
      </c>
      <c r="T6" s="9">
        <f t="shared" si="0"/>
        <v>4.5110937207937241E-10</v>
      </c>
      <c r="U6" s="9">
        <f t="shared" si="0"/>
        <v>4.5110937207937241E-10</v>
      </c>
      <c r="V6" s="9">
        <f t="shared" si="0"/>
        <v>4.5110937207937241E-10</v>
      </c>
      <c r="W6" s="9">
        <f t="shared" si="0"/>
        <v>4.5110937207937241E-10</v>
      </c>
      <c r="X6" s="9">
        <f t="shared" si="0"/>
        <v>4.5110937207937241E-10</v>
      </c>
      <c r="Y6" s="9">
        <f t="shared" si="0"/>
        <v>4.5110937207937241E-10</v>
      </c>
      <c r="Z6" s="9">
        <f t="shared" si="0"/>
        <v>4.5110937207937241E-10</v>
      </c>
    </row>
    <row r="7" spans="1:38" x14ac:dyDescent="0.25">
      <c r="B7" t="s">
        <v>4</v>
      </c>
      <c r="C7" s="9">
        <v>-52833.654166666798</v>
      </c>
      <c r="D7" s="9">
        <v>-52833.654166666798</v>
      </c>
      <c r="E7" s="9">
        <v>-52833.654166666798</v>
      </c>
      <c r="F7" s="9">
        <v>-52833.654166666798</v>
      </c>
      <c r="G7" s="9">
        <v>-52833.654166666798</v>
      </c>
      <c r="H7" s="9">
        <v>-52833.654166666798</v>
      </c>
      <c r="I7" s="9">
        <v>-52833.654166666798</v>
      </c>
      <c r="J7" s="9">
        <v>-52833.654166666798</v>
      </c>
      <c r="K7" s="9">
        <v>-52833.654166666798</v>
      </c>
      <c r="L7" s="9">
        <v>-52833.654166666798</v>
      </c>
      <c r="M7" s="9">
        <v>-52833.654166666798</v>
      </c>
      <c r="N7" s="9">
        <v>-52833.654166666798</v>
      </c>
      <c r="O7" s="9">
        <v>0</v>
      </c>
      <c r="P7" s="9">
        <v>0</v>
      </c>
      <c r="Q7" s="9">
        <v>0</v>
      </c>
      <c r="R7" s="9">
        <v>0</v>
      </c>
      <c r="S7" s="9">
        <v>0</v>
      </c>
      <c r="T7" s="9">
        <v>0</v>
      </c>
      <c r="U7" s="9">
        <v>0</v>
      </c>
      <c r="V7" s="9">
        <v>0</v>
      </c>
      <c r="W7" s="9">
        <v>0</v>
      </c>
      <c r="X7" s="9">
        <v>0</v>
      </c>
      <c r="Y7" s="9">
        <v>0</v>
      </c>
      <c r="Z7" s="9">
        <v>0</v>
      </c>
    </row>
    <row r="8" spans="1:38" x14ac:dyDescent="0.25">
      <c r="B8" t="s">
        <v>5</v>
      </c>
      <c r="C8" s="9">
        <f>SUM(C6:C7)</f>
        <v>581170.19583333516</v>
      </c>
      <c r="D8" s="9">
        <f t="shared" ref="D8:L8" si="1">SUM(D6:D7)</f>
        <v>528336.54166666837</v>
      </c>
      <c r="E8" s="9">
        <f t="shared" si="1"/>
        <v>475502.88750000158</v>
      </c>
      <c r="F8" s="9">
        <f t="shared" si="1"/>
        <v>422669.23333333479</v>
      </c>
      <c r="G8" s="9">
        <f t="shared" si="1"/>
        <v>369835.579166668</v>
      </c>
      <c r="H8" s="9">
        <f t="shared" si="1"/>
        <v>317001.92500000121</v>
      </c>
      <c r="I8" s="9">
        <f t="shared" si="1"/>
        <v>264168.27083333442</v>
      </c>
      <c r="J8" s="9">
        <f t="shared" si="1"/>
        <v>211334.61666666763</v>
      </c>
      <c r="K8" s="9">
        <f t="shared" si="1"/>
        <v>158500.96250000084</v>
      </c>
      <c r="L8" s="9">
        <f t="shared" si="1"/>
        <v>105667.30833333405</v>
      </c>
      <c r="M8" s="9">
        <f>SUM(M6:M7)</f>
        <v>52833.654166667249</v>
      </c>
      <c r="N8" s="9">
        <f>SUM(N6:N7)</f>
        <v>4.5110937207937241E-10</v>
      </c>
      <c r="O8" s="9">
        <f t="shared" ref="O8:Z8" si="2">SUM(O6:O7)</f>
        <v>4.5110937207937241E-10</v>
      </c>
      <c r="P8" s="9">
        <f t="shared" si="2"/>
        <v>4.5110937207937241E-10</v>
      </c>
      <c r="Q8" s="9">
        <f t="shared" si="2"/>
        <v>4.5110937207937241E-10</v>
      </c>
      <c r="R8" s="9">
        <f t="shared" si="2"/>
        <v>4.5110937207937241E-10</v>
      </c>
      <c r="S8" s="9">
        <f t="shared" si="2"/>
        <v>4.5110937207937241E-10</v>
      </c>
      <c r="T8" s="9">
        <f t="shared" si="2"/>
        <v>4.5110937207937241E-10</v>
      </c>
      <c r="U8" s="9">
        <f t="shared" si="2"/>
        <v>4.5110937207937241E-10</v>
      </c>
      <c r="V8" s="9">
        <f t="shared" si="2"/>
        <v>4.5110937207937241E-10</v>
      </c>
      <c r="W8" s="9">
        <f t="shared" si="2"/>
        <v>4.5110937207937241E-10</v>
      </c>
      <c r="X8" s="9">
        <f t="shared" si="2"/>
        <v>4.5110937207937241E-10</v>
      </c>
      <c r="Y8" s="9">
        <f t="shared" si="2"/>
        <v>4.5110937207937241E-10</v>
      </c>
      <c r="Z8" s="9">
        <f t="shared" si="2"/>
        <v>4.5110937207937241E-10</v>
      </c>
    </row>
    <row r="10" spans="1:38" x14ac:dyDescent="0.25">
      <c r="B10" t="s">
        <v>6</v>
      </c>
      <c r="C10" s="10">
        <v>3.6400000000000002E-2</v>
      </c>
      <c r="D10" s="10">
        <v>3.6400000000000002E-2</v>
      </c>
      <c r="E10" s="10">
        <v>3.6400000000000002E-2</v>
      </c>
      <c r="F10" s="10">
        <v>3.1600000000000003E-2</v>
      </c>
      <c r="G10" s="10">
        <v>3.1600000000000003E-2</v>
      </c>
      <c r="H10" s="10">
        <v>3.1600000000000003E-2</v>
      </c>
      <c r="I10" s="10">
        <v>3.1600000000000003E-2</v>
      </c>
      <c r="J10" s="10">
        <v>3.1600000000000003E-2</v>
      </c>
      <c r="K10" s="10">
        <v>3.1600000000000003E-2</v>
      </c>
      <c r="L10" s="10">
        <v>3.1600000000000003E-2</v>
      </c>
      <c r="M10" s="10">
        <v>3.1600000000000003E-2</v>
      </c>
      <c r="N10" s="10">
        <v>3.1600000000000003E-2</v>
      </c>
      <c r="O10" s="10">
        <v>3.1600000000000003E-2</v>
      </c>
      <c r="P10" s="10">
        <v>3.1600000000000003E-2</v>
      </c>
      <c r="Q10" s="10">
        <v>3.1600000000000003E-2</v>
      </c>
      <c r="R10" s="10">
        <v>3.1600000000000003E-2</v>
      </c>
      <c r="S10" s="10">
        <v>3.1600000000000003E-2</v>
      </c>
      <c r="T10" s="10">
        <v>3.1600000000000003E-2</v>
      </c>
      <c r="U10" s="10">
        <v>3.1600000000000003E-2</v>
      </c>
      <c r="V10" s="10">
        <v>3.1600000000000003E-2</v>
      </c>
      <c r="W10" s="10">
        <v>3.1600000000000003E-2</v>
      </c>
      <c r="X10" s="10">
        <v>3.1600000000000003E-2</v>
      </c>
      <c r="Y10" s="10">
        <v>3.1600000000000003E-2</v>
      </c>
      <c r="Z10" s="10">
        <v>3.1600000000000003E-2</v>
      </c>
    </row>
    <row r="11" spans="1:38" x14ac:dyDescent="0.25">
      <c r="B11" t="s">
        <v>7</v>
      </c>
      <c r="C11" s="6">
        <v>31</v>
      </c>
      <c r="D11" s="6">
        <v>28</v>
      </c>
      <c r="E11">
        <v>31</v>
      </c>
      <c r="F11">
        <v>30</v>
      </c>
      <c r="G11">
        <v>31</v>
      </c>
      <c r="H11" s="6">
        <v>30</v>
      </c>
      <c r="I11" s="6">
        <v>31</v>
      </c>
      <c r="J11" s="6">
        <v>31</v>
      </c>
      <c r="K11" s="6">
        <v>30</v>
      </c>
      <c r="L11" s="6">
        <v>31</v>
      </c>
      <c r="M11" s="6">
        <v>30</v>
      </c>
      <c r="N11" s="6">
        <v>31</v>
      </c>
      <c r="O11">
        <v>31</v>
      </c>
      <c r="P11">
        <v>28</v>
      </c>
      <c r="Q11">
        <v>31</v>
      </c>
      <c r="R11">
        <v>30</v>
      </c>
      <c r="S11">
        <v>31</v>
      </c>
      <c r="T11" s="6">
        <v>30</v>
      </c>
      <c r="U11" s="6">
        <v>31</v>
      </c>
      <c r="V11" s="6">
        <v>31</v>
      </c>
      <c r="W11" s="6">
        <v>30</v>
      </c>
      <c r="X11" s="6">
        <v>31</v>
      </c>
      <c r="Y11" s="6">
        <v>30</v>
      </c>
      <c r="Z11" s="6">
        <v>31</v>
      </c>
      <c r="AF11" s="6"/>
      <c r="AG11" s="6"/>
      <c r="AH11" s="6"/>
      <c r="AI11" s="6"/>
      <c r="AJ11" s="6"/>
      <c r="AK11" s="6"/>
      <c r="AL11" s="6"/>
    </row>
    <row r="13" spans="1:38" x14ac:dyDescent="0.25">
      <c r="B13" t="s">
        <v>8</v>
      </c>
      <c r="C13" s="9">
        <f>+C20</f>
        <v>59122.82</v>
      </c>
      <c r="D13" s="9">
        <f>+C16</f>
        <v>54901.711747886482</v>
      </c>
      <c r="E13" s="9">
        <f t="shared" ref="E13:M13" si="3">+D16</f>
        <v>50343.394507425932</v>
      </c>
      <c r="F13" s="9">
        <f t="shared" si="3"/>
        <v>45795.615047851228</v>
      </c>
      <c r="G13" s="9">
        <f t="shared" si="3"/>
        <v>40849.484310833599</v>
      </c>
      <c r="H13" s="9">
        <f t="shared" si="3"/>
        <v>35802.723556345649</v>
      </c>
      <c r="I13" s="9">
        <f t="shared" si="3"/>
        <v>30582.147317136238</v>
      </c>
      <c r="J13" s="9">
        <f t="shared" si="3"/>
        <v>25251.792877050113</v>
      </c>
      <c r="K13" s="9">
        <f t="shared" si="3"/>
        <v>19779.641594164903</v>
      </c>
      <c r="L13" s="9">
        <f t="shared" si="3"/>
        <v>14147.397101667819</v>
      </c>
      <c r="M13" s="9">
        <f t="shared" si="3"/>
        <v>8391.6521331844342</v>
      </c>
      <c r="N13" s="9">
        <f>+M16</f>
        <v>2484.962138495569</v>
      </c>
      <c r="O13" s="9">
        <f t="shared" ref="O13:Z13" si="4">+N16</f>
        <v>-3554.3765155859901</v>
      </c>
      <c r="P13" s="9">
        <f t="shared" si="4"/>
        <v>-3258.1784726204896</v>
      </c>
      <c r="Q13" s="9">
        <f t="shared" si="4"/>
        <v>-2961.9804296549896</v>
      </c>
      <c r="R13" s="9">
        <f t="shared" si="4"/>
        <v>-2665.7823866894892</v>
      </c>
      <c r="S13" s="9">
        <f t="shared" si="4"/>
        <v>-2369.5843437239887</v>
      </c>
      <c r="T13" s="9">
        <f t="shared" si="4"/>
        <v>-2073.3863007584882</v>
      </c>
      <c r="U13" s="9">
        <f t="shared" si="4"/>
        <v>-1777.1882577929878</v>
      </c>
      <c r="V13" s="9">
        <f t="shared" si="4"/>
        <v>-1480.9902148274875</v>
      </c>
      <c r="W13" s="9">
        <f t="shared" si="4"/>
        <v>-1184.7921718619873</v>
      </c>
      <c r="X13" s="9">
        <f t="shared" si="4"/>
        <v>-888.59412889648706</v>
      </c>
      <c r="Y13" s="9">
        <f t="shared" si="4"/>
        <v>-592.3960859309866</v>
      </c>
      <c r="Z13" s="9">
        <f t="shared" si="4"/>
        <v>-296.19804296548631</v>
      </c>
    </row>
    <row r="14" spans="1:38" x14ac:dyDescent="0.25">
      <c r="B14" t="s">
        <v>9</v>
      </c>
      <c r="C14" s="9">
        <f>+C6*C10/365*C11</f>
        <v>1960.0272447671293</v>
      </c>
      <c r="D14" s="9">
        <f t="shared" ref="D14:Z14" si="5">+D6*D10/365*D11</f>
        <v>1622.8182564200965</v>
      </c>
      <c r="E14" s="9">
        <f t="shared" si="5"/>
        <v>1633.3560373059415</v>
      </c>
      <c r="F14" s="9">
        <f t="shared" si="5"/>
        <v>1235.0047598630181</v>
      </c>
      <c r="G14" s="9">
        <f t="shared" si="5"/>
        <v>1134.3747423926982</v>
      </c>
      <c r="H14" s="9">
        <f t="shared" si="5"/>
        <v>960.55925767123642</v>
      </c>
      <c r="I14" s="9">
        <f t="shared" si="5"/>
        <v>850.78105679452392</v>
      </c>
      <c r="J14" s="9">
        <f t="shared" si="5"/>
        <v>708.98421399543679</v>
      </c>
      <c r="K14" s="9">
        <f t="shared" si="5"/>
        <v>548.89100438356411</v>
      </c>
      <c r="L14" s="9">
        <f t="shared" si="5"/>
        <v>425.39052839726253</v>
      </c>
      <c r="M14" s="9">
        <f t="shared" si="5"/>
        <v>274.44550219178274</v>
      </c>
      <c r="N14" s="9">
        <f t="shared" si="5"/>
        <v>141.79684279908835</v>
      </c>
      <c r="O14" s="9">
        <f t="shared" si="5"/>
        <v>1.2107033996957623E-12</v>
      </c>
      <c r="P14" s="9">
        <f t="shared" si="5"/>
        <v>1.0935385545639143E-12</v>
      </c>
      <c r="Q14" s="9">
        <f t="shared" si="5"/>
        <v>1.2107033996957623E-12</v>
      </c>
      <c r="R14" s="9">
        <f t="shared" si="5"/>
        <v>1.1716484513184797E-12</v>
      </c>
      <c r="S14" s="9">
        <f t="shared" si="5"/>
        <v>1.2107033996957623E-12</v>
      </c>
      <c r="T14" s="9">
        <f t="shared" si="5"/>
        <v>1.1716484513184797E-12</v>
      </c>
      <c r="U14" s="9">
        <f t="shared" si="5"/>
        <v>1.2107033996957623E-12</v>
      </c>
      <c r="V14" s="9">
        <f t="shared" si="5"/>
        <v>1.2107033996957623E-12</v>
      </c>
      <c r="W14" s="9">
        <f t="shared" si="5"/>
        <v>1.1716484513184797E-12</v>
      </c>
      <c r="X14" s="9">
        <f t="shared" si="5"/>
        <v>1.2107033996957623E-12</v>
      </c>
      <c r="Y14" s="9">
        <f t="shared" si="5"/>
        <v>1.1716484513184797E-12</v>
      </c>
      <c r="Z14" s="9">
        <f t="shared" si="5"/>
        <v>1.2107033996957623E-12</v>
      </c>
    </row>
    <row r="15" spans="1:38" x14ac:dyDescent="0.25">
      <c r="B15" t="s">
        <v>10</v>
      </c>
      <c r="C15" s="9">
        <v>-6181.1354968806472</v>
      </c>
      <c r="D15" s="9">
        <v>-6181.1354968806472</v>
      </c>
      <c r="E15" s="9">
        <v>-6181.1354968806472</v>
      </c>
      <c r="F15" s="9">
        <v>-6181.1354968806472</v>
      </c>
      <c r="G15" s="9">
        <v>-6181.1354968806472</v>
      </c>
      <c r="H15" s="9">
        <v>-6181.1354968806472</v>
      </c>
      <c r="I15" s="9">
        <v>-6181.1354968806472</v>
      </c>
      <c r="J15" s="9">
        <v>-6181.1354968806472</v>
      </c>
      <c r="K15" s="9">
        <v>-6181.1354968806472</v>
      </c>
      <c r="L15" s="9">
        <v>-6181.1354968806472</v>
      </c>
      <c r="M15" s="9">
        <v>-6181.1354968806472</v>
      </c>
      <c r="N15" s="9">
        <v>-6181.1354968806472</v>
      </c>
      <c r="O15" s="9">
        <f>-N16/12</f>
        <v>296.19804296549916</v>
      </c>
      <c r="P15" s="9">
        <f>+O15</f>
        <v>296.19804296549916</v>
      </c>
      <c r="Q15" s="9">
        <f t="shared" ref="Q15:Z15" si="6">+P15</f>
        <v>296.19804296549916</v>
      </c>
      <c r="R15" s="9">
        <f t="shared" si="6"/>
        <v>296.19804296549916</v>
      </c>
      <c r="S15" s="9">
        <f t="shared" si="6"/>
        <v>296.19804296549916</v>
      </c>
      <c r="T15" s="9">
        <f t="shared" si="6"/>
        <v>296.19804296549916</v>
      </c>
      <c r="U15" s="9">
        <f t="shared" si="6"/>
        <v>296.19804296549916</v>
      </c>
      <c r="V15" s="9">
        <f t="shared" si="6"/>
        <v>296.19804296549916</v>
      </c>
      <c r="W15" s="9">
        <f t="shared" si="6"/>
        <v>296.19804296549916</v>
      </c>
      <c r="X15" s="9">
        <f t="shared" si="6"/>
        <v>296.19804296549916</v>
      </c>
      <c r="Y15" s="9">
        <f t="shared" si="6"/>
        <v>296.19804296549916</v>
      </c>
      <c r="Z15" s="9">
        <f t="shared" si="6"/>
        <v>296.19804296549916</v>
      </c>
    </row>
    <row r="16" spans="1:38" x14ac:dyDescent="0.25">
      <c r="B16" t="s">
        <v>11</v>
      </c>
      <c r="C16" s="9">
        <f>SUM(C13:C15)</f>
        <v>54901.711747886482</v>
      </c>
      <c r="D16" s="9">
        <f t="shared" ref="D16:M16" si="7">SUM(D13:D15)</f>
        <v>50343.394507425932</v>
      </c>
      <c r="E16" s="9">
        <f t="shared" si="7"/>
        <v>45795.615047851228</v>
      </c>
      <c r="F16" s="9">
        <f t="shared" si="7"/>
        <v>40849.484310833599</v>
      </c>
      <c r="G16" s="9">
        <f t="shared" si="7"/>
        <v>35802.723556345649</v>
      </c>
      <c r="H16" s="9">
        <f t="shared" si="7"/>
        <v>30582.147317136238</v>
      </c>
      <c r="I16" s="9">
        <f t="shared" si="7"/>
        <v>25251.792877050113</v>
      </c>
      <c r="J16" s="9">
        <f t="shared" si="7"/>
        <v>19779.641594164903</v>
      </c>
      <c r="K16" s="9">
        <f t="shared" si="7"/>
        <v>14147.397101667819</v>
      </c>
      <c r="L16" s="9">
        <f t="shared" si="7"/>
        <v>8391.6521331844342</v>
      </c>
      <c r="M16" s="9">
        <f t="shared" si="7"/>
        <v>2484.962138495569</v>
      </c>
      <c r="N16" s="9">
        <f>SUM(N13:N15)</f>
        <v>-3554.3765155859901</v>
      </c>
      <c r="O16" s="9">
        <f t="shared" ref="O16:Z16" si="8">SUM(O13:O15)</f>
        <v>-3258.1784726204896</v>
      </c>
      <c r="P16" s="9">
        <f t="shared" si="8"/>
        <v>-2961.9804296549896</v>
      </c>
      <c r="Q16" s="9">
        <f t="shared" si="8"/>
        <v>-2665.7823866894892</v>
      </c>
      <c r="R16" s="9">
        <f t="shared" si="8"/>
        <v>-2369.5843437239887</v>
      </c>
      <c r="S16" s="9">
        <f t="shared" si="8"/>
        <v>-2073.3863007584882</v>
      </c>
      <c r="T16" s="9">
        <f t="shared" si="8"/>
        <v>-1777.1882577929878</v>
      </c>
      <c r="U16" s="9">
        <f t="shared" si="8"/>
        <v>-1480.9902148274875</v>
      </c>
      <c r="V16" s="9">
        <f t="shared" si="8"/>
        <v>-1184.7921718619873</v>
      </c>
      <c r="W16" s="9">
        <f t="shared" si="8"/>
        <v>-888.59412889648706</v>
      </c>
      <c r="X16" s="9">
        <f t="shared" si="8"/>
        <v>-592.3960859309866</v>
      </c>
      <c r="Y16" s="9">
        <f t="shared" si="8"/>
        <v>-296.19804296548631</v>
      </c>
      <c r="Z16" s="9">
        <f t="shared" si="8"/>
        <v>1.404032445861958E-11</v>
      </c>
    </row>
    <row r="18" spans="2:38" x14ac:dyDescent="0.25">
      <c r="B18" s="1" t="s">
        <v>20</v>
      </c>
      <c r="O18" s="7"/>
    </row>
    <row r="19" spans="2:38" x14ac:dyDescent="0.25">
      <c r="B19" t="s">
        <v>12</v>
      </c>
      <c r="C19" s="9">
        <v>634003.85000000196</v>
      </c>
      <c r="O19" s="7"/>
    </row>
    <row r="20" spans="2:38" x14ac:dyDescent="0.25">
      <c r="B20" t="s">
        <v>13</v>
      </c>
      <c r="C20" s="11">
        <f>59123.82-1</f>
        <v>59122.82</v>
      </c>
    </row>
    <row r="21" spans="2:38" x14ac:dyDescent="0.25">
      <c r="C21" s="9">
        <f>SUM(C19:C20)</f>
        <v>693126.6700000019</v>
      </c>
    </row>
    <row r="22" spans="2:38" x14ac:dyDescent="0.25">
      <c r="B22" t="s">
        <v>14</v>
      </c>
      <c r="C22" s="11">
        <v>693127</v>
      </c>
    </row>
    <row r="23" spans="2:38" x14ac:dyDescent="0.25">
      <c r="B23" t="s">
        <v>15</v>
      </c>
      <c r="C23" s="9">
        <f>ROUND(C21-C22,0)</f>
        <v>0</v>
      </c>
    </row>
    <row r="24" spans="2:38" x14ac:dyDescent="0.25">
      <c r="C24" s="9"/>
    </row>
    <row r="25" spans="2:38" x14ac:dyDescent="0.25">
      <c r="B25" s="2" t="s">
        <v>18</v>
      </c>
      <c r="C25" s="3">
        <v>45658</v>
      </c>
      <c r="D25" s="3">
        <v>45689</v>
      </c>
      <c r="E25" s="3">
        <v>45717</v>
      </c>
      <c r="F25" s="3">
        <v>45748</v>
      </c>
      <c r="G25" s="3">
        <v>45778</v>
      </c>
      <c r="H25" s="3">
        <v>45809</v>
      </c>
      <c r="I25" s="3">
        <v>45839</v>
      </c>
      <c r="J25" s="3">
        <v>45870</v>
      </c>
      <c r="K25" s="3">
        <v>45901</v>
      </c>
      <c r="L25" s="3">
        <v>45931</v>
      </c>
      <c r="M25" s="3">
        <v>45962</v>
      </c>
      <c r="N25" s="3">
        <v>45992</v>
      </c>
      <c r="O25" s="3">
        <v>46023</v>
      </c>
      <c r="P25" s="3">
        <v>46054</v>
      </c>
      <c r="Q25" s="3">
        <v>46082</v>
      </c>
      <c r="R25" s="3">
        <v>46113</v>
      </c>
      <c r="S25" s="3">
        <v>46143</v>
      </c>
      <c r="T25" s="3">
        <v>46174</v>
      </c>
      <c r="U25" s="3">
        <v>46204</v>
      </c>
      <c r="V25" s="3">
        <v>46235</v>
      </c>
      <c r="W25" s="3">
        <v>46266</v>
      </c>
      <c r="X25" s="3">
        <v>46296</v>
      </c>
      <c r="Y25" s="3">
        <v>46327</v>
      </c>
      <c r="Z25" s="3">
        <v>46357</v>
      </c>
    </row>
    <row r="26" spans="2:38" x14ac:dyDescent="0.25">
      <c r="B26" t="s">
        <v>3</v>
      </c>
      <c r="C26" s="9">
        <f>+C39</f>
        <v>5439257.2959476793</v>
      </c>
      <c r="D26" s="9">
        <f>+C28</f>
        <v>5489494.7659476791</v>
      </c>
      <c r="E26" s="9">
        <f t="shared" ref="E26:Z26" si="9">+D28</f>
        <v>5539732.2359476788</v>
      </c>
      <c r="F26" s="9">
        <f t="shared" si="9"/>
        <v>5589969.7059476785</v>
      </c>
      <c r="G26" s="9">
        <f t="shared" si="9"/>
        <v>5640207.1759476783</v>
      </c>
      <c r="H26" s="9">
        <f t="shared" si="9"/>
        <v>5690444.645947678</v>
      </c>
      <c r="I26" s="9">
        <f t="shared" si="9"/>
        <v>5740682.1159476778</v>
      </c>
      <c r="J26" s="9">
        <f t="shared" si="9"/>
        <v>5790919.5859476775</v>
      </c>
      <c r="K26" s="9">
        <f t="shared" si="9"/>
        <v>5841157.0559476772</v>
      </c>
      <c r="L26" s="9">
        <f t="shared" si="9"/>
        <v>5891394.525947677</v>
      </c>
      <c r="M26" s="9">
        <f t="shared" si="9"/>
        <v>5941631.9959476767</v>
      </c>
      <c r="N26" s="9">
        <f t="shared" si="9"/>
        <v>5991869.4659476765</v>
      </c>
      <c r="O26" s="9">
        <f t="shared" si="9"/>
        <v>6042106.9359476762</v>
      </c>
      <c r="P26" s="9">
        <f t="shared" si="9"/>
        <v>5538598.0246187029</v>
      </c>
      <c r="Q26" s="9">
        <f t="shared" si="9"/>
        <v>5035089.1132897297</v>
      </c>
      <c r="R26" s="9">
        <f t="shared" si="9"/>
        <v>4531580.2019607564</v>
      </c>
      <c r="S26" s="9">
        <f t="shared" si="9"/>
        <v>4028071.2906317832</v>
      </c>
      <c r="T26" s="9">
        <f t="shared" si="9"/>
        <v>3524562.3793028099</v>
      </c>
      <c r="U26" s="9">
        <f t="shared" si="9"/>
        <v>3021053.4679738367</v>
      </c>
      <c r="V26" s="9">
        <f t="shared" si="9"/>
        <v>2517544.5566448634</v>
      </c>
      <c r="W26" s="9">
        <f t="shared" si="9"/>
        <v>2014035.6453158902</v>
      </c>
      <c r="X26" s="9">
        <f t="shared" si="9"/>
        <v>1510526.733986917</v>
      </c>
      <c r="Y26" s="9">
        <f t="shared" si="9"/>
        <v>1007017.8226579437</v>
      </c>
      <c r="Z26" s="9">
        <f t="shared" si="9"/>
        <v>503508.91132897045</v>
      </c>
    </row>
    <row r="27" spans="2:38" x14ac:dyDescent="0.25">
      <c r="B27" t="s">
        <v>4</v>
      </c>
      <c r="C27" s="9">
        <v>50237.470000000059</v>
      </c>
      <c r="D27" s="9">
        <v>50237.470000000059</v>
      </c>
      <c r="E27" s="9">
        <v>50237.470000000059</v>
      </c>
      <c r="F27" s="9">
        <v>50237.470000000059</v>
      </c>
      <c r="G27" s="9">
        <v>50237.470000000059</v>
      </c>
      <c r="H27" s="9">
        <v>50237.470000000059</v>
      </c>
      <c r="I27" s="9">
        <v>50237.470000000059</v>
      </c>
      <c r="J27" s="9">
        <v>50237.470000000059</v>
      </c>
      <c r="K27" s="9">
        <v>50237.470000000059</v>
      </c>
      <c r="L27" s="9">
        <v>50237.470000000059</v>
      </c>
      <c r="M27" s="9">
        <v>50237.470000000059</v>
      </c>
      <c r="N27" s="9">
        <v>50237.470000000059</v>
      </c>
      <c r="O27" s="9">
        <v>-503508.91132897325</v>
      </c>
      <c r="P27" s="9">
        <v>-503508.91132897325</v>
      </c>
      <c r="Q27" s="9">
        <v>-503508.91132897325</v>
      </c>
      <c r="R27" s="9">
        <v>-503508.91132897325</v>
      </c>
      <c r="S27" s="9">
        <v>-503508.91132897325</v>
      </c>
      <c r="T27" s="9">
        <v>-503508.91132897325</v>
      </c>
      <c r="U27" s="9">
        <v>-503508.91132897325</v>
      </c>
      <c r="V27" s="9">
        <v>-503508.91132897325</v>
      </c>
      <c r="W27" s="9">
        <v>-503508.91132897325</v>
      </c>
      <c r="X27" s="9">
        <v>-503508.91132897325</v>
      </c>
      <c r="Y27" s="9">
        <v>-503508.91132897325</v>
      </c>
      <c r="Z27" s="9">
        <v>-503508.91132897325</v>
      </c>
    </row>
    <row r="28" spans="2:38" x14ac:dyDescent="0.25">
      <c r="B28" t="s">
        <v>5</v>
      </c>
      <c r="C28" s="9">
        <f>SUM(C26:C27)</f>
        <v>5489494.7659476791</v>
      </c>
      <c r="D28" s="9">
        <f t="shared" ref="D28:L28" si="10">SUM(D26:D27)</f>
        <v>5539732.2359476788</v>
      </c>
      <c r="E28" s="9">
        <f t="shared" si="10"/>
        <v>5589969.7059476785</v>
      </c>
      <c r="F28" s="9">
        <f t="shared" si="10"/>
        <v>5640207.1759476783</v>
      </c>
      <c r="G28" s="9">
        <f t="shared" si="10"/>
        <v>5690444.645947678</v>
      </c>
      <c r="H28" s="9">
        <f t="shared" si="10"/>
        <v>5740682.1159476778</v>
      </c>
      <c r="I28" s="9">
        <f t="shared" si="10"/>
        <v>5790919.5859476775</v>
      </c>
      <c r="J28" s="9">
        <f t="shared" si="10"/>
        <v>5841157.0559476772</v>
      </c>
      <c r="K28" s="9">
        <f t="shared" si="10"/>
        <v>5891394.525947677</v>
      </c>
      <c r="L28" s="9">
        <f t="shared" si="10"/>
        <v>5941631.9959476767</v>
      </c>
      <c r="M28" s="9">
        <f>SUM(M26:M27)</f>
        <v>5991869.4659476765</v>
      </c>
      <c r="N28" s="9">
        <f>SUM(N26:N27)</f>
        <v>6042106.9359476762</v>
      </c>
      <c r="O28" s="9">
        <f t="shared" ref="O28:Z28" si="11">SUM(O26:O27)</f>
        <v>5538598.0246187029</v>
      </c>
      <c r="P28" s="9">
        <f t="shared" si="11"/>
        <v>5035089.1132897297</v>
      </c>
      <c r="Q28" s="9">
        <f t="shared" si="11"/>
        <v>4531580.2019607564</v>
      </c>
      <c r="R28" s="9">
        <f t="shared" si="11"/>
        <v>4028071.2906317832</v>
      </c>
      <c r="S28" s="9">
        <f t="shared" si="11"/>
        <v>3524562.3793028099</v>
      </c>
      <c r="T28" s="9">
        <f t="shared" si="11"/>
        <v>3021053.4679738367</v>
      </c>
      <c r="U28" s="9">
        <f t="shared" si="11"/>
        <v>2517544.5566448634</v>
      </c>
      <c r="V28" s="9">
        <f t="shared" si="11"/>
        <v>2014035.6453158902</v>
      </c>
      <c r="W28" s="9">
        <f t="shared" si="11"/>
        <v>1510526.733986917</v>
      </c>
      <c r="X28" s="9">
        <f t="shared" si="11"/>
        <v>1007017.8226579437</v>
      </c>
      <c r="Y28" s="9">
        <f t="shared" si="11"/>
        <v>503508.91132897045</v>
      </c>
      <c r="Z28" s="9">
        <f t="shared" si="11"/>
        <v>-2.7939677238464355E-9</v>
      </c>
    </row>
    <row r="30" spans="2:38" x14ac:dyDescent="0.25">
      <c r="B30" t="s">
        <v>6</v>
      </c>
      <c r="C30" s="10">
        <v>3.6400000000000002E-2</v>
      </c>
      <c r="D30" s="10">
        <v>3.6400000000000002E-2</v>
      </c>
      <c r="E30" s="10">
        <v>3.6400000000000002E-2</v>
      </c>
      <c r="F30" s="10">
        <v>3.1600000000000003E-2</v>
      </c>
      <c r="G30" s="10">
        <v>3.1600000000000003E-2</v>
      </c>
      <c r="H30" s="10">
        <v>3.1600000000000003E-2</v>
      </c>
      <c r="I30" s="10">
        <v>3.1600000000000003E-2</v>
      </c>
      <c r="J30" s="10">
        <v>3.1600000000000003E-2</v>
      </c>
      <c r="K30" s="10">
        <v>3.1600000000000003E-2</v>
      </c>
      <c r="L30" s="10">
        <v>3.1600000000000003E-2</v>
      </c>
      <c r="M30" s="10">
        <v>3.1600000000000003E-2</v>
      </c>
      <c r="N30" s="10">
        <v>3.1600000000000003E-2</v>
      </c>
      <c r="O30" s="10">
        <v>3.1600000000000003E-2</v>
      </c>
      <c r="P30" s="10">
        <v>3.1600000000000003E-2</v>
      </c>
      <c r="Q30" s="10">
        <v>3.1600000000000003E-2</v>
      </c>
      <c r="R30" s="10">
        <v>3.1600000000000003E-2</v>
      </c>
      <c r="S30" s="10">
        <v>3.1600000000000003E-2</v>
      </c>
      <c r="T30" s="10">
        <v>3.1600000000000003E-2</v>
      </c>
      <c r="U30" s="10">
        <v>3.1600000000000003E-2</v>
      </c>
      <c r="V30" s="10">
        <v>3.1600000000000003E-2</v>
      </c>
      <c r="W30" s="10">
        <v>3.1600000000000003E-2</v>
      </c>
      <c r="X30" s="10">
        <v>3.1600000000000003E-2</v>
      </c>
      <c r="Y30" s="10">
        <v>3.1600000000000003E-2</v>
      </c>
      <c r="Z30" s="10">
        <v>3.1600000000000003E-2</v>
      </c>
    </row>
    <row r="31" spans="2:38" x14ac:dyDescent="0.25">
      <c r="B31" t="s">
        <v>7</v>
      </c>
      <c r="C31" s="6">
        <v>31</v>
      </c>
      <c r="D31" s="6">
        <v>28</v>
      </c>
      <c r="E31">
        <v>31</v>
      </c>
      <c r="F31">
        <v>30</v>
      </c>
      <c r="G31">
        <v>31</v>
      </c>
      <c r="H31" s="6">
        <v>30</v>
      </c>
      <c r="I31" s="6">
        <v>31</v>
      </c>
      <c r="J31" s="6">
        <v>31</v>
      </c>
      <c r="K31" s="6">
        <v>30</v>
      </c>
      <c r="L31" s="6">
        <v>31</v>
      </c>
      <c r="M31" s="6">
        <v>30</v>
      </c>
      <c r="N31" s="6">
        <v>31</v>
      </c>
      <c r="O31">
        <v>31</v>
      </c>
      <c r="P31">
        <v>28</v>
      </c>
      <c r="Q31">
        <v>31</v>
      </c>
      <c r="R31">
        <v>30</v>
      </c>
      <c r="S31">
        <v>31</v>
      </c>
      <c r="T31" s="6">
        <v>30</v>
      </c>
      <c r="U31" s="6">
        <v>31</v>
      </c>
      <c r="V31" s="6">
        <v>31</v>
      </c>
      <c r="W31" s="6">
        <v>30</v>
      </c>
      <c r="X31" s="6">
        <v>31</v>
      </c>
      <c r="Y31" s="6">
        <v>30</v>
      </c>
      <c r="Z31" s="6">
        <v>31</v>
      </c>
      <c r="AF31" s="6"/>
      <c r="AG31" s="6"/>
      <c r="AH31" s="6"/>
      <c r="AI31" s="6"/>
      <c r="AJ31" s="6"/>
      <c r="AK31" s="6"/>
      <c r="AL31" s="6"/>
    </row>
    <row r="33" spans="2:26" x14ac:dyDescent="0.25">
      <c r="B33" t="s">
        <v>8</v>
      </c>
      <c r="C33" s="9">
        <f>+C40</f>
        <v>92973.488200361375</v>
      </c>
      <c r="D33" s="9">
        <f>+C36</f>
        <v>119904.43465531364</v>
      </c>
      <c r="E33" s="9">
        <f t="shared" ref="E33:M33" si="12">+D36</f>
        <v>145348.35407658512</v>
      </c>
      <c r="F33" s="9">
        <f t="shared" si="12"/>
        <v>172589.91949673192</v>
      </c>
      <c r="G33" s="9">
        <f t="shared" si="12"/>
        <v>197223.97101604322</v>
      </c>
      <c r="H33" s="9">
        <f t="shared" si="12"/>
        <v>222476.80518828586</v>
      </c>
      <c r="I33" s="9">
        <f t="shared" si="12"/>
        <v>247371.81627778892</v>
      </c>
      <c r="J33" s="9">
        <f t="shared" si="12"/>
        <v>272894.30867256311</v>
      </c>
      <c r="K33" s="9">
        <f t="shared" si="12"/>
        <v>298551.63017860305</v>
      </c>
      <c r="L33" s="9">
        <f t="shared" si="12"/>
        <v>323838.08062339382</v>
      </c>
      <c r="M33" s="9">
        <f t="shared" si="12"/>
        <v>349765.06035196525</v>
      </c>
      <c r="N33" s="9">
        <f>+M36</f>
        <v>375312.47036694782</v>
      </c>
      <c r="O33" s="9">
        <f t="shared" ref="O33:Z33" si="13">+N36</f>
        <v>401509.10831805074</v>
      </c>
      <c r="P33" s="9">
        <f t="shared" si="13"/>
        <v>375682.1534553339</v>
      </c>
      <c r="Q33" s="9">
        <f t="shared" si="13"/>
        <v>347065.34538091376</v>
      </c>
      <c r="R33" s="9">
        <f t="shared" si="13"/>
        <v>318535.72021935933</v>
      </c>
      <c r="S33" s="9">
        <f t="shared" si="13"/>
        <v>288262.43680049031</v>
      </c>
      <c r="T33" s="9">
        <f t="shared" si="13"/>
        <v>257030.14134009826</v>
      </c>
      <c r="U33" s="9">
        <f t="shared" si="13"/>
        <v>224141.3705352573</v>
      </c>
      <c r="V33" s="9">
        <f t="shared" si="13"/>
        <v>190206.40477602763</v>
      </c>
      <c r="W33" s="9">
        <f t="shared" si="13"/>
        <v>154920.10386737916</v>
      </c>
      <c r="X33" s="9">
        <f t="shared" si="13"/>
        <v>118108.10198358042</v>
      </c>
      <c r="Y33" s="9">
        <f t="shared" si="13"/>
        <v>80119.13077609436</v>
      </c>
      <c r="Z33" s="9">
        <f t="shared" si="13"/>
        <v>40691.641506323758</v>
      </c>
    </row>
    <row r="34" spans="2:26" x14ac:dyDescent="0.25">
      <c r="B34" t="s">
        <v>9</v>
      </c>
      <c r="C34" s="9">
        <v>16815.50118560921</v>
      </c>
      <c r="D34" s="9">
        <v>15328.474151928425</v>
      </c>
      <c r="E34" s="9">
        <v>17126.12015080373</v>
      </c>
      <c r="F34" s="9">
        <v>14518.606249968218</v>
      </c>
      <c r="G34" s="9">
        <v>15137.38890289958</v>
      </c>
      <c r="H34" s="9">
        <v>14779.565820159998</v>
      </c>
      <c r="I34" s="9">
        <v>15407.047125431083</v>
      </c>
      <c r="J34" s="9">
        <v>15541.876236696837</v>
      </c>
      <c r="K34" s="9">
        <v>15171.005175447666</v>
      </c>
      <c r="L34" s="9">
        <v>15811.534459228344</v>
      </c>
      <c r="M34" s="9">
        <v>15431.964745639449</v>
      </c>
      <c r="N34" s="9">
        <v>16081.192681759849</v>
      </c>
      <c r="O34" s="9">
        <v>16216.021793025602</v>
      </c>
      <c r="P34" s="9">
        <v>13426.168581322272</v>
      </c>
      <c r="Q34" s="9">
        <v>13513.351494188</v>
      </c>
      <c r="R34" s="9">
        <v>11769.69323687342</v>
      </c>
      <c r="S34" s="9">
        <v>10810.681195350397</v>
      </c>
      <c r="T34" s="9">
        <v>9154.205850901546</v>
      </c>
      <c r="U34" s="9">
        <v>8108.0108965127956</v>
      </c>
      <c r="V34" s="9">
        <v>6756.6757470939965</v>
      </c>
      <c r="W34" s="9">
        <v>5230.9747719437373</v>
      </c>
      <c r="X34" s="9">
        <v>4054.0054482563946</v>
      </c>
      <c r="Y34" s="9">
        <v>2615.487385971865</v>
      </c>
      <c r="Z34" s="9">
        <v>1351.335149418793</v>
      </c>
    </row>
    <row r="35" spans="2:26" x14ac:dyDescent="0.25">
      <c r="B35" t="s">
        <v>10</v>
      </c>
      <c r="C35" s="9">
        <v>10115.445269343067</v>
      </c>
      <c r="D35" s="9">
        <v>10115.445269343067</v>
      </c>
      <c r="E35" s="9">
        <v>10115.445269343067</v>
      </c>
      <c r="F35" s="9">
        <v>10115.445269343067</v>
      </c>
      <c r="G35" s="9">
        <v>10115.445269343067</v>
      </c>
      <c r="H35" s="9">
        <v>10115.445269343067</v>
      </c>
      <c r="I35" s="9">
        <v>10115.445269343067</v>
      </c>
      <c r="J35" s="9">
        <v>10115.445269343067</v>
      </c>
      <c r="K35" s="9">
        <v>10115.445269343067</v>
      </c>
      <c r="L35" s="9">
        <v>10115.445269343067</v>
      </c>
      <c r="M35" s="9">
        <v>10115.445269343067</v>
      </c>
      <c r="N35" s="9">
        <v>10115.445269343067</v>
      </c>
      <c r="O35" s="9">
        <v>-42042.976655742466</v>
      </c>
      <c r="P35" s="9">
        <v>-42042.976655742466</v>
      </c>
      <c r="Q35" s="9">
        <v>-42042.976655742466</v>
      </c>
      <c r="R35" s="9">
        <v>-42042.976655742466</v>
      </c>
      <c r="S35" s="9">
        <v>-42042.976655742466</v>
      </c>
      <c r="T35" s="9">
        <v>-42042.976655742466</v>
      </c>
      <c r="U35" s="9">
        <v>-42042.976655742466</v>
      </c>
      <c r="V35" s="9">
        <v>-42042.976655742466</v>
      </c>
      <c r="W35" s="9">
        <v>-42042.976655742466</v>
      </c>
      <c r="X35" s="9">
        <v>-42042.976655742466</v>
      </c>
      <c r="Y35" s="9">
        <v>-42042.976655742466</v>
      </c>
      <c r="Z35" s="9">
        <v>-42042.976655742466</v>
      </c>
    </row>
    <row r="36" spans="2:26" x14ac:dyDescent="0.25">
      <c r="B36" t="s">
        <v>11</v>
      </c>
      <c r="C36" s="9">
        <f>SUM(C33:C35)</f>
        <v>119904.43465531364</v>
      </c>
      <c r="D36" s="9">
        <f t="shared" ref="D36:M36" si="14">SUM(D33:D35)</f>
        <v>145348.35407658512</v>
      </c>
      <c r="E36" s="9">
        <f t="shared" si="14"/>
        <v>172589.91949673192</v>
      </c>
      <c r="F36" s="9">
        <f t="shared" si="14"/>
        <v>197223.97101604322</v>
      </c>
      <c r="G36" s="9">
        <f t="shared" si="14"/>
        <v>222476.80518828586</v>
      </c>
      <c r="H36" s="9">
        <f t="shared" si="14"/>
        <v>247371.81627778892</v>
      </c>
      <c r="I36" s="9">
        <f t="shared" si="14"/>
        <v>272894.30867256311</v>
      </c>
      <c r="J36" s="9">
        <f t="shared" si="14"/>
        <v>298551.63017860305</v>
      </c>
      <c r="K36" s="9">
        <f t="shared" si="14"/>
        <v>323838.08062339382</v>
      </c>
      <c r="L36" s="9">
        <f t="shared" si="14"/>
        <v>349765.06035196525</v>
      </c>
      <c r="M36" s="9">
        <f t="shared" si="14"/>
        <v>375312.47036694782</v>
      </c>
      <c r="N36" s="9">
        <f>SUM(N33:N35)</f>
        <v>401509.10831805074</v>
      </c>
      <c r="O36" s="9">
        <f t="shared" ref="O36:Z36" si="15">SUM(O33:O35)</f>
        <v>375682.1534553339</v>
      </c>
      <c r="P36" s="9">
        <f t="shared" si="15"/>
        <v>347065.34538091376</v>
      </c>
      <c r="Q36" s="9">
        <f t="shared" si="15"/>
        <v>318535.72021935933</v>
      </c>
      <c r="R36" s="9">
        <f t="shared" si="15"/>
        <v>288262.43680049031</v>
      </c>
      <c r="S36" s="9">
        <f t="shared" si="15"/>
        <v>257030.14134009826</v>
      </c>
      <c r="T36" s="9">
        <f t="shared" si="15"/>
        <v>224141.3705352573</v>
      </c>
      <c r="U36" s="9">
        <f t="shared" si="15"/>
        <v>190206.40477602763</v>
      </c>
      <c r="V36" s="9">
        <f t="shared" si="15"/>
        <v>154920.10386737916</v>
      </c>
      <c r="W36" s="9">
        <f t="shared" si="15"/>
        <v>118108.10198358042</v>
      </c>
      <c r="X36" s="9">
        <f t="shared" si="15"/>
        <v>80119.13077609436</v>
      </c>
      <c r="Y36" s="9">
        <f t="shared" si="15"/>
        <v>40691.641506323758</v>
      </c>
      <c r="Z36" s="9">
        <f t="shared" si="15"/>
        <v>8.7311491370201111E-11</v>
      </c>
    </row>
    <row r="38" spans="2:26" x14ac:dyDescent="0.25">
      <c r="B38" s="1" t="s">
        <v>20</v>
      </c>
      <c r="O38" s="7"/>
    </row>
    <row r="39" spans="2:26" x14ac:dyDescent="0.25">
      <c r="B39" t="s">
        <v>12</v>
      </c>
      <c r="C39" s="9">
        <v>5439257.2959476793</v>
      </c>
      <c r="O39" s="7"/>
    </row>
    <row r="40" spans="2:26" x14ac:dyDescent="0.25">
      <c r="B40" t="s">
        <v>13</v>
      </c>
      <c r="C40" s="11">
        <v>92973.488200361375</v>
      </c>
    </row>
    <row r="41" spans="2:26" x14ac:dyDescent="0.25">
      <c r="C41" s="9">
        <f>C39+C40</f>
        <v>5532230.7841480412</v>
      </c>
    </row>
    <row r="42" spans="2:26" x14ac:dyDescent="0.25">
      <c r="B42" t="s">
        <v>14</v>
      </c>
      <c r="C42" s="11">
        <v>5532231</v>
      </c>
    </row>
    <row r="43" spans="2:26" x14ac:dyDescent="0.25">
      <c r="B43" t="s">
        <v>15</v>
      </c>
      <c r="C43" s="9">
        <f>ROUND(C41-C42,0)</f>
        <v>0</v>
      </c>
    </row>
    <row r="44" spans="2:26" x14ac:dyDescent="0.25">
      <c r="C44" s="9"/>
    </row>
    <row r="45" spans="2:26" x14ac:dyDescent="0.25">
      <c r="B45" s="2" t="s">
        <v>2</v>
      </c>
      <c r="C45" s="3">
        <v>45658</v>
      </c>
      <c r="D45" s="3">
        <v>45689</v>
      </c>
      <c r="E45" s="3">
        <v>45717</v>
      </c>
      <c r="F45" s="3">
        <v>45748</v>
      </c>
      <c r="G45" s="3">
        <v>45778</v>
      </c>
      <c r="H45" s="3">
        <v>45809</v>
      </c>
      <c r="I45" s="3">
        <v>45839</v>
      </c>
      <c r="J45" s="3">
        <v>45870</v>
      </c>
      <c r="K45" s="3">
        <v>45901</v>
      </c>
      <c r="L45" s="3">
        <v>45931</v>
      </c>
      <c r="M45" s="3">
        <v>45962</v>
      </c>
      <c r="N45" s="3">
        <v>45992</v>
      </c>
      <c r="O45" s="3">
        <v>46023</v>
      </c>
      <c r="P45" s="3">
        <v>46054</v>
      </c>
      <c r="Q45" s="3">
        <v>46082</v>
      </c>
      <c r="R45" s="3">
        <v>46113</v>
      </c>
      <c r="S45" s="3">
        <v>46143</v>
      </c>
      <c r="T45" s="3">
        <v>46174</v>
      </c>
      <c r="U45" s="3">
        <v>46204</v>
      </c>
      <c r="V45" s="3">
        <v>46235</v>
      </c>
      <c r="W45" s="3">
        <v>46266</v>
      </c>
      <c r="X45" s="3">
        <v>46296</v>
      </c>
      <c r="Y45" s="3">
        <v>46327</v>
      </c>
      <c r="Z45" s="3">
        <v>46357</v>
      </c>
    </row>
    <row r="46" spans="2:26" x14ac:dyDescent="0.25">
      <c r="B46" t="s">
        <v>3</v>
      </c>
      <c r="C46" s="9">
        <f>+C59</f>
        <v>21569326.969999999</v>
      </c>
      <c r="D46" s="9">
        <f>+C48</f>
        <v>19913517.683333334</v>
      </c>
      <c r="E46" s="9">
        <f t="shared" ref="E46:Z46" si="16">+D48</f>
        <v>18257708.396666668</v>
      </c>
      <c r="F46" s="9">
        <f t="shared" si="16"/>
        <v>16601899.110000001</v>
      </c>
      <c r="G46" s="9">
        <f t="shared" si="16"/>
        <v>14946089.823333334</v>
      </c>
      <c r="H46" s="9">
        <f t="shared" si="16"/>
        <v>13290280.536666667</v>
      </c>
      <c r="I46" s="9">
        <f t="shared" si="16"/>
        <v>11634471.25</v>
      </c>
      <c r="J46" s="9">
        <f t="shared" si="16"/>
        <v>9978661.9633333329</v>
      </c>
      <c r="K46" s="9">
        <f t="shared" si="16"/>
        <v>8322852.6766666658</v>
      </c>
      <c r="L46" s="9">
        <f t="shared" si="16"/>
        <v>6667043.3899999987</v>
      </c>
      <c r="M46" s="9">
        <f t="shared" si="16"/>
        <v>5011234.1033333316</v>
      </c>
      <c r="N46" s="9">
        <f t="shared" si="16"/>
        <v>3355424.8166666646</v>
      </c>
      <c r="O46" s="9">
        <f t="shared" si="16"/>
        <v>1699615.5299999977</v>
      </c>
      <c r="P46" s="9">
        <f t="shared" si="16"/>
        <v>1557980.902499998</v>
      </c>
      <c r="Q46" s="9">
        <f t="shared" si="16"/>
        <v>1416346.2749999985</v>
      </c>
      <c r="R46" s="9">
        <f t="shared" si="16"/>
        <v>1274711.647499999</v>
      </c>
      <c r="S46" s="9">
        <f t="shared" si="16"/>
        <v>1133077.0199999996</v>
      </c>
      <c r="T46" s="9">
        <f t="shared" si="16"/>
        <v>991442.39249999996</v>
      </c>
      <c r="U46" s="9">
        <f t="shared" si="16"/>
        <v>849807.76500000036</v>
      </c>
      <c r="V46" s="9">
        <f t="shared" si="16"/>
        <v>708173.13750000077</v>
      </c>
      <c r="W46" s="9">
        <f t="shared" si="16"/>
        <v>566538.51000000117</v>
      </c>
      <c r="X46" s="9">
        <f t="shared" si="16"/>
        <v>424903.88250000158</v>
      </c>
      <c r="Y46" s="9">
        <f t="shared" si="16"/>
        <v>283269.25500000198</v>
      </c>
      <c r="Z46" s="9">
        <f t="shared" si="16"/>
        <v>141634.62750000239</v>
      </c>
    </row>
    <row r="47" spans="2:26" x14ac:dyDescent="0.25">
      <c r="B47" t="s">
        <v>4</v>
      </c>
      <c r="C47" s="9">
        <v>-1655809.2866666669</v>
      </c>
      <c r="D47" s="9">
        <v>-1655809.2866666669</v>
      </c>
      <c r="E47" s="9">
        <v>-1655809.2866666669</v>
      </c>
      <c r="F47" s="9">
        <v>-1655809.2866666669</v>
      </c>
      <c r="G47" s="9">
        <v>-1655809.2866666669</v>
      </c>
      <c r="H47" s="9">
        <v>-1655809.2866666669</v>
      </c>
      <c r="I47" s="9">
        <v>-1655809.2866666669</v>
      </c>
      <c r="J47" s="9">
        <v>-1655809.2866666669</v>
      </c>
      <c r="K47" s="9">
        <v>-1655809.2866666669</v>
      </c>
      <c r="L47" s="9">
        <v>-1655809.2866666669</v>
      </c>
      <c r="M47" s="9">
        <v>-1655809.2866666669</v>
      </c>
      <c r="N47" s="9">
        <v>-1655809.2866666669</v>
      </c>
      <c r="O47" s="9">
        <v>-141634.62749999959</v>
      </c>
      <c r="P47" s="9">
        <v>-141634.62749999959</v>
      </c>
      <c r="Q47" s="9">
        <v>-141634.62749999959</v>
      </c>
      <c r="R47" s="9">
        <v>-141634.62749999959</v>
      </c>
      <c r="S47" s="9">
        <v>-141634.62749999959</v>
      </c>
      <c r="T47" s="9">
        <v>-141634.62749999959</v>
      </c>
      <c r="U47" s="9">
        <v>-141634.62749999959</v>
      </c>
      <c r="V47" s="9">
        <v>-141634.62749999959</v>
      </c>
      <c r="W47" s="9">
        <v>-141634.62749999959</v>
      </c>
      <c r="X47" s="9">
        <v>-141634.62749999959</v>
      </c>
      <c r="Y47" s="9">
        <v>-141634.62749999959</v>
      </c>
      <c r="Z47" s="9">
        <v>-141634.62749999959</v>
      </c>
    </row>
    <row r="48" spans="2:26" x14ac:dyDescent="0.25">
      <c r="B48" t="s">
        <v>5</v>
      </c>
      <c r="C48" s="9">
        <f>SUM(C46:C47)</f>
        <v>19913517.683333334</v>
      </c>
      <c r="D48" s="9">
        <f t="shared" ref="D48:L48" si="17">SUM(D46:D47)</f>
        <v>18257708.396666668</v>
      </c>
      <c r="E48" s="9">
        <f>SUM(E46:E47)</f>
        <v>16601899.110000001</v>
      </c>
      <c r="F48" s="9">
        <f t="shared" si="17"/>
        <v>14946089.823333334</v>
      </c>
      <c r="G48" s="9">
        <f t="shared" si="17"/>
        <v>13290280.536666667</v>
      </c>
      <c r="H48" s="9">
        <f t="shared" si="17"/>
        <v>11634471.25</v>
      </c>
      <c r="I48" s="9">
        <f t="shared" si="17"/>
        <v>9978661.9633333329</v>
      </c>
      <c r="J48" s="9">
        <f t="shared" si="17"/>
        <v>8322852.6766666658</v>
      </c>
      <c r="K48" s="9">
        <f t="shared" si="17"/>
        <v>6667043.3899999987</v>
      </c>
      <c r="L48" s="9">
        <f t="shared" si="17"/>
        <v>5011234.1033333316</v>
      </c>
      <c r="M48" s="9">
        <f>SUM(M46:M47)</f>
        <v>3355424.8166666646</v>
      </c>
      <c r="N48" s="9">
        <f>SUM(N46:N47)</f>
        <v>1699615.5299999977</v>
      </c>
      <c r="O48" s="9">
        <f t="shared" ref="O48:Z48" si="18">SUM(O46:O47)</f>
        <v>1557980.902499998</v>
      </c>
      <c r="P48" s="9">
        <f t="shared" si="18"/>
        <v>1416346.2749999985</v>
      </c>
      <c r="Q48" s="9">
        <f t="shared" si="18"/>
        <v>1274711.647499999</v>
      </c>
      <c r="R48" s="9">
        <f t="shared" si="18"/>
        <v>1133077.0199999996</v>
      </c>
      <c r="S48" s="9">
        <f t="shared" si="18"/>
        <v>991442.39249999996</v>
      </c>
      <c r="T48" s="9">
        <f t="shared" si="18"/>
        <v>849807.76500000036</v>
      </c>
      <c r="U48" s="9">
        <f t="shared" si="18"/>
        <v>708173.13750000077</v>
      </c>
      <c r="V48" s="9">
        <f t="shared" si="18"/>
        <v>566538.51000000117</v>
      </c>
      <c r="W48" s="9">
        <f t="shared" si="18"/>
        <v>424903.88250000158</v>
      </c>
      <c r="X48" s="9">
        <f t="shared" si="18"/>
        <v>283269.25500000198</v>
      </c>
      <c r="Y48" s="9">
        <f t="shared" si="18"/>
        <v>141634.62750000239</v>
      </c>
      <c r="Z48" s="9">
        <f t="shared" si="18"/>
        <v>2.7939677238464355E-9</v>
      </c>
    </row>
    <row r="50" spans="2:38" x14ac:dyDescent="0.25">
      <c r="B50" t="s">
        <v>6</v>
      </c>
      <c r="C50" s="10">
        <v>3.6400000000000002E-2</v>
      </c>
      <c r="D50" s="10">
        <v>3.6400000000000002E-2</v>
      </c>
      <c r="E50" s="10">
        <v>3.6400000000000002E-2</v>
      </c>
      <c r="F50" s="10">
        <v>3.1600000000000003E-2</v>
      </c>
      <c r="G50" s="10">
        <v>3.1600000000000003E-2</v>
      </c>
      <c r="H50" s="10">
        <v>3.1600000000000003E-2</v>
      </c>
      <c r="I50" s="10">
        <v>3.1600000000000003E-2</v>
      </c>
      <c r="J50" s="10">
        <v>3.1600000000000003E-2</v>
      </c>
      <c r="K50" s="10">
        <v>3.1600000000000003E-2</v>
      </c>
      <c r="L50" s="10">
        <v>3.1600000000000003E-2</v>
      </c>
      <c r="M50" s="10">
        <v>3.1600000000000003E-2</v>
      </c>
      <c r="N50" s="10">
        <v>3.1600000000000003E-2</v>
      </c>
      <c r="O50" s="10">
        <v>3.1600000000000003E-2</v>
      </c>
      <c r="P50" s="10">
        <v>3.1600000000000003E-2</v>
      </c>
      <c r="Q50" s="10">
        <v>3.1600000000000003E-2</v>
      </c>
      <c r="R50" s="10">
        <v>3.1600000000000003E-2</v>
      </c>
      <c r="S50" s="10">
        <v>3.1600000000000003E-2</v>
      </c>
      <c r="T50" s="10">
        <v>3.1600000000000003E-2</v>
      </c>
      <c r="U50" s="10">
        <v>3.1600000000000003E-2</v>
      </c>
      <c r="V50" s="10">
        <v>3.1600000000000003E-2</v>
      </c>
      <c r="W50" s="10">
        <v>3.1600000000000003E-2</v>
      </c>
      <c r="X50" s="10">
        <v>3.1600000000000003E-2</v>
      </c>
      <c r="Y50" s="10">
        <v>3.1600000000000003E-2</v>
      </c>
      <c r="Z50" s="10">
        <v>3.1600000000000003E-2</v>
      </c>
    </row>
    <row r="51" spans="2:38" x14ac:dyDescent="0.25">
      <c r="B51" t="s">
        <v>7</v>
      </c>
      <c r="C51" s="6">
        <v>31</v>
      </c>
      <c r="D51" s="6">
        <v>28</v>
      </c>
      <c r="E51">
        <v>31</v>
      </c>
      <c r="F51">
        <v>30</v>
      </c>
      <c r="G51">
        <v>31</v>
      </c>
      <c r="H51" s="6">
        <v>30</v>
      </c>
      <c r="I51" s="6">
        <v>31</v>
      </c>
      <c r="J51" s="6">
        <v>31</v>
      </c>
      <c r="K51" s="6">
        <v>30</v>
      </c>
      <c r="L51" s="6">
        <v>31</v>
      </c>
      <c r="M51" s="6">
        <v>30</v>
      </c>
      <c r="N51" s="6">
        <v>31</v>
      </c>
      <c r="O51">
        <v>31</v>
      </c>
      <c r="P51">
        <v>28</v>
      </c>
      <c r="Q51">
        <v>31</v>
      </c>
      <c r="R51">
        <v>30</v>
      </c>
      <c r="S51">
        <v>31</v>
      </c>
      <c r="T51" s="6">
        <v>30</v>
      </c>
      <c r="U51" s="6">
        <v>31</v>
      </c>
      <c r="V51" s="6">
        <v>31</v>
      </c>
      <c r="W51" s="6">
        <v>30</v>
      </c>
      <c r="X51" s="6">
        <v>31</v>
      </c>
      <c r="Y51" s="6">
        <v>30</v>
      </c>
      <c r="Z51" s="6">
        <v>31</v>
      </c>
      <c r="AF51" s="6"/>
      <c r="AG51" s="6"/>
      <c r="AH51" s="6"/>
      <c r="AI51" s="6"/>
      <c r="AJ51" s="6"/>
      <c r="AK51" s="6"/>
      <c r="AL51" s="6"/>
    </row>
    <row r="53" spans="2:38" x14ac:dyDescent="0.25">
      <c r="B53" t="s">
        <v>8</v>
      </c>
      <c r="C53" s="9">
        <f>+C60</f>
        <v>1495022.6132252601</v>
      </c>
      <c r="D53" s="9">
        <f>+C56</f>
        <v>1403290.1358973037</v>
      </c>
      <c r="E53" s="9">
        <f t="shared" ref="E53:M53" si="19">+D56</f>
        <v>1300481.024788266</v>
      </c>
      <c r="F53" s="9">
        <f t="shared" si="19"/>
        <v>1198510.6559585307</v>
      </c>
      <c r="G53" s="9">
        <f t="shared" si="19"/>
        <v>1083215.9095986071</v>
      </c>
      <c r="H53" s="9">
        <f t="shared" si="19"/>
        <v>964914.55840212828</v>
      </c>
      <c r="I53" s="9">
        <f t="shared" si="19"/>
        <v>841018.67667913623</v>
      </c>
      <c r="J53" s="9">
        <f t="shared" si="19"/>
        <v>713829.48560748668</v>
      </c>
      <c r="K53" s="9">
        <f t="shared" si="19"/>
        <v>582196.37459825166</v>
      </c>
      <c r="L53" s="9">
        <f t="shared" si="19"/>
        <v>445398.78983065684</v>
      </c>
      <c r="M53" s="9">
        <f t="shared" si="19"/>
        <v>304877.83894625108</v>
      </c>
      <c r="N53" s="9">
        <f>+M56</f>
        <v>159479.11881558775</v>
      </c>
      <c r="O53" s="9">
        <f t="shared" ref="O53:Z53" si="20">+N56</f>
        <v>10070.328056011174</v>
      </c>
      <c r="P53" s="9">
        <f t="shared" si="20"/>
        <v>11378.017506852475</v>
      </c>
      <c r="Q53" s="9">
        <f t="shared" si="20"/>
        <v>11900.934709321175</v>
      </c>
      <c r="R53" s="9">
        <f t="shared" si="20"/>
        <v>12448.376044551518</v>
      </c>
      <c r="S53" s="9">
        <f t="shared" si="20"/>
        <v>12505.334724548988</v>
      </c>
      <c r="T53" s="9">
        <f t="shared" si="20"/>
        <v>12292.527944168376</v>
      </c>
      <c r="U53" s="9">
        <f t="shared" si="20"/>
        <v>11613.762641316533</v>
      </c>
      <c r="V53" s="9">
        <f t="shared" si="20"/>
        <v>10640.707745324962</v>
      </c>
      <c r="W53" s="9">
        <f t="shared" si="20"/>
        <v>9287.528791527915</v>
      </c>
      <c r="X53" s="9">
        <f t="shared" si="20"/>
        <v>7505.1775144021012</v>
      </c>
      <c r="Y53" s="9">
        <f t="shared" si="20"/>
        <v>5391.7504449940971</v>
      </c>
      <c r="Z53" s="9">
        <f t="shared" si="20"/>
        <v>2873.6751850189698</v>
      </c>
    </row>
    <row r="54" spans="2:38" x14ac:dyDescent="0.25">
      <c r="B54" t="s">
        <v>9</v>
      </c>
      <c r="C54" s="9">
        <f>+C46*C50/365*C51</f>
        <v>66681.722062871224</v>
      </c>
      <c r="D54" s="9">
        <f t="shared" ref="D54:Z54" si="21">+D46*D50/365*D51</f>
        <v>55605.088281789955</v>
      </c>
      <c r="E54" s="9">
        <f t="shared" si="21"/>
        <v>56443.830561092247</v>
      </c>
      <c r="F54" s="9">
        <f t="shared" si="21"/>
        <v>43119.453030904115</v>
      </c>
      <c r="G54" s="9">
        <f t="shared" si="21"/>
        <v>40112.848194348866</v>
      </c>
      <c r="H54" s="9">
        <f t="shared" si="21"/>
        <v>34518.317667835618</v>
      </c>
      <c r="I54" s="9">
        <f t="shared" si="21"/>
        <v>31225.008319178083</v>
      </c>
      <c r="J54" s="9">
        <f t="shared" si="21"/>
        <v>26781.088381592697</v>
      </c>
      <c r="K54" s="9">
        <f t="shared" si="21"/>
        <v>21616.614623232879</v>
      </c>
      <c r="L54" s="9">
        <f t="shared" si="21"/>
        <v>17893.248506421914</v>
      </c>
      <c r="M54" s="9">
        <f t="shared" si="21"/>
        <v>13015.47926016438</v>
      </c>
      <c r="N54" s="9">
        <f t="shared" si="21"/>
        <v>9005.4086312511372</v>
      </c>
      <c r="O54" s="9">
        <f t="shared" si="21"/>
        <v>4561.4886936657476</v>
      </c>
      <c r="P54" s="9">
        <f t="shared" si="21"/>
        <v>3776.7164452931461</v>
      </c>
      <c r="Q54" s="9">
        <f t="shared" si="21"/>
        <v>3801.2405780547906</v>
      </c>
      <c r="R54" s="9">
        <f t="shared" si="21"/>
        <v>3310.7579228219161</v>
      </c>
      <c r="S54" s="9">
        <f t="shared" si="21"/>
        <v>3040.9924624438349</v>
      </c>
      <c r="T54" s="9">
        <f t="shared" si="21"/>
        <v>2575.0339399726031</v>
      </c>
      <c r="U54" s="9">
        <f t="shared" si="21"/>
        <v>2280.7443468328775</v>
      </c>
      <c r="V54" s="9">
        <f t="shared" si="21"/>
        <v>1900.6202890273996</v>
      </c>
      <c r="W54" s="9">
        <f t="shared" si="21"/>
        <v>1471.4479656986334</v>
      </c>
      <c r="X54" s="9">
        <f t="shared" si="21"/>
        <v>1140.3721734164428</v>
      </c>
      <c r="Y54" s="9">
        <f t="shared" si="21"/>
        <v>735.72398284932024</v>
      </c>
      <c r="Z54" s="9">
        <f t="shared" si="21"/>
        <v>380.1240578054859</v>
      </c>
    </row>
    <row r="55" spans="2:38" x14ac:dyDescent="0.25">
      <c r="B55" t="s">
        <v>10</v>
      </c>
      <c r="C55" s="9">
        <v>-158414.19939082771</v>
      </c>
      <c r="D55" s="9">
        <v>-158414.19939082771</v>
      </c>
      <c r="E55" s="9">
        <v>-158414.19939082771</v>
      </c>
      <c r="F55" s="9">
        <v>-158414.19939082771</v>
      </c>
      <c r="G55" s="9">
        <v>-158414.19939082771</v>
      </c>
      <c r="H55" s="9">
        <v>-158414.19939082771</v>
      </c>
      <c r="I55" s="9">
        <v>-158414.19939082771</v>
      </c>
      <c r="J55" s="9">
        <v>-158414.19939082771</v>
      </c>
      <c r="K55" s="9">
        <v>-158414.19939082771</v>
      </c>
      <c r="L55" s="9">
        <v>-158414.19939082771</v>
      </c>
      <c r="M55" s="9">
        <v>-158414.19939082771</v>
      </c>
      <c r="N55" s="9">
        <v>-158414.19939082771</v>
      </c>
      <c r="O55" s="9">
        <f>-(N56+SUM(O54:Z54))/12</f>
        <v>-3253.7992428244474</v>
      </c>
      <c r="P55" s="9">
        <f>+O55</f>
        <v>-3253.7992428244474</v>
      </c>
      <c r="Q55" s="9">
        <f t="shared" ref="Q55:Z55" si="22">+P55</f>
        <v>-3253.7992428244474</v>
      </c>
      <c r="R55" s="9">
        <f t="shared" si="22"/>
        <v>-3253.7992428244474</v>
      </c>
      <c r="S55" s="9">
        <f t="shared" si="22"/>
        <v>-3253.7992428244474</v>
      </c>
      <c r="T55" s="9">
        <f t="shared" si="22"/>
        <v>-3253.7992428244474</v>
      </c>
      <c r="U55" s="9">
        <f t="shared" si="22"/>
        <v>-3253.7992428244474</v>
      </c>
      <c r="V55" s="9">
        <f t="shared" si="22"/>
        <v>-3253.7992428244474</v>
      </c>
      <c r="W55" s="9">
        <f t="shared" si="22"/>
        <v>-3253.7992428244474</v>
      </c>
      <c r="X55" s="9">
        <f t="shared" si="22"/>
        <v>-3253.7992428244474</v>
      </c>
      <c r="Y55" s="9">
        <f t="shared" si="22"/>
        <v>-3253.7992428244474</v>
      </c>
      <c r="Z55" s="9">
        <f t="shared" si="22"/>
        <v>-3253.7992428244474</v>
      </c>
    </row>
    <row r="56" spans="2:38" x14ac:dyDescent="0.25">
      <c r="B56" t="s">
        <v>11</v>
      </c>
      <c r="C56" s="9">
        <f>SUM(C53:C55)</f>
        <v>1403290.1358973037</v>
      </c>
      <c r="D56" s="9">
        <f t="shared" ref="D56:M56" si="23">SUM(D53:D55)</f>
        <v>1300481.024788266</v>
      </c>
      <c r="E56" s="9">
        <f t="shared" si="23"/>
        <v>1198510.6559585307</v>
      </c>
      <c r="F56" s="9">
        <f t="shared" si="23"/>
        <v>1083215.9095986071</v>
      </c>
      <c r="G56" s="9">
        <f t="shared" si="23"/>
        <v>964914.55840212828</v>
      </c>
      <c r="H56" s="9">
        <f t="shared" si="23"/>
        <v>841018.67667913623</v>
      </c>
      <c r="I56" s="9">
        <f t="shared" si="23"/>
        <v>713829.48560748668</v>
      </c>
      <c r="J56" s="9">
        <f t="shared" si="23"/>
        <v>582196.37459825166</v>
      </c>
      <c r="K56" s="9">
        <f t="shared" si="23"/>
        <v>445398.78983065684</v>
      </c>
      <c r="L56" s="9">
        <f t="shared" si="23"/>
        <v>304877.83894625108</v>
      </c>
      <c r="M56" s="9">
        <f t="shared" si="23"/>
        <v>159479.11881558775</v>
      </c>
      <c r="N56" s="9">
        <f>SUM(N53:N55)</f>
        <v>10070.328056011174</v>
      </c>
      <c r="O56" s="9">
        <f t="shared" ref="O56:Z56" si="24">SUM(O53:O55)</f>
        <v>11378.017506852475</v>
      </c>
      <c r="P56" s="9">
        <f t="shared" si="24"/>
        <v>11900.934709321175</v>
      </c>
      <c r="Q56" s="9">
        <f t="shared" si="24"/>
        <v>12448.376044551518</v>
      </c>
      <c r="R56" s="9">
        <f t="shared" si="24"/>
        <v>12505.334724548988</v>
      </c>
      <c r="S56" s="9">
        <f t="shared" si="24"/>
        <v>12292.527944168376</v>
      </c>
      <c r="T56" s="9">
        <f t="shared" si="24"/>
        <v>11613.762641316533</v>
      </c>
      <c r="U56" s="9">
        <f t="shared" si="24"/>
        <v>10640.707745324962</v>
      </c>
      <c r="V56" s="9">
        <f t="shared" si="24"/>
        <v>9287.528791527915</v>
      </c>
      <c r="W56" s="9">
        <f t="shared" si="24"/>
        <v>7505.1775144021012</v>
      </c>
      <c r="X56" s="9">
        <f t="shared" si="24"/>
        <v>5391.7504449940971</v>
      </c>
      <c r="Y56" s="9">
        <f t="shared" si="24"/>
        <v>2873.6751850189698</v>
      </c>
      <c r="Z56" s="9">
        <f t="shared" si="24"/>
        <v>8.1854523159563541E-12</v>
      </c>
    </row>
    <row r="58" spans="2:38" x14ac:dyDescent="0.25">
      <c r="B58" s="1" t="s">
        <v>20</v>
      </c>
      <c r="O58" s="7"/>
    </row>
    <row r="59" spans="2:38" x14ac:dyDescent="0.25">
      <c r="B59" t="s">
        <v>12</v>
      </c>
      <c r="C59" s="9">
        <v>21569326.969999999</v>
      </c>
      <c r="O59" s="7"/>
    </row>
    <row r="60" spans="2:38" x14ac:dyDescent="0.25">
      <c r="B60" t="s">
        <v>13</v>
      </c>
      <c r="C60" s="11">
        <f>1495023.61322526-1</f>
        <v>1495022.6132252601</v>
      </c>
    </row>
    <row r="61" spans="2:38" x14ac:dyDescent="0.25">
      <c r="C61" s="9">
        <f>SUM(C60+C59)</f>
        <v>23064349.583225258</v>
      </c>
    </row>
    <row r="62" spans="2:38" x14ac:dyDescent="0.25">
      <c r="B62" t="s">
        <v>14</v>
      </c>
      <c r="C62" s="11">
        <v>23064350</v>
      </c>
    </row>
    <row r="63" spans="2:38" x14ac:dyDescent="0.25">
      <c r="B63" t="s">
        <v>15</v>
      </c>
      <c r="C63" s="9">
        <f>ROUND(C61-C62,0)</f>
        <v>0</v>
      </c>
    </row>
    <row r="65" spans="2:38" x14ac:dyDescent="0.25">
      <c r="B65" s="2" t="s">
        <v>16</v>
      </c>
      <c r="C65" s="3">
        <v>45658</v>
      </c>
      <c r="D65" s="3">
        <v>45689</v>
      </c>
      <c r="E65" s="3">
        <v>45717</v>
      </c>
      <c r="F65" s="3">
        <v>45748</v>
      </c>
      <c r="G65" s="3">
        <v>45778</v>
      </c>
      <c r="H65" s="3">
        <v>45809</v>
      </c>
      <c r="I65" s="3">
        <v>45839</v>
      </c>
      <c r="J65" s="3">
        <v>45870</v>
      </c>
      <c r="K65" s="3">
        <v>45901</v>
      </c>
      <c r="L65" s="3">
        <v>45931</v>
      </c>
      <c r="M65" s="3">
        <v>45962</v>
      </c>
      <c r="N65" s="3">
        <v>45992</v>
      </c>
      <c r="O65" s="3">
        <v>46023</v>
      </c>
      <c r="P65" s="3">
        <v>46054</v>
      </c>
      <c r="Q65" s="3">
        <v>46082</v>
      </c>
      <c r="R65" s="3">
        <v>46113</v>
      </c>
      <c r="S65" s="3">
        <v>46143</v>
      </c>
      <c r="T65" s="3">
        <v>46174</v>
      </c>
      <c r="U65" s="3">
        <v>46204</v>
      </c>
      <c r="V65" s="3">
        <v>46235</v>
      </c>
      <c r="W65" s="3">
        <v>46266</v>
      </c>
      <c r="X65" s="3">
        <v>46296</v>
      </c>
      <c r="Y65" s="3">
        <v>46327</v>
      </c>
      <c r="Z65" s="3">
        <v>46357</v>
      </c>
    </row>
    <row r="66" spans="2:38" x14ac:dyDescent="0.25">
      <c r="B66" t="s">
        <v>3</v>
      </c>
      <c r="C66" s="9">
        <f>+C79</f>
        <v>243261.86137917885</v>
      </c>
      <c r="D66" s="9">
        <f>+C68</f>
        <v>228202.7655458455</v>
      </c>
      <c r="E66" s="9">
        <f t="shared" ref="E66:Z66" si="25">+D68</f>
        <v>213143.66971251214</v>
      </c>
      <c r="F66" s="9">
        <f t="shared" si="25"/>
        <v>198084.57387917879</v>
      </c>
      <c r="G66" s="9">
        <f t="shared" si="25"/>
        <v>183025.47804584543</v>
      </c>
      <c r="H66" s="9">
        <f t="shared" si="25"/>
        <v>167966.38221251208</v>
      </c>
      <c r="I66" s="9">
        <f t="shared" si="25"/>
        <v>152907.28637917872</v>
      </c>
      <c r="J66" s="9">
        <f t="shared" si="25"/>
        <v>137848.19054584537</v>
      </c>
      <c r="K66" s="9">
        <f t="shared" si="25"/>
        <v>122789.09471251203</v>
      </c>
      <c r="L66" s="9">
        <f t="shared" si="25"/>
        <v>107729.99887917869</v>
      </c>
      <c r="M66" s="9">
        <f t="shared" si="25"/>
        <v>92670.903045845349</v>
      </c>
      <c r="N66" s="9">
        <f t="shared" si="25"/>
        <v>77611.807212512009</v>
      </c>
      <c r="O66" s="9">
        <f t="shared" si="25"/>
        <v>62552.711379178661</v>
      </c>
      <c r="P66" s="9">
        <f t="shared" si="25"/>
        <v>57339.985430913766</v>
      </c>
      <c r="Q66" s="9">
        <f t="shared" si="25"/>
        <v>52127.259482648871</v>
      </c>
      <c r="R66" s="9">
        <f t="shared" si="25"/>
        <v>46914.533534383976</v>
      </c>
      <c r="S66" s="9">
        <f t="shared" si="25"/>
        <v>41701.807586119081</v>
      </c>
      <c r="T66" s="9">
        <f t="shared" si="25"/>
        <v>36489.081637854186</v>
      </c>
      <c r="U66" s="9">
        <f t="shared" si="25"/>
        <v>31276.355689589291</v>
      </c>
      <c r="V66" s="9">
        <f t="shared" si="25"/>
        <v>26063.629741324396</v>
      </c>
      <c r="W66" s="9">
        <f t="shared" si="25"/>
        <v>20850.9037930595</v>
      </c>
      <c r="X66" s="9">
        <f t="shared" si="25"/>
        <v>15638.177844794604</v>
      </c>
      <c r="Y66" s="9">
        <f t="shared" si="25"/>
        <v>10425.451896529707</v>
      </c>
      <c r="Z66" s="9">
        <f t="shared" si="25"/>
        <v>5212.7259482648096</v>
      </c>
    </row>
    <row r="67" spans="2:38" x14ac:dyDescent="0.25">
      <c r="B67" t="s">
        <v>4</v>
      </c>
      <c r="C67" s="9">
        <v>-15059.095833333346</v>
      </c>
      <c r="D67" s="9">
        <v>-15059.095833333346</v>
      </c>
      <c r="E67" s="9">
        <v>-15059.095833333346</v>
      </c>
      <c r="F67" s="9">
        <v>-15059.095833333346</v>
      </c>
      <c r="G67" s="9">
        <v>-15059.095833333346</v>
      </c>
      <c r="H67" s="9">
        <v>-15059.095833333346</v>
      </c>
      <c r="I67" s="9">
        <v>-15059.095833333346</v>
      </c>
      <c r="J67" s="9">
        <v>-15059.095833333346</v>
      </c>
      <c r="K67" s="9">
        <v>-15059.095833333346</v>
      </c>
      <c r="L67" s="9">
        <v>-15059.095833333346</v>
      </c>
      <c r="M67" s="9">
        <v>-15059.095833333346</v>
      </c>
      <c r="N67" s="9">
        <v>-15059.095833333346</v>
      </c>
      <c r="O67" s="9">
        <v>-5212.7259482648969</v>
      </c>
      <c r="P67" s="9">
        <v>-5212.7259482648969</v>
      </c>
      <c r="Q67" s="9">
        <v>-5212.7259482648969</v>
      </c>
      <c r="R67" s="9">
        <v>-5212.7259482648969</v>
      </c>
      <c r="S67" s="9">
        <v>-5212.7259482648969</v>
      </c>
      <c r="T67" s="9">
        <v>-5212.7259482648969</v>
      </c>
      <c r="U67" s="9">
        <v>-5212.7259482648969</v>
      </c>
      <c r="V67" s="9">
        <v>-5212.7259482648969</v>
      </c>
      <c r="W67" s="9">
        <v>-5212.7259482648969</v>
      </c>
      <c r="X67" s="9">
        <v>-5212.7259482648969</v>
      </c>
      <c r="Y67" s="9">
        <v>-5212.7259482648969</v>
      </c>
      <c r="Z67" s="9">
        <v>-5212.7259482648969</v>
      </c>
    </row>
    <row r="68" spans="2:38" x14ac:dyDescent="0.25">
      <c r="B68" t="s">
        <v>5</v>
      </c>
      <c r="C68" s="9">
        <f>SUM(C66:C67)</f>
        <v>228202.7655458455</v>
      </c>
      <c r="D68" s="9">
        <f t="shared" ref="D68:L68" si="26">SUM(D66:D67)</f>
        <v>213143.66971251214</v>
      </c>
      <c r="E68" s="9">
        <f t="shared" si="26"/>
        <v>198084.57387917879</v>
      </c>
      <c r="F68" s="9">
        <f t="shared" si="26"/>
        <v>183025.47804584543</v>
      </c>
      <c r="G68" s="9">
        <f t="shared" si="26"/>
        <v>167966.38221251208</v>
      </c>
      <c r="H68" s="9">
        <f t="shared" si="26"/>
        <v>152907.28637917872</v>
      </c>
      <c r="I68" s="9">
        <f t="shared" si="26"/>
        <v>137848.19054584537</v>
      </c>
      <c r="J68" s="9">
        <f t="shared" si="26"/>
        <v>122789.09471251203</v>
      </c>
      <c r="K68" s="9">
        <f t="shared" si="26"/>
        <v>107729.99887917869</v>
      </c>
      <c r="L68" s="9">
        <f t="shared" si="26"/>
        <v>92670.903045845349</v>
      </c>
      <c r="M68" s="9">
        <f>SUM(M66:M67)</f>
        <v>77611.807212512009</v>
      </c>
      <c r="N68" s="9">
        <f>SUM(N66:N67)</f>
        <v>62552.711379178661</v>
      </c>
      <c r="O68" s="9">
        <f t="shared" ref="O68:Z68" si="27">SUM(O66:O67)</f>
        <v>57339.985430913766</v>
      </c>
      <c r="P68" s="9">
        <f t="shared" si="27"/>
        <v>52127.259482648871</v>
      </c>
      <c r="Q68" s="9">
        <f t="shared" si="27"/>
        <v>46914.533534383976</v>
      </c>
      <c r="R68" s="9">
        <f t="shared" si="27"/>
        <v>41701.807586119081</v>
      </c>
      <c r="S68" s="9">
        <f t="shared" si="27"/>
        <v>36489.081637854186</v>
      </c>
      <c r="T68" s="9">
        <f t="shared" si="27"/>
        <v>31276.355689589291</v>
      </c>
      <c r="U68" s="9">
        <f t="shared" si="27"/>
        <v>26063.629741324396</v>
      </c>
      <c r="V68" s="9">
        <f t="shared" si="27"/>
        <v>20850.9037930595</v>
      </c>
      <c r="W68" s="9">
        <f t="shared" si="27"/>
        <v>15638.177844794604</v>
      </c>
      <c r="X68" s="9">
        <f t="shared" si="27"/>
        <v>10425.451896529707</v>
      </c>
      <c r="Y68" s="9">
        <f t="shared" si="27"/>
        <v>5212.7259482648096</v>
      </c>
      <c r="Z68" s="9">
        <f t="shared" si="27"/>
        <v>-8.7311491370201111E-11</v>
      </c>
    </row>
    <row r="70" spans="2:38" x14ac:dyDescent="0.25">
      <c r="B70" t="s">
        <v>6</v>
      </c>
      <c r="C70" s="10">
        <v>3.6400000000000002E-2</v>
      </c>
      <c r="D70" s="10">
        <v>3.6400000000000002E-2</v>
      </c>
      <c r="E70" s="10">
        <v>3.6400000000000002E-2</v>
      </c>
      <c r="F70" s="10">
        <v>3.1600000000000003E-2</v>
      </c>
      <c r="G70" s="10">
        <v>3.1600000000000003E-2</v>
      </c>
      <c r="H70" s="10">
        <v>3.1600000000000003E-2</v>
      </c>
      <c r="I70" s="10">
        <v>3.1600000000000003E-2</v>
      </c>
      <c r="J70" s="10">
        <v>3.1600000000000003E-2</v>
      </c>
      <c r="K70" s="10">
        <v>3.1600000000000003E-2</v>
      </c>
      <c r="L70" s="10">
        <v>3.1600000000000003E-2</v>
      </c>
      <c r="M70" s="10">
        <v>3.1600000000000003E-2</v>
      </c>
      <c r="N70" s="10">
        <v>3.1600000000000003E-2</v>
      </c>
      <c r="O70" s="10">
        <v>3.1600000000000003E-2</v>
      </c>
      <c r="P70" s="10">
        <v>3.1600000000000003E-2</v>
      </c>
      <c r="Q70" s="10">
        <v>3.1600000000000003E-2</v>
      </c>
      <c r="R70" s="10">
        <v>3.1600000000000003E-2</v>
      </c>
      <c r="S70" s="10">
        <v>3.1600000000000003E-2</v>
      </c>
      <c r="T70" s="10">
        <v>3.1600000000000003E-2</v>
      </c>
      <c r="U70" s="10">
        <v>3.1600000000000003E-2</v>
      </c>
      <c r="V70" s="10">
        <v>3.1600000000000003E-2</v>
      </c>
      <c r="W70" s="10">
        <v>3.1600000000000003E-2</v>
      </c>
      <c r="X70" s="10">
        <v>3.1600000000000003E-2</v>
      </c>
      <c r="Y70" s="10">
        <v>3.1600000000000003E-2</v>
      </c>
      <c r="Z70" s="10">
        <v>3.1600000000000003E-2</v>
      </c>
    </row>
    <row r="71" spans="2:38" x14ac:dyDescent="0.25">
      <c r="B71" t="s">
        <v>7</v>
      </c>
      <c r="C71" s="6">
        <v>31</v>
      </c>
      <c r="D71" s="6">
        <v>28</v>
      </c>
      <c r="E71">
        <v>31</v>
      </c>
      <c r="F71">
        <v>30</v>
      </c>
      <c r="G71">
        <v>31</v>
      </c>
      <c r="H71" s="6">
        <v>30</v>
      </c>
      <c r="I71" s="6">
        <v>31</v>
      </c>
      <c r="J71" s="6">
        <v>31</v>
      </c>
      <c r="K71" s="6">
        <v>30</v>
      </c>
      <c r="L71" s="6">
        <v>31</v>
      </c>
      <c r="M71" s="6">
        <v>30</v>
      </c>
      <c r="N71" s="6">
        <v>31</v>
      </c>
      <c r="O71">
        <v>31</v>
      </c>
      <c r="P71">
        <v>28</v>
      </c>
      <c r="Q71">
        <v>31</v>
      </c>
      <c r="R71">
        <v>30</v>
      </c>
      <c r="S71">
        <v>31</v>
      </c>
      <c r="T71" s="6">
        <v>30</v>
      </c>
      <c r="U71" s="6">
        <v>31</v>
      </c>
      <c r="V71" s="6">
        <v>31</v>
      </c>
      <c r="W71" s="6">
        <v>30</v>
      </c>
      <c r="X71" s="6">
        <v>31</v>
      </c>
      <c r="Y71" s="6">
        <v>30</v>
      </c>
      <c r="Z71" s="6">
        <v>31</v>
      </c>
      <c r="AF71" s="6"/>
      <c r="AG71" s="6"/>
      <c r="AH71" s="6"/>
      <c r="AI71" s="6"/>
      <c r="AJ71" s="6"/>
      <c r="AK71" s="6"/>
      <c r="AL71" s="6"/>
    </row>
    <row r="73" spans="2:38" x14ac:dyDescent="0.25">
      <c r="B73" t="s">
        <v>8</v>
      </c>
      <c r="C73" s="9">
        <f>+C80</f>
        <v>13123.6928274685</v>
      </c>
      <c r="D73" s="9">
        <f>+C76</f>
        <v>12535.378950191674</v>
      </c>
      <c r="E73" s="9">
        <f t="shared" ref="E73:M73" si="28">+D76</f>
        <v>11832.236509254741</v>
      </c>
      <c r="F73" s="9">
        <f t="shared" si="28"/>
        <v>11150.812036151432</v>
      </c>
      <c r="G73" s="9">
        <f t="shared" si="28"/>
        <v>10324.929642866926</v>
      </c>
      <c r="H73" s="9">
        <f t="shared" si="28"/>
        <v>9475.7803516543336</v>
      </c>
      <c r="I73" s="9">
        <f t="shared" si="28"/>
        <v>8571.6731756300996</v>
      </c>
      <c r="J73" s="9">
        <f t="shared" si="28"/>
        <v>7641.6916089197885</v>
      </c>
      <c r="K73" s="9">
        <f t="shared" si="28"/>
        <v>6671.2939044606192</v>
      </c>
      <c r="L73" s="9">
        <f t="shared" si="28"/>
        <v>5649.8495543267954</v>
      </c>
      <c r="M73" s="9">
        <f t="shared" si="28"/>
        <v>4598.6195743699091</v>
      </c>
      <c r="N73" s="9">
        <f>+M76</f>
        <v>3498.9504414963594</v>
      </c>
      <c r="O73" s="9">
        <f t="shared" ref="O73:Z73" si="29">+N76</f>
        <v>2366.8881860417569</v>
      </c>
      <c r="P73" s="9">
        <f t="shared" si="29"/>
        <v>2248.6614801425749</v>
      </c>
      <c r="Q73" s="9">
        <f t="shared" si="29"/>
        <v>2101.551988057719</v>
      </c>
      <c r="R73" s="9">
        <f t="shared" si="29"/>
        <v>1955.3450830411657</v>
      </c>
      <c r="S73" s="9">
        <f t="shared" si="29"/>
        <v>1791.0864366585661</v>
      </c>
      <c r="T73" s="9">
        <f t="shared" si="29"/>
        <v>1616.8993325246411</v>
      </c>
      <c r="U73" s="9">
        <f t="shared" si="29"/>
        <v>1425.5630740929723</v>
      </c>
      <c r="V73" s="9">
        <f t="shared" si="29"/>
        <v>1223.3957708416758</v>
      </c>
      <c r="W73" s="9">
        <f t="shared" si="29"/>
        <v>1007.2383680316937</v>
      </c>
      <c r="X73" s="9">
        <f t="shared" si="29"/>
        <v>775.28569152642126</v>
      </c>
      <c r="Y73" s="9">
        <f t="shared" si="29"/>
        <v>531.14808959906759</v>
      </c>
      <c r="Z73" s="9">
        <f t="shared" si="29"/>
        <v>272.11780104472592</v>
      </c>
    </row>
    <row r="74" spans="2:38" x14ac:dyDescent="0.25">
      <c r="B74" t="s">
        <v>9</v>
      </c>
      <c r="C74" s="9">
        <f>+C66*C70/365*C71</f>
        <v>752.04571063086416</v>
      </c>
      <c r="D74" s="9">
        <f t="shared" ref="D74:Z74" si="30">+D66*D70/365*D71</f>
        <v>637.21714697075538</v>
      </c>
      <c r="E74" s="9">
        <f t="shared" si="30"/>
        <v>658.93511480437996</v>
      </c>
      <c r="F74" s="9">
        <f t="shared" si="30"/>
        <v>514.4771946231823</v>
      </c>
      <c r="G74" s="9">
        <f t="shared" si="30"/>
        <v>491.21029669509642</v>
      </c>
      <c r="H74" s="9">
        <f t="shared" si="30"/>
        <v>436.25241188345603</v>
      </c>
      <c r="I74" s="9">
        <f t="shared" si="30"/>
        <v>410.37802119737944</v>
      </c>
      <c r="J74" s="9">
        <f t="shared" si="30"/>
        <v>369.96188344852089</v>
      </c>
      <c r="K74" s="9">
        <f t="shared" si="30"/>
        <v>318.91523777386686</v>
      </c>
      <c r="L74" s="9">
        <f t="shared" si="30"/>
        <v>289.12960795080397</v>
      </c>
      <c r="M74" s="9">
        <f t="shared" si="30"/>
        <v>240.69045503414083</v>
      </c>
      <c r="N74" s="9">
        <f t="shared" si="30"/>
        <v>208.29733245308705</v>
      </c>
      <c r="O74" s="9">
        <f t="shared" si="30"/>
        <v>167.88119470422853</v>
      </c>
      <c r="P74" s="9">
        <f t="shared" si="30"/>
        <v>138.99840851855481</v>
      </c>
      <c r="Q74" s="9">
        <f t="shared" si="30"/>
        <v>139.90099558685711</v>
      </c>
      <c r="R74" s="9">
        <f t="shared" si="30"/>
        <v>121.84925422081101</v>
      </c>
      <c r="S74" s="9">
        <f t="shared" si="30"/>
        <v>111.92079646948564</v>
      </c>
      <c r="T74" s="9">
        <f t="shared" si="30"/>
        <v>94.771642171741831</v>
      </c>
      <c r="U74" s="9">
        <f t="shared" si="30"/>
        <v>83.940597352114168</v>
      </c>
      <c r="V74" s="9">
        <f t="shared" si="30"/>
        <v>69.95049779342844</v>
      </c>
      <c r="W74" s="9">
        <f t="shared" si="30"/>
        <v>54.155224098138106</v>
      </c>
      <c r="X74" s="9">
        <f t="shared" si="30"/>
        <v>41.970298676056977</v>
      </c>
      <c r="Y74" s="9">
        <f t="shared" si="30"/>
        <v>27.077612049068943</v>
      </c>
      <c r="Z74" s="9">
        <f t="shared" si="30"/>
        <v>13.990099558685502</v>
      </c>
    </row>
    <row r="75" spans="2:38" x14ac:dyDescent="0.25">
      <c r="B75" t="s">
        <v>10</v>
      </c>
      <c r="C75" s="9">
        <v>-1340.35958790769</v>
      </c>
      <c r="D75" s="9">
        <v>-1340.35958790769</v>
      </c>
      <c r="E75" s="9">
        <v>-1340.35958790769</v>
      </c>
      <c r="F75" s="9">
        <v>-1340.35958790769</v>
      </c>
      <c r="G75" s="9">
        <v>-1340.35958790769</v>
      </c>
      <c r="H75" s="9">
        <v>-1340.35958790769</v>
      </c>
      <c r="I75" s="9">
        <v>-1340.35958790769</v>
      </c>
      <c r="J75" s="9">
        <v>-1340.35958790769</v>
      </c>
      <c r="K75" s="9">
        <v>-1340.35958790769</v>
      </c>
      <c r="L75" s="9">
        <v>-1340.35958790769</v>
      </c>
      <c r="M75" s="9">
        <v>-1340.35958790769</v>
      </c>
      <c r="N75" s="9">
        <v>-1340.35958790769</v>
      </c>
      <c r="O75" s="9">
        <f>-(N76+SUM(O74:Z74))/12</f>
        <v>-286.10790060341066</v>
      </c>
      <c r="P75" s="9">
        <f>+O75</f>
        <v>-286.10790060341066</v>
      </c>
      <c r="Q75" s="9">
        <f t="shared" ref="Q75:Z75" si="31">+P75</f>
        <v>-286.10790060341066</v>
      </c>
      <c r="R75" s="9">
        <f t="shared" si="31"/>
        <v>-286.10790060341066</v>
      </c>
      <c r="S75" s="9">
        <f t="shared" si="31"/>
        <v>-286.10790060341066</v>
      </c>
      <c r="T75" s="9">
        <f t="shared" si="31"/>
        <v>-286.10790060341066</v>
      </c>
      <c r="U75" s="9">
        <f t="shared" si="31"/>
        <v>-286.10790060341066</v>
      </c>
      <c r="V75" s="9">
        <f t="shared" si="31"/>
        <v>-286.10790060341066</v>
      </c>
      <c r="W75" s="9">
        <f t="shared" si="31"/>
        <v>-286.10790060341066</v>
      </c>
      <c r="X75" s="9">
        <f t="shared" si="31"/>
        <v>-286.10790060341066</v>
      </c>
      <c r="Y75" s="9">
        <f t="shared" si="31"/>
        <v>-286.10790060341066</v>
      </c>
      <c r="Z75" s="9">
        <f t="shared" si="31"/>
        <v>-286.10790060341066</v>
      </c>
    </row>
    <row r="76" spans="2:38" x14ac:dyDescent="0.25">
      <c r="B76" t="s">
        <v>11</v>
      </c>
      <c r="C76" s="9">
        <f>SUM(C73:C75)</f>
        <v>12535.378950191674</v>
      </c>
      <c r="D76" s="9">
        <f t="shared" ref="D76:M76" si="32">SUM(D73:D75)</f>
        <v>11832.236509254741</v>
      </c>
      <c r="E76" s="9">
        <f t="shared" si="32"/>
        <v>11150.812036151432</v>
      </c>
      <c r="F76" s="9">
        <f t="shared" si="32"/>
        <v>10324.929642866926</v>
      </c>
      <c r="G76" s="9">
        <f t="shared" si="32"/>
        <v>9475.7803516543336</v>
      </c>
      <c r="H76" s="9">
        <f t="shared" si="32"/>
        <v>8571.6731756300996</v>
      </c>
      <c r="I76" s="9">
        <f t="shared" si="32"/>
        <v>7641.6916089197885</v>
      </c>
      <c r="J76" s="9">
        <f t="shared" si="32"/>
        <v>6671.2939044606192</v>
      </c>
      <c r="K76" s="9">
        <f t="shared" si="32"/>
        <v>5649.8495543267954</v>
      </c>
      <c r="L76" s="9">
        <f t="shared" si="32"/>
        <v>4598.6195743699091</v>
      </c>
      <c r="M76" s="9">
        <f t="shared" si="32"/>
        <v>3498.9504414963594</v>
      </c>
      <c r="N76" s="9">
        <f>SUM(N73:N75)</f>
        <v>2366.8881860417569</v>
      </c>
      <c r="O76" s="9">
        <f t="shared" ref="O76:Z76" si="33">SUM(O73:O75)</f>
        <v>2248.6614801425749</v>
      </c>
      <c r="P76" s="9">
        <f t="shared" si="33"/>
        <v>2101.551988057719</v>
      </c>
      <c r="Q76" s="9">
        <f t="shared" si="33"/>
        <v>1955.3450830411657</v>
      </c>
      <c r="R76" s="9">
        <f t="shared" si="33"/>
        <v>1791.0864366585661</v>
      </c>
      <c r="S76" s="9">
        <f t="shared" si="33"/>
        <v>1616.8993325246411</v>
      </c>
      <c r="T76" s="9">
        <f t="shared" si="33"/>
        <v>1425.5630740929723</v>
      </c>
      <c r="U76" s="9">
        <f t="shared" si="33"/>
        <v>1223.3957708416758</v>
      </c>
      <c r="V76" s="9">
        <f t="shared" si="33"/>
        <v>1007.2383680316937</v>
      </c>
      <c r="W76" s="9">
        <f t="shared" si="33"/>
        <v>775.28569152642126</v>
      </c>
      <c r="X76" s="9">
        <f t="shared" si="33"/>
        <v>531.14808959906759</v>
      </c>
      <c r="Y76" s="9">
        <f t="shared" si="33"/>
        <v>272.11780104472592</v>
      </c>
      <c r="Z76" s="9">
        <f t="shared" si="33"/>
        <v>7.9580786405131221E-13</v>
      </c>
    </row>
    <row r="78" spans="2:38" x14ac:dyDescent="0.25">
      <c r="B78" s="1" t="s">
        <v>20</v>
      </c>
      <c r="O78" s="7"/>
    </row>
    <row r="79" spans="2:38" x14ac:dyDescent="0.25">
      <c r="B79" t="s">
        <v>12</v>
      </c>
      <c r="C79" s="9">
        <v>243261.86137917885</v>
      </c>
      <c r="O79" s="7"/>
    </row>
    <row r="80" spans="2:38" x14ac:dyDescent="0.25">
      <c r="B80" t="s">
        <v>13</v>
      </c>
      <c r="C80" s="11">
        <f>13124.6928274685-1</f>
        <v>13123.6928274685</v>
      </c>
    </row>
    <row r="81" spans="2:38" x14ac:dyDescent="0.25">
      <c r="C81" s="9">
        <f>+C79+C80</f>
        <v>256385.55420664736</v>
      </c>
    </row>
    <row r="82" spans="2:38" x14ac:dyDescent="0.25">
      <c r="B82" t="s">
        <v>14</v>
      </c>
      <c r="C82" s="11">
        <v>256386</v>
      </c>
    </row>
    <row r="83" spans="2:38" x14ac:dyDescent="0.25">
      <c r="B83" t="s">
        <v>15</v>
      </c>
      <c r="C83" s="4">
        <f>ROUND(C81-C82,0)</f>
        <v>0</v>
      </c>
    </row>
    <row r="85" spans="2:38" x14ac:dyDescent="0.25">
      <c r="B85" s="2" t="s">
        <v>17</v>
      </c>
      <c r="C85" s="3">
        <v>45658</v>
      </c>
      <c r="D85" s="3">
        <v>45689</v>
      </c>
      <c r="E85" s="3">
        <v>45717</v>
      </c>
      <c r="F85" s="3">
        <v>45748</v>
      </c>
      <c r="G85" s="3">
        <v>45778</v>
      </c>
      <c r="H85" s="3">
        <v>45809</v>
      </c>
      <c r="I85" s="3">
        <v>45839</v>
      </c>
      <c r="J85" s="3">
        <v>45870</v>
      </c>
      <c r="K85" s="3">
        <v>45901</v>
      </c>
      <c r="L85" s="3">
        <v>45931</v>
      </c>
      <c r="M85" s="3">
        <v>45962</v>
      </c>
      <c r="N85" s="3">
        <v>45992</v>
      </c>
      <c r="O85" s="3">
        <v>46023</v>
      </c>
      <c r="P85" s="3">
        <v>46054</v>
      </c>
      <c r="Q85" s="3">
        <v>46082</v>
      </c>
      <c r="R85" s="3">
        <v>46113</v>
      </c>
      <c r="S85" s="3">
        <v>46143</v>
      </c>
      <c r="T85" s="3">
        <v>46174</v>
      </c>
      <c r="U85" s="3">
        <v>46204</v>
      </c>
      <c r="V85" s="3">
        <v>46235</v>
      </c>
      <c r="W85" s="3">
        <v>46266</v>
      </c>
      <c r="X85" s="3">
        <v>46296</v>
      </c>
      <c r="Y85" s="3">
        <v>46327</v>
      </c>
      <c r="Z85" s="3">
        <v>46357</v>
      </c>
    </row>
    <row r="86" spans="2:38" x14ac:dyDescent="0.25">
      <c r="B86" t="s">
        <v>3</v>
      </c>
      <c r="C86" s="4">
        <f>+C99</f>
        <v>4349912.9999999981</v>
      </c>
      <c r="D86" s="4">
        <f>+C88</f>
        <v>3987420.2499999981</v>
      </c>
      <c r="E86" s="4">
        <f t="shared" ref="E86:Z86" si="34">+D88</f>
        <v>3624927.4999999981</v>
      </c>
      <c r="F86" s="4">
        <f t="shared" si="34"/>
        <v>3262434.7499999981</v>
      </c>
      <c r="G86" s="4">
        <f t="shared" si="34"/>
        <v>2899941.9999999981</v>
      </c>
      <c r="H86" s="4">
        <f t="shared" si="34"/>
        <v>2537449.2499999981</v>
      </c>
      <c r="I86" s="4">
        <f t="shared" si="34"/>
        <v>2174956.4999999981</v>
      </c>
      <c r="J86" s="4">
        <f t="shared" si="34"/>
        <v>1812463.7499999981</v>
      </c>
      <c r="K86" s="4">
        <f t="shared" si="34"/>
        <v>1449970.9999999981</v>
      </c>
      <c r="L86" s="4">
        <f t="shared" si="34"/>
        <v>1087478.2499999981</v>
      </c>
      <c r="M86" s="4">
        <f t="shared" si="34"/>
        <v>724985.49999999814</v>
      </c>
      <c r="N86" s="4">
        <f t="shared" si="34"/>
        <v>362492.74999999814</v>
      </c>
      <c r="O86" s="4">
        <f t="shared" si="34"/>
        <v>-1.862645149230957E-9</v>
      </c>
      <c r="P86" s="4">
        <f t="shared" si="34"/>
        <v>-1.862645149230957E-9</v>
      </c>
      <c r="Q86" s="4">
        <f t="shared" si="34"/>
        <v>-1.862645149230957E-9</v>
      </c>
      <c r="R86" s="4">
        <f t="shared" si="34"/>
        <v>-1.862645149230957E-9</v>
      </c>
      <c r="S86" s="4">
        <f t="shared" si="34"/>
        <v>-1.862645149230957E-9</v>
      </c>
      <c r="T86" s="4">
        <f t="shared" si="34"/>
        <v>-1.862645149230957E-9</v>
      </c>
      <c r="U86" s="4">
        <f t="shared" si="34"/>
        <v>-1.862645149230957E-9</v>
      </c>
      <c r="V86" s="4">
        <f t="shared" si="34"/>
        <v>-1.862645149230957E-9</v>
      </c>
      <c r="W86" s="4">
        <f t="shared" si="34"/>
        <v>-1.862645149230957E-9</v>
      </c>
      <c r="X86" s="4">
        <f t="shared" si="34"/>
        <v>-1.862645149230957E-9</v>
      </c>
      <c r="Y86" s="4">
        <f t="shared" si="34"/>
        <v>-1.862645149230957E-9</v>
      </c>
      <c r="Z86" s="4">
        <f t="shared" si="34"/>
        <v>-1.862645149230957E-9</v>
      </c>
    </row>
    <row r="87" spans="2:38" x14ac:dyDescent="0.25">
      <c r="B87" t="s">
        <v>4</v>
      </c>
      <c r="C87" s="4">
        <f>+[1]LTPL!C47+[1]RCL!C47</f>
        <v>-362492.75</v>
      </c>
      <c r="D87" s="4">
        <f>+[1]LTPL!D47+[1]RCL!D47</f>
        <v>-362492.75</v>
      </c>
      <c r="E87" s="4">
        <f>+[1]LTPL!E47+[1]RCL!E47</f>
        <v>-362492.75</v>
      </c>
      <c r="F87" s="4">
        <f>+[1]LTPL!F47+[1]RCL!F47</f>
        <v>-362492.75</v>
      </c>
      <c r="G87" s="4">
        <f>+[1]LTPL!G47+[1]RCL!G47</f>
        <v>-362492.75</v>
      </c>
      <c r="H87" s="4">
        <f>+[1]LTPL!H47+[1]RCL!H47</f>
        <v>-362492.75</v>
      </c>
      <c r="I87" s="4">
        <f>+[1]LTPL!I47+[1]RCL!I47</f>
        <v>-362492.75</v>
      </c>
      <c r="J87" s="4">
        <f>+[1]LTPL!J47+[1]RCL!J47</f>
        <v>-362492.75</v>
      </c>
      <c r="K87" s="4">
        <f>+[1]LTPL!K47+[1]RCL!K47</f>
        <v>-362492.75</v>
      </c>
      <c r="L87" s="4">
        <f>+[1]LTPL!L47+[1]RCL!L47</f>
        <v>-362492.75</v>
      </c>
      <c r="M87" s="4">
        <f>+[1]LTPL!M47+[1]RCL!M47</f>
        <v>-362492.75</v>
      </c>
      <c r="N87" s="4">
        <f>+[1]LTPL!N47+[1]RCL!N47</f>
        <v>-362492.75</v>
      </c>
      <c r="O87" s="4">
        <v>0</v>
      </c>
      <c r="P87" s="4">
        <f t="shared" ref="P87:Z87" si="35">O87</f>
        <v>0</v>
      </c>
      <c r="Q87" s="4">
        <f t="shared" si="35"/>
        <v>0</v>
      </c>
      <c r="R87" s="4">
        <f t="shared" si="35"/>
        <v>0</v>
      </c>
      <c r="S87" s="4">
        <f t="shared" si="35"/>
        <v>0</v>
      </c>
      <c r="T87" s="4">
        <f t="shared" si="35"/>
        <v>0</v>
      </c>
      <c r="U87" s="4">
        <f t="shared" si="35"/>
        <v>0</v>
      </c>
      <c r="V87" s="4">
        <f t="shared" si="35"/>
        <v>0</v>
      </c>
      <c r="W87" s="4">
        <f t="shared" si="35"/>
        <v>0</v>
      </c>
      <c r="X87" s="4">
        <f t="shared" si="35"/>
        <v>0</v>
      </c>
      <c r="Y87" s="4">
        <f t="shared" si="35"/>
        <v>0</v>
      </c>
      <c r="Z87" s="4">
        <f t="shared" si="35"/>
        <v>0</v>
      </c>
    </row>
    <row r="88" spans="2:38" x14ac:dyDescent="0.25">
      <c r="B88" t="s">
        <v>5</v>
      </c>
      <c r="C88" s="4">
        <f>SUM(C86:C87)</f>
        <v>3987420.2499999981</v>
      </c>
      <c r="D88" s="4">
        <f>SUM(D86:D87)</f>
        <v>3624927.4999999981</v>
      </c>
      <c r="E88" s="4">
        <f>SUM(E86:E87)</f>
        <v>3262434.7499999981</v>
      </c>
      <c r="F88" s="4">
        <f>SUM(F86:F87)</f>
        <v>2899941.9999999981</v>
      </c>
      <c r="G88" s="4">
        <f t="shared" ref="G88:L88" si="36">SUM(G86:G87)</f>
        <v>2537449.2499999981</v>
      </c>
      <c r="H88" s="4">
        <f t="shared" si="36"/>
        <v>2174956.4999999981</v>
      </c>
      <c r="I88" s="4">
        <f t="shared" si="36"/>
        <v>1812463.7499999981</v>
      </c>
      <c r="J88" s="4">
        <f t="shared" si="36"/>
        <v>1449970.9999999981</v>
      </c>
      <c r="K88" s="4">
        <f t="shared" si="36"/>
        <v>1087478.2499999981</v>
      </c>
      <c r="L88" s="4">
        <f t="shared" si="36"/>
        <v>724985.49999999814</v>
      </c>
      <c r="M88" s="4">
        <f>SUM(M86:M87)</f>
        <v>362492.74999999814</v>
      </c>
      <c r="N88" s="4">
        <f>SUM(N86:N87)</f>
        <v>-1.862645149230957E-9</v>
      </c>
      <c r="O88" s="4">
        <f t="shared" ref="O88:Z88" si="37">SUM(O86:O87)</f>
        <v>-1.862645149230957E-9</v>
      </c>
      <c r="P88" s="4">
        <f t="shared" si="37"/>
        <v>-1.862645149230957E-9</v>
      </c>
      <c r="Q88" s="4">
        <f t="shared" si="37"/>
        <v>-1.862645149230957E-9</v>
      </c>
      <c r="R88" s="4">
        <f t="shared" si="37"/>
        <v>-1.862645149230957E-9</v>
      </c>
      <c r="S88" s="4">
        <f t="shared" si="37"/>
        <v>-1.862645149230957E-9</v>
      </c>
      <c r="T88" s="4">
        <f t="shared" si="37"/>
        <v>-1.862645149230957E-9</v>
      </c>
      <c r="U88" s="4">
        <f t="shared" si="37"/>
        <v>-1.862645149230957E-9</v>
      </c>
      <c r="V88" s="4">
        <f t="shared" si="37"/>
        <v>-1.862645149230957E-9</v>
      </c>
      <c r="W88" s="4">
        <f t="shared" si="37"/>
        <v>-1.862645149230957E-9</v>
      </c>
      <c r="X88" s="4">
        <f t="shared" si="37"/>
        <v>-1.862645149230957E-9</v>
      </c>
      <c r="Y88" s="4">
        <f t="shared" si="37"/>
        <v>-1.862645149230957E-9</v>
      </c>
      <c r="Z88" s="4">
        <f t="shared" si="37"/>
        <v>-1.862645149230957E-9</v>
      </c>
    </row>
    <row r="90" spans="2:38" x14ac:dyDescent="0.25">
      <c r="B90" t="s">
        <v>6</v>
      </c>
      <c r="C90" s="5">
        <v>3.6400000000000002E-2</v>
      </c>
      <c r="D90" s="5">
        <v>3.6400000000000002E-2</v>
      </c>
      <c r="E90" s="5">
        <v>3.6400000000000002E-2</v>
      </c>
      <c r="F90" s="5">
        <v>3.1600000000000003E-2</v>
      </c>
      <c r="G90" s="5">
        <v>3.1600000000000003E-2</v>
      </c>
      <c r="H90" s="5">
        <v>3.1600000000000003E-2</v>
      </c>
      <c r="I90" s="5">
        <v>3.1600000000000003E-2</v>
      </c>
      <c r="J90" s="5">
        <v>3.1600000000000003E-2</v>
      </c>
      <c r="K90" s="5">
        <v>3.1600000000000003E-2</v>
      </c>
      <c r="L90" s="5">
        <v>3.1600000000000003E-2</v>
      </c>
      <c r="M90" s="5">
        <v>3.1600000000000003E-2</v>
      </c>
      <c r="N90" s="5">
        <v>3.1600000000000003E-2</v>
      </c>
      <c r="O90" s="5">
        <v>3.1600000000000003E-2</v>
      </c>
      <c r="P90" s="5">
        <v>3.1600000000000003E-2</v>
      </c>
      <c r="Q90" s="5">
        <v>3.1600000000000003E-2</v>
      </c>
      <c r="R90" s="5">
        <v>3.1600000000000003E-2</v>
      </c>
      <c r="S90" s="5">
        <v>3.1600000000000003E-2</v>
      </c>
      <c r="T90" s="5">
        <v>3.1600000000000003E-2</v>
      </c>
      <c r="U90" s="5">
        <v>3.1600000000000003E-2</v>
      </c>
      <c r="V90" s="5">
        <v>3.1600000000000003E-2</v>
      </c>
      <c r="W90" s="5">
        <v>3.1600000000000003E-2</v>
      </c>
      <c r="X90" s="5">
        <v>3.1600000000000003E-2</v>
      </c>
      <c r="Y90" s="5">
        <v>3.1600000000000003E-2</v>
      </c>
      <c r="Z90" s="5">
        <v>3.1600000000000003E-2</v>
      </c>
    </row>
    <row r="91" spans="2:38" x14ac:dyDescent="0.25">
      <c r="B91" t="s">
        <v>7</v>
      </c>
      <c r="C91" s="6">
        <v>31</v>
      </c>
      <c r="D91" s="6">
        <v>28</v>
      </c>
      <c r="E91">
        <v>31</v>
      </c>
      <c r="F91">
        <v>30</v>
      </c>
      <c r="G91">
        <v>31</v>
      </c>
      <c r="H91" s="6">
        <v>30</v>
      </c>
      <c r="I91" s="6">
        <v>31</v>
      </c>
      <c r="J91" s="6">
        <v>31</v>
      </c>
      <c r="K91" s="6">
        <v>30</v>
      </c>
      <c r="L91" s="6">
        <v>31</v>
      </c>
      <c r="M91" s="6">
        <v>30</v>
      </c>
      <c r="N91" s="6">
        <v>31</v>
      </c>
      <c r="O91">
        <v>31</v>
      </c>
      <c r="P91">
        <v>28</v>
      </c>
      <c r="Q91">
        <v>31</v>
      </c>
      <c r="R91">
        <v>30</v>
      </c>
      <c r="S91">
        <v>31</v>
      </c>
      <c r="T91" s="6">
        <v>30</v>
      </c>
      <c r="U91" s="6">
        <v>31</v>
      </c>
      <c r="V91" s="6">
        <v>31</v>
      </c>
      <c r="W91" s="6">
        <v>30</v>
      </c>
      <c r="X91" s="6">
        <v>31</v>
      </c>
      <c r="Y91" s="6">
        <v>30</v>
      </c>
      <c r="Z91" s="6">
        <v>31</v>
      </c>
      <c r="AF91" s="6"/>
      <c r="AG91" s="6"/>
      <c r="AH91" s="6"/>
      <c r="AI91" s="6"/>
      <c r="AJ91" s="6"/>
      <c r="AK91" s="6"/>
      <c r="AL91" s="6"/>
    </row>
    <row r="93" spans="2:38" x14ac:dyDescent="0.25">
      <c r="B93" t="s">
        <v>8</v>
      </c>
      <c r="C93" s="4">
        <f>+C100</f>
        <v>603152.35</v>
      </c>
      <c r="D93" s="4">
        <f>+C96</f>
        <v>557732.59338273446</v>
      </c>
      <c r="E93" s="4">
        <f>+D96</f>
        <v>509999.23920272919</v>
      </c>
      <c r="F93" s="4">
        <f t="shared" ref="F93:M93" si="38">+E96</f>
        <v>462338.18494655954</v>
      </c>
      <c r="G93" s="4">
        <f t="shared" si="38"/>
        <v>411944.03466847213</v>
      </c>
      <c r="H93" s="4">
        <f t="shared" si="38"/>
        <v>360859.45984298742</v>
      </c>
      <c r="I93" s="4">
        <f t="shared" si="38"/>
        <v>308582.33352654381</v>
      </c>
      <c r="J93" s="4">
        <f t="shared" si="38"/>
        <v>255552.01679475774</v>
      </c>
      <c r="K93" s="4">
        <f t="shared" si="38"/>
        <v>201548.82910982097</v>
      </c>
      <c r="L93" s="4">
        <f t="shared" si="38"/>
        <v>146447.23873584313</v>
      </c>
      <c r="M93" s="4">
        <f t="shared" si="38"/>
        <v>90498.309144605009</v>
      </c>
      <c r="N93" s="4">
        <f>+M96</f>
        <v>33513.742732270992</v>
      </c>
      <c r="O93" s="4">
        <f t="shared" ref="O93:Z93" si="39">+N96</f>
        <v>-24380.928765268509</v>
      </c>
      <c r="P93" s="4">
        <f t="shared" si="39"/>
        <v>-22349.184701496131</v>
      </c>
      <c r="Q93" s="4">
        <f t="shared" si="39"/>
        <v>-20317.440637723754</v>
      </c>
      <c r="R93" s="4">
        <f t="shared" si="39"/>
        <v>-18285.696573951376</v>
      </c>
      <c r="S93" s="4">
        <f t="shared" si="39"/>
        <v>-16253.952510178999</v>
      </c>
      <c r="T93" s="4">
        <f t="shared" si="39"/>
        <v>-14222.208446406623</v>
      </c>
      <c r="U93" s="4">
        <f t="shared" si="39"/>
        <v>-12190.464382634247</v>
      </c>
      <c r="V93" s="4">
        <f t="shared" si="39"/>
        <v>-10158.720318861871</v>
      </c>
      <c r="W93" s="4">
        <f t="shared" si="39"/>
        <v>-8126.9762550894966</v>
      </c>
      <c r="X93" s="4">
        <f t="shared" si="39"/>
        <v>-6095.2321913171209</v>
      </c>
      <c r="Y93" s="4">
        <f t="shared" si="39"/>
        <v>-4063.4881275447451</v>
      </c>
      <c r="Z93" s="4">
        <f t="shared" si="39"/>
        <v>-2031.7440637723696</v>
      </c>
    </row>
    <row r="94" spans="2:38" x14ac:dyDescent="0.25">
      <c r="B94" t="s">
        <v>9</v>
      </c>
      <c r="C94" s="4">
        <f>+C86*C90/365*C91</f>
        <v>13447.785833424652</v>
      </c>
      <c r="D94" s="4">
        <f t="shared" ref="D94:Z94" si="40">+D86*D90/365*D91</f>
        <v>11134.188270684925</v>
      </c>
      <c r="E94" s="4">
        <f t="shared" si="40"/>
        <v>11206.488194520543</v>
      </c>
      <c r="F94" s="4">
        <f t="shared" si="40"/>
        <v>8473.3921726027365</v>
      </c>
      <c r="G94" s="4">
        <f t="shared" si="40"/>
        <v>7782.967625205476</v>
      </c>
      <c r="H94" s="4">
        <f t="shared" si="40"/>
        <v>6590.4161342465713</v>
      </c>
      <c r="I94" s="4">
        <f t="shared" si="40"/>
        <v>5837.2257189041047</v>
      </c>
      <c r="J94" s="4">
        <f t="shared" si="40"/>
        <v>4864.35476575342</v>
      </c>
      <c r="K94" s="4">
        <f t="shared" si="40"/>
        <v>3765.9520767123245</v>
      </c>
      <c r="L94" s="4">
        <f t="shared" si="40"/>
        <v>2918.6128594520501</v>
      </c>
      <c r="M94" s="4">
        <f t="shared" si="40"/>
        <v>1882.97603835616</v>
      </c>
      <c r="N94" s="4">
        <f t="shared" si="40"/>
        <v>972.87095315068007</v>
      </c>
      <c r="O94" s="4">
        <f t="shared" si="40"/>
        <v>-4.9990333922921799E-12</v>
      </c>
      <c r="P94" s="4">
        <f t="shared" si="40"/>
        <v>-4.5152559672316464E-12</v>
      </c>
      <c r="Q94" s="4">
        <f t="shared" si="40"/>
        <v>-4.9990333922921799E-12</v>
      </c>
      <c r="R94" s="4">
        <f t="shared" si="40"/>
        <v>-4.8377742506053354E-12</v>
      </c>
      <c r="S94" s="4">
        <f t="shared" si="40"/>
        <v>-4.9990333922921799E-12</v>
      </c>
      <c r="T94" s="4">
        <f t="shared" si="40"/>
        <v>-4.8377742506053354E-12</v>
      </c>
      <c r="U94" s="4">
        <f t="shared" si="40"/>
        <v>-4.9990333922921799E-12</v>
      </c>
      <c r="V94" s="4">
        <f t="shared" si="40"/>
        <v>-4.9990333922921799E-12</v>
      </c>
      <c r="W94" s="4">
        <f t="shared" si="40"/>
        <v>-4.8377742506053354E-12</v>
      </c>
      <c r="X94" s="4">
        <f t="shared" si="40"/>
        <v>-4.9990333922921799E-12</v>
      </c>
      <c r="Y94" s="4">
        <f t="shared" si="40"/>
        <v>-4.8377742506053354E-12</v>
      </c>
      <c r="Z94" s="4">
        <f t="shared" si="40"/>
        <v>-4.9990333922921799E-12</v>
      </c>
    </row>
    <row r="95" spans="2:38" x14ac:dyDescent="0.25">
      <c r="B95" t="s">
        <v>10</v>
      </c>
      <c r="C95" s="4">
        <v>-58867.542450690184</v>
      </c>
      <c r="D95" s="4">
        <v>-58867.542450690184</v>
      </c>
      <c r="E95" s="4">
        <v>-58867.542450690184</v>
      </c>
      <c r="F95" s="4">
        <v>-58867.542450690184</v>
      </c>
      <c r="G95" s="4">
        <v>-58867.542450690184</v>
      </c>
      <c r="H95" s="4">
        <v>-58867.542450690184</v>
      </c>
      <c r="I95" s="4">
        <v>-58867.542450690184</v>
      </c>
      <c r="J95" s="4">
        <v>-58867.542450690184</v>
      </c>
      <c r="K95" s="4">
        <v>-58867.542450690184</v>
      </c>
      <c r="L95" s="4">
        <v>-58867.542450690184</v>
      </c>
      <c r="M95" s="4">
        <v>-58867.542450690184</v>
      </c>
      <c r="N95" s="4">
        <v>-58867.542450690184</v>
      </c>
      <c r="O95" s="4">
        <v>2031.7440637723805</v>
      </c>
      <c r="P95" s="4">
        <v>2031.7440637723805</v>
      </c>
      <c r="Q95" s="4">
        <v>2031.7440637723805</v>
      </c>
      <c r="R95" s="4">
        <v>2031.7440637723805</v>
      </c>
      <c r="S95" s="4">
        <v>2031.7440637723805</v>
      </c>
      <c r="T95" s="4">
        <v>2031.7440637723805</v>
      </c>
      <c r="U95" s="4">
        <v>2031.7440637723805</v>
      </c>
      <c r="V95" s="4">
        <v>2031.7440637723805</v>
      </c>
      <c r="W95" s="4">
        <v>2031.7440637723805</v>
      </c>
      <c r="X95" s="4">
        <v>2031.7440637723805</v>
      </c>
      <c r="Y95" s="4">
        <v>2031.7440637723805</v>
      </c>
      <c r="Z95" s="4">
        <v>2031.7440637723805</v>
      </c>
    </row>
    <row r="96" spans="2:38" x14ac:dyDescent="0.25">
      <c r="B96" t="s">
        <v>11</v>
      </c>
      <c r="C96" s="4">
        <f>SUM(C93:C95)</f>
        <v>557732.59338273446</v>
      </c>
      <c r="D96" s="4">
        <f t="shared" ref="D96:M96" si="41">SUM(D93:D95)</f>
        <v>509999.23920272919</v>
      </c>
      <c r="E96" s="4">
        <f t="shared" si="41"/>
        <v>462338.18494655954</v>
      </c>
      <c r="F96" s="4">
        <f t="shared" si="41"/>
        <v>411944.03466847213</v>
      </c>
      <c r="G96" s="4">
        <f t="shared" si="41"/>
        <v>360859.45984298742</v>
      </c>
      <c r="H96" s="4">
        <f t="shared" si="41"/>
        <v>308582.33352654381</v>
      </c>
      <c r="I96" s="4">
        <f t="shared" si="41"/>
        <v>255552.01679475774</v>
      </c>
      <c r="J96" s="4">
        <f t="shared" si="41"/>
        <v>201548.82910982097</v>
      </c>
      <c r="K96" s="4">
        <f t="shared" si="41"/>
        <v>146447.23873584313</v>
      </c>
      <c r="L96" s="4">
        <f t="shared" si="41"/>
        <v>90498.309144605009</v>
      </c>
      <c r="M96" s="4">
        <f t="shared" si="41"/>
        <v>33513.742732270992</v>
      </c>
      <c r="N96" s="4">
        <f>SUM(N93:N95)</f>
        <v>-24380.928765268509</v>
      </c>
      <c r="O96" s="4">
        <f t="shared" ref="O96:Z96" si="42">SUM(O93:O95)</f>
        <v>-22349.184701496131</v>
      </c>
      <c r="P96" s="4">
        <f t="shared" si="42"/>
        <v>-20317.440637723754</v>
      </c>
      <c r="Q96" s="4">
        <f t="shared" si="42"/>
        <v>-18285.696573951376</v>
      </c>
      <c r="R96" s="4">
        <f t="shared" si="42"/>
        <v>-16253.952510178999</v>
      </c>
      <c r="S96" s="4">
        <f t="shared" si="42"/>
        <v>-14222.208446406623</v>
      </c>
      <c r="T96" s="4">
        <f t="shared" si="42"/>
        <v>-12190.464382634247</v>
      </c>
      <c r="U96" s="4">
        <f t="shared" si="42"/>
        <v>-10158.720318861871</v>
      </c>
      <c r="V96" s="4">
        <f t="shared" si="42"/>
        <v>-8126.9762550894966</v>
      </c>
      <c r="W96" s="4">
        <f t="shared" si="42"/>
        <v>-6095.2321913171209</v>
      </c>
      <c r="X96" s="4">
        <f t="shared" si="42"/>
        <v>-4063.4881275447451</v>
      </c>
      <c r="Y96" s="4">
        <f t="shared" si="42"/>
        <v>-2031.7440637723696</v>
      </c>
      <c r="Z96" s="4">
        <f t="shared" si="42"/>
        <v>5.9117155615240335E-12</v>
      </c>
    </row>
    <row r="98" spans="2:38" x14ac:dyDescent="0.25">
      <c r="B98" s="1" t="s">
        <v>20</v>
      </c>
      <c r="O98" s="7"/>
    </row>
    <row r="99" spans="2:38" x14ac:dyDescent="0.25">
      <c r="B99" t="s">
        <v>12</v>
      </c>
      <c r="C99" s="4">
        <v>4349912.9999999981</v>
      </c>
      <c r="O99" s="7"/>
    </row>
    <row r="100" spans="2:38" x14ac:dyDescent="0.25">
      <c r="B100" t="s">
        <v>13</v>
      </c>
      <c r="C100" s="8">
        <v>603152.35</v>
      </c>
    </row>
    <row r="101" spans="2:38" x14ac:dyDescent="0.25">
      <c r="C101" s="4">
        <v>4953065.3499999978</v>
      </c>
    </row>
    <row r="102" spans="2:38" x14ac:dyDescent="0.25">
      <c r="B102" t="s">
        <v>14</v>
      </c>
      <c r="C102" s="8">
        <v>4953065.71</v>
      </c>
    </row>
    <row r="103" spans="2:38" x14ac:dyDescent="0.25">
      <c r="B103" t="s">
        <v>15</v>
      </c>
      <c r="C103" s="4">
        <f>ROUND(C101-C102,0)</f>
        <v>0</v>
      </c>
    </row>
    <row r="105" spans="2:38" x14ac:dyDescent="0.25">
      <c r="B105" s="2" t="s">
        <v>24</v>
      </c>
      <c r="C105" s="3">
        <v>45658</v>
      </c>
      <c r="D105" s="3">
        <v>45689</v>
      </c>
      <c r="E105" s="3">
        <v>45717</v>
      </c>
      <c r="F105" s="3">
        <v>45748</v>
      </c>
      <c r="G105" s="3">
        <v>45778</v>
      </c>
      <c r="H105" s="3">
        <v>45809</v>
      </c>
      <c r="I105" s="3">
        <v>45839</v>
      </c>
      <c r="J105" s="3">
        <v>45870</v>
      </c>
      <c r="K105" s="3">
        <v>45901</v>
      </c>
      <c r="L105" s="3">
        <v>45931</v>
      </c>
      <c r="M105" s="3">
        <v>45962</v>
      </c>
      <c r="N105" s="3">
        <v>45992</v>
      </c>
      <c r="O105" s="3">
        <v>46023</v>
      </c>
      <c r="P105" s="3">
        <v>46054</v>
      </c>
      <c r="Q105" s="3">
        <v>46082</v>
      </c>
      <c r="R105" s="3">
        <v>46113</v>
      </c>
      <c r="S105" s="3">
        <v>46143</v>
      </c>
      <c r="T105" s="3">
        <v>46174</v>
      </c>
      <c r="U105" s="3">
        <v>46204</v>
      </c>
      <c r="V105" s="3">
        <v>46235</v>
      </c>
      <c r="W105" s="3">
        <v>46266</v>
      </c>
      <c r="X105" s="3">
        <v>46296</v>
      </c>
      <c r="Y105" s="3">
        <v>46327</v>
      </c>
      <c r="Z105" s="3">
        <v>46357</v>
      </c>
    </row>
    <row r="106" spans="2:38" x14ac:dyDescent="0.25">
      <c r="B106" t="s">
        <v>3</v>
      </c>
      <c r="C106" s="9">
        <f>+C119</f>
        <v>-9680565.9000000004</v>
      </c>
      <c r="D106" s="9">
        <f>+C108</f>
        <v>-9236382.2200000007</v>
      </c>
      <c r="E106" s="9">
        <f t="shared" ref="E106" si="43">+D108</f>
        <v>-8792198.540000001</v>
      </c>
      <c r="F106" s="9">
        <f t="shared" ref="F106" si="44">+E108</f>
        <v>-8348014.8600000013</v>
      </c>
      <c r="G106" s="9">
        <f t="shared" ref="G106" si="45">+F108</f>
        <v>-7903831.1800000016</v>
      </c>
      <c r="H106" s="9">
        <f t="shared" ref="H106" si="46">+G108</f>
        <v>-7459647.5000000019</v>
      </c>
      <c r="I106" s="9">
        <f t="shared" ref="I106" si="47">+H108</f>
        <v>-7015463.8200000022</v>
      </c>
      <c r="J106" s="9">
        <f t="shared" ref="J106" si="48">+I108</f>
        <v>-6571280.1400000025</v>
      </c>
      <c r="K106" s="9">
        <f t="shared" ref="K106" si="49">+J108</f>
        <v>-6127096.4600000028</v>
      </c>
      <c r="L106" s="9">
        <f t="shared" ref="L106" si="50">+K108</f>
        <v>-5682912.7800000031</v>
      </c>
      <c r="M106" s="9">
        <f t="shared" ref="M106" si="51">+L108</f>
        <v>-5238729.1000000034</v>
      </c>
      <c r="N106" s="9">
        <f t="shared" ref="N106" si="52">+M108</f>
        <v>-4794545.4200000037</v>
      </c>
      <c r="O106" s="9">
        <f t="shared" ref="O106" si="53">+N108</f>
        <v>-4350361.7400000039</v>
      </c>
      <c r="P106" s="9">
        <f t="shared" ref="P106" si="54">+O108</f>
        <v>-3987831.5950000035</v>
      </c>
      <c r="Q106" s="9">
        <f t="shared" ref="Q106" si="55">+P108</f>
        <v>-3625301.450000003</v>
      </c>
      <c r="R106" s="9">
        <f t="shared" ref="R106" si="56">+Q108</f>
        <v>-3262771.3050000025</v>
      </c>
      <c r="S106" s="9">
        <f t="shared" ref="S106" si="57">+R108</f>
        <v>-2900241.160000002</v>
      </c>
      <c r="T106" s="9">
        <f t="shared" ref="T106" si="58">+S108</f>
        <v>-2537711.0150000015</v>
      </c>
      <c r="U106" s="9">
        <f t="shared" ref="U106" si="59">+T108</f>
        <v>-2175180.870000001</v>
      </c>
      <c r="V106" s="9">
        <f t="shared" ref="V106" si="60">+U108</f>
        <v>-1812650.7250000006</v>
      </c>
      <c r="W106" s="9">
        <f t="shared" ref="W106" si="61">+V108</f>
        <v>-1450120.58</v>
      </c>
      <c r="X106" s="9">
        <f t="shared" ref="X106" si="62">+W108</f>
        <v>-1087590.4349999996</v>
      </c>
      <c r="Y106" s="9">
        <f t="shared" ref="Y106" si="63">+X108</f>
        <v>-725060.28999999922</v>
      </c>
      <c r="Z106" s="9">
        <f t="shared" ref="Z106" si="64">+Y108</f>
        <v>-362530.14499999885</v>
      </c>
    </row>
    <row r="107" spans="2:38" x14ac:dyDescent="0.25">
      <c r="B107" t="s">
        <v>4</v>
      </c>
      <c r="C107" s="9">
        <v>444183.68</v>
      </c>
      <c r="D107" s="9">
        <v>444183.68</v>
      </c>
      <c r="E107" s="9">
        <v>444183.68</v>
      </c>
      <c r="F107" s="9">
        <v>444183.68</v>
      </c>
      <c r="G107" s="9">
        <v>444183.68</v>
      </c>
      <c r="H107" s="9">
        <v>444183.68</v>
      </c>
      <c r="I107" s="9">
        <v>444183.68</v>
      </c>
      <c r="J107" s="9">
        <v>444183.68</v>
      </c>
      <c r="K107" s="9">
        <v>444183.68</v>
      </c>
      <c r="L107" s="9">
        <v>444183.68</v>
      </c>
      <c r="M107" s="9">
        <v>444183.68</v>
      </c>
      <c r="N107" s="9">
        <v>444183.68</v>
      </c>
      <c r="O107" s="9">
        <v>362530.14500000037</v>
      </c>
      <c r="P107" s="9">
        <v>362530.14500000037</v>
      </c>
      <c r="Q107" s="9">
        <v>362530.14500000037</v>
      </c>
      <c r="R107" s="9">
        <v>362530.14500000037</v>
      </c>
      <c r="S107" s="9">
        <v>362530.14500000037</v>
      </c>
      <c r="T107" s="9">
        <v>362530.14500000037</v>
      </c>
      <c r="U107" s="9">
        <v>362530.14500000037</v>
      </c>
      <c r="V107" s="9">
        <v>362530.14500000037</v>
      </c>
      <c r="W107" s="9">
        <v>362530.14500000037</v>
      </c>
      <c r="X107" s="9">
        <v>362530.14500000037</v>
      </c>
      <c r="Y107" s="9">
        <v>362530.14500000037</v>
      </c>
      <c r="Z107" s="9">
        <v>362530.14500000037</v>
      </c>
    </row>
    <row r="108" spans="2:38" x14ac:dyDescent="0.25">
      <c r="B108" t="s">
        <v>5</v>
      </c>
      <c r="C108" s="9">
        <f>SUM(C106:C107)</f>
        <v>-9236382.2200000007</v>
      </c>
      <c r="D108" s="9">
        <f t="shared" ref="D108:L108" si="65">SUM(D106:D107)</f>
        <v>-8792198.540000001</v>
      </c>
      <c r="E108" s="9">
        <f t="shared" si="65"/>
        <v>-8348014.8600000013</v>
      </c>
      <c r="F108" s="9">
        <f t="shared" si="65"/>
        <v>-7903831.1800000016</v>
      </c>
      <c r="G108" s="9">
        <f t="shared" si="65"/>
        <v>-7459647.5000000019</v>
      </c>
      <c r="H108" s="9">
        <f t="shared" si="65"/>
        <v>-7015463.8200000022</v>
      </c>
      <c r="I108" s="9">
        <f t="shared" si="65"/>
        <v>-6571280.1400000025</v>
      </c>
      <c r="J108" s="9">
        <f t="shared" si="65"/>
        <v>-6127096.4600000028</v>
      </c>
      <c r="K108" s="9">
        <f t="shared" si="65"/>
        <v>-5682912.7800000031</v>
      </c>
      <c r="L108" s="9">
        <f t="shared" si="65"/>
        <v>-5238729.1000000034</v>
      </c>
      <c r="M108" s="9">
        <f>SUM(M106:M107)</f>
        <v>-4794545.4200000037</v>
      </c>
      <c r="N108" s="9">
        <f>SUM(N106:N107)</f>
        <v>-4350361.7400000039</v>
      </c>
      <c r="O108" s="9">
        <f t="shared" ref="O108:Z108" si="66">SUM(O106:O107)</f>
        <v>-3987831.5950000035</v>
      </c>
      <c r="P108" s="9">
        <f t="shared" si="66"/>
        <v>-3625301.450000003</v>
      </c>
      <c r="Q108" s="9">
        <f t="shared" si="66"/>
        <v>-3262771.3050000025</v>
      </c>
      <c r="R108" s="9">
        <f t="shared" si="66"/>
        <v>-2900241.160000002</v>
      </c>
      <c r="S108" s="9">
        <f t="shared" si="66"/>
        <v>-2537711.0150000015</v>
      </c>
      <c r="T108" s="9">
        <f t="shared" si="66"/>
        <v>-2175180.870000001</v>
      </c>
      <c r="U108" s="9">
        <f t="shared" si="66"/>
        <v>-1812650.7250000006</v>
      </c>
      <c r="V108" s="9">
        <f t="shared" si="66"/>
        <v>-1450120.58</v>
      </c>
      <c r="W108" s="9">
        <f t="shared" si="66"/>
        <v>-1087590.4349999996</v>
      </c>
      <c r="X108" s="9">
        <f t="shared" si="66"/>
        <v>-725060.28999999922</v>
      </c>
      <c r="Y108" s="9">
        <f t="shared" si="66"/>
        <v>-362530.14499999885</v>
      </c>
      <c r="Z108" s="9">
        <f t="shared" si="66"/>
        <v>1.5133991837501526E-9</v>
      </c>
    </row>
    <row r="110" spans="2:38" x14ac:dyDescent="0.25">
      <c r="B110" t="s">
        <v>6</v>
      </c>
      <c r="C110" s="10">
        <v>3.6400000000000002E-2</v>
      </c>
      <c r="D110" s="10">
        <v>3.6400000000000002E-2</v>
      </c>
      <c r="E110" s="10">
        <v>3.6400000000000002E-2</v>
      </c>
      <c r="F110" s="10">
        <v>3.1600000000000003E-2</v>
      </c>
      <c r="G110" s="10">
        <v>3.1600000000000003E-2</v>
      </c>
      <c r="H110" s="10">
        <v>3.1600000000000003E-2</v>
      </c>
      <c r="I110" s="10">
        <v>3.1600000000000003E-2</v>
      </c>
      <c r="J110" s="10">
        <v>3.1600000000000003E-2</v>
      </c>
      <c r="K110" s="10">
        <v>3.1600000000000003E-2</v>
      </c>
      <c r="L110" s="10">
        <v>3.1600000000000003E-2</v>
      </c>
      <c r="M110" s="10">
        <v>3.1600000000000003E-2</v>
      </c>
      <c r="N110" s="10">
        <v>3.1600000000000003E-2</v>
      </c>
      <c r="O110" s="10">
        <v>3.1600000000000003E-2</v>
      </c>
      <c r="P110" s="10">
        <v>3.1600000000000003E-2</v>
      </c>
      <c r="Q110" s="10">
        <v>3.1600000000000003E-2</v>
      </c>
      <c r="R110" s="10">
        <v>3.1600000000000003E-2</v>
      </c>
      <c r="S110" s="10">
        <v>3.1600000000000003E-2</v>
      </c>
      <c r="T110" s="10">
        <v>3.1600000000000003E-2</v>
      </c>
      <c r="U110" s="10">
        <v>3.1600000000000003E-2</v>
      </c>
      <c r="V110" s="10">
        <v>3.1600000000000003E-2</v>
      </c>
      <c r="W110" s="10">
        <v>3.1600000000000003E-2</v>
      </c>
      <c r="X110" s="10">
        <v>3.1600000000000003E-2</v>
      </c>
      <c r="Y110" s="10">
        <v>3.1600000000000003E-2</v>
      </c>
      <c r="Z110" s="10">
        <v>3.1600000000000003E-2</v>
      </c>
    </row>
    <row r="111" spans="2:38" x14ac:dyDescent="0.25">
      <c r="B111" t="s">
        <v>7</v>
      </c>
      <c r="C111" s="6">
        <v>31</v>
      </c>
      <c r="D111" s="6">
        <v>28</v>
      </c>
      <c r="E111">
        <v>31</v>
      </c>
      <c r="F111">
        <v>30</v>
      </c>
      <c r="G111">
        <v>31</v>
      </c>
      <c r="H111" s="6">
        <v>30</v>
      </c>
      <c r="I111" s="6">
        <v>31</v>
      </c>
      <c r="J111" s="6">
        <v>31</v>
      </c>
      <c r="K111" s="6">
        <v>30</v>
      </c>
      <c r="L111" s="6">
        <v>31</v>
      </c>
      <c r="M111" s="6">
        <v>30</v>
      </c>
      <c r="N111" s="6">
        <v>31</v>
      </c>
      <c r="O111">
        <v>31</v>
      </c>
      <c r="P111">
        <v>28</v>
      </c>
      <c r="Q111">
        <v>31</v>
      </c>
      <c r="R111">
        <v>30</v>
      </c>
      <c r="S111">
        <v>31</v>
      </c>
      <c r="T111" s="6">
        <v>30</v>
      </c>
      <c r="U111" s="6">
        <v>31</v>
      </c>
      <c r="V111" s="6">
        <v>31</v>
      </c>
      <c r="W111" s="6">
        <v>30</v>
      </c>
      <c r="X111" s="6">
        <v>31</v>
      </c>
      <c r="Y111" s="6">
        <v>30</v>
      </c>
      <c r="Z111" s="6">
        <v>31</v>
      </c>
      <c r="AF111" s="6"/>
      <c r="AG111" s="6"/>
      <c r="AH111" s="6"/>
      <c r="AI111" s="6"/>
      <c r="AJ111" s="6"/>
      <c r="AK111" s="6"/>
      <c r="AL111" s="6"/>
    </row>
    <row r="113" spans="2:26" x14ac:dyDescent="0.25">
      <c r="B113" t="s">
        <v>8</v>
      </c>
      <c r="C113" s="9">
        <f>+C120</f>
        <v>-274139.53000000003</v>
      </c>
      <c r="D113" s="9">
        <f>+C116</f>
        <v>-270678.20182907046</v>
      </c>
      <c r="E113" s="9">
        <f t="shared" ref="E113" si="67">+D116</f>
        <v>-263080.35365009704</v>
      </c>
      <c r="F113" s="9">
        <f t="shared" ref="F113" si="68">+E116</f>
        <v>-256872.63170101953</v>
      </c>
      <c r="G113" s="9">
        <f t="shared" ref="G113" si="69">+F116</f>
        <v>-245165.73510740505</v>
      </c>
      <c r="H113" s="9">
        <f t="shared" ref="H113" si="70">+G116</f>
        <v>-232989.45477857959</v>
      </c>
      <c r="I113" s="9">
        <f t="shared" ref="I113" si="71">+H116</f>
        <v>-218975.23693214319</v>
      </c>
      <c r="J113" s="9">
        <f t="shared" ref="J113" si="72">+I116</f>
        <v>-204414.72464206844</v>
      </c>
      <c r="K113" s="9">
        <f t="shared" ref="K113" si="73">+J116</f>
        <v>-188662.09637136903</v>
      </c>
      <c r="L113" s="9">
        <f t="shared" ref="L113" si="74">+K116</f>
        <v>-171186.89664569974</v>
      </c>
      <c r="M113" s="9">
        <f t="shared" ref="M113" si="75">+L116</f>
        <v>-153050.03641375102</v>
      </c>
      <c r="N113" s="9">
        <f>+M116</f>
        <v>-133267.51543525982</v>
      </c>
      <c r="O113" s="9">
        <f t="shared" ref="O113" si="76">+N116</f>
        <v>-112746.42324206178</v>
      </c>
      <c r="P113" s="9">
        <f t="shared" ref="P113" si="77">+O116</f>
        <v>-108846.08349124659</v>
      </c>
      <c r="Q113" s="9">
        <f t="shared" ref="Q113" si="78">+P116</f>
        <v>-102937.02876714921</v>
      </c>
      <c r="R113" s="9">
        <f t="shared" ref="R113" si="79">+Q116</f>
        <v>-97090.746385966893</v>
      </c>
      <c r="S113" s="9">
        <f t="shared" ref="S113" si="80">+R116</f>
        <v>-89989.017146483209</v>
      </c>
      <c r="T113" s="9">
        <f t="shared" ref="T113" si="81">+S116</f>
        <v>-82196.79213493377</v>
      </c>
      <c r="U113" s="9">
        <f t="shared" ref="U113" si="82">+T116</f>
        <v>-73211.89260799803</v>
      </c>
      <c r="V113" s="9">
        <f t="shared" ref="V113" si="83">+U116</f>
        <v>-63473.72496608147</v>
      </c>
      <c r="W113" s="9">
        <f t="shared" ref="W113" si="84">+V116</f>
        <v>-52762.58600898135</v>
      </c>
      <c r="X113" s="9">
        <f t="shared" ref="X113" si="85">+W116</f>
        <v>-40952.931050867526</v>
      </c>
      <c r="Y113" s="9">
        <f t="shared" ref="Y113" si="86">+X116</f>
        <v>-28295.849463400271</v>
      </c>
      <c r="Z113" s="9">
        <f t="shared" ref="Z113" si="87">+Y116</f>
        <v>-14603.024217834387</v>
      </c>
    </row>
    <row r="114" spans="2:26" x14ac:dyDescent="0.25">
      <c r="B114" t="s">
        <v>9</v>
      </c>
      <c r="C114" s="9">
        <f>+C106*C110/365*C111</f>
        <v>-29927.535785095894</v>
      </c>
      <c r="D114" s="9">
        <f t="shared" ref="D114:Z114" si="88">+D106*D110/365*D111</f>
        <v>-25791.015777052056</v>
      </c>
      <c r="E114" s="9">
        <f t="shared" si="88"/>
        <v>-27181.14200694795</v>
      </c>
      <c r="F114" s="9">
        <f t="shared" si="88"/>
        <v>-21681.967362410964</v>
      </c>
      <c r="G114" s="9">
        <f t="shared" si="88"/>
        <v>-21212.583627200009</v>
      </c>
      <c r="H114" s="9">
        <f t="shared" si="88"/>
        <v>-19374.646109589048</v>
      </c>
      <c r="I114" s="9">
        <f t="shared" si="88"/>
        <v>-18828.351665950693</v>
      </c>
      <c r="J114" s="9">
        <f t="shared" si="88"/>
        <v>-17636.235685326039</v>
      </c>
      <c r="K114" s="9">
        <f t="shared" si="88"/>
        <v>-15913.664230356173</v>
      </c>
      <c r="L114" s="9">
        <f t="shared" si="88"/>
        <v>-15252.003724076723</v>
      </c>
      <c r="M114" s="9">
        <f t="shared" si="88"/>
        <v>-13606.342977534256</v>
      </c>
      <c r="N114" s="9">
        <f t="shared" si="88"/>
        <v>-12867.771762827408</v>
      </c>
      <c r="O114" s="9">
        <f t="shared" si="88"/>
        <v>-11675.655782202752</v>
      </c>
      <c r="P114" s="9">
        <f t="shared" si="88"/>
        <v>-9666.9408089205572</v>
      </c>
      <c r="Q114" s="9">
        <f t="shared" si="88"/>
        <v>-9729.7131518356255</v>
      </c>
      <c r="R114" s="9">
        <f t="shared" si="88"/>
        <v>-8474.2662935342541</v>
      </c>
      <c r="S114" s="9">
        <f t="shared" si="88"/>
        <v>-7783.7705214684993</v>
      </c>
      <c r="T114" s="9">
        <f t="shared" si="88"/>
        <v>-6591.0960060821963</v>
      </c>
      <c r="U114" s="9">
        <f t="shared" si="88"/>
        <v>-5837.827891101374</v>
      </c>
      <c r="V114" s="9">
        <f t="shared" si="88"/>
        <v>-4864.85657591781</v>
      </c>
      <c r="W114" s="9">
        <f t="shared" si="88"/>
        <v>-3766.3405749041099</v>
      </c>
      <c r="X114" s="9">
        <f t="shared" si="88"/>
        <v>-2918.9139455506838</v>
      </c>
      <c r="Y114" s="9">
        <f t="shared" si="88"/>
        <v>-1883.1702874520531</v>
      </c>
      <c r="Z114" s="9">
        <f t="shared" si="88"/>
        <v>-972.97131518355866</v>
      </c>
    </row>
    <row r="115" spans="2:26" x14ac:dyDescent="0.25">
      <c r="B115" t="s">
        <v>10</v>
      </c>
      <c r="C115" s="9">
        <v>33388.863956025452</v>
      </c>
      <c r="D115" s="9">
        <v>33388.863956025452</v>
      </c>
      <c r="E115" s="9">
        <v>33388.863956025452</v>
      </c>
      <c r="F115" s="9">
        <v>33388.863956025452</v>
      </c>
      <c r="G115" s="9">
        <v>33388.863956025452</v>
      </c>
      <c r="H115" s="9">
        <v>33388.863956025452</v>
      </c>
      <c r="I115" s="9">
        <v>33388.863956025452</v>
      </c>
      <c r="J115" s="9">
        <v>33388.863956025452</v>
      </c>
      <c r="K115" s="9">
        <v>33388.863956025452</v>
      </c>
      <c r="L115" s="9">
        <v>33388.863956025452</v>
      </c>
      <c r="M115" s="9">
        <v>33388.863956025452</v>
      </c>
      <c r="N115" s="9">
        <v>33388.863956025452</v>
      </c>
      <c r="O115" s="9">
        <f>-(N116+SUM(O114:Z114))/12</f>
        <v>15575.995533017936</v>
      </c>
      <c r="P115" s="9">
        <f>+O115</f>
        <v>15575.995533017936</v>
      </c>
      <c r="Q115" s="9">
        <f t="shared" ref="Q115:Z115" si="89">+P115</f>
        <v>15575.995533017936</v>
      </c>
      <c r="R115" s="9">
        <f t="shared" si="89"/>
        <v>15575.995533017936</v>
      </c>
      <c r="S115" s="9">
        <f t="shared" si="89"/>
        <v>15575.995533017936</v>
      </c>
      <c r="T115" s="9">
        <f t="shared" si="89"/>
        <v>15575.995533017936</v>
      </c>
      <c r="U115" s="9">
        <f t="shared" si="89"/>
        <v>15575.995533017936</v>
      </c>
      <c r="V115" s="9">
        <f t="shared" si="89"/>
        <v>15575.995533017936</v>
      </c>
      <c r="W115" s="9">
        <f t="shared" si="89"/>
        <v>15575.995533017936</v>
      </c>
      <c r="X115" s="9">
        <f t="shared" si="89"/>
        <v>15575.995533017936</v>
      </c>
      <c r="Y115" s="9">
        <f t="shared" si="89"/>
        <v>15575.995533017936</v>
      </c>
      <c r="Z115" s="9">
        <f t="shared" si="89"/>
        <v>15575.995533017936</v>
      </c>
    </row>
    <row r="116" spans="2:26" x14ac:dyDescent="0.25">
      <c r="B116" t="s">
        <v>11</v>
      </c>
      <c r="C116" s="9">
        <f>SUM(C113:C115)</f>
        <v>-270678.20182907046</v>
      </c>
      <c r="D116" s="9">
        <f t="shared" ref="D116:M116" si="90">SUM(D113:D115)</f>
        <v>-263080.35365009704</v>
      </c>
      <c r="E116" s="9">
        <f t="shared" si="90"/>
        <v>-256872.63170101953</v>
      </c>
      <c r="F116" s="9">
        <f t="shared" si="90"/>
        <v>-245165.73510740505</v>
      </c>
      <c r="G116" s="9">
        <f t="shared" si="90"/>
        <v>-232989.45477857959</v>
      </c>
      <c r="H116" s="9">
        <f t="shared" si="90"/>
        <v>-218975.23693214319</v>
      </c>
      <c r="I116" s="9">
        <f t="shared" si="90"/>
        <v>-204414.72464206844</v>
      </c>
      <c r="J116" s="9">
        <f t="shared" si="90"/>
        <v>-188662.09637136903</v>
      </c>
      <c r="K116" s="9">
        <f t="shared" si="90"/>
        <v>-171186.89664569974</v>
      </c>
      <c r="L116" s="9">
        <f t="shared" si="90"/>
        <v>-153050.03641375102</v>
      </c>
      <c r="M116" s="9">
        <f t="shared" si="90"/>
        <v>-133267.51543525982</v>
      </c>
      <c r="N116" s="9">
        <f>SUM(N113:N115)</f>
        <v>-112746.42324206178</v>
      </c>
      <c r="O116" s="9">
        <f t="shared" ref="O116:Z116" si="91">SUM(O113:O115)</f>
        <v>-108846.08349124659</v>
      </c>
      <c r="P116" s="9">
        <f t="shared" si="91"/>
        <v>-102937.02876714921</v>
      </c>
      <c r="Q116" s="9">
        <f t="shared" si="91"/>
        <v>-97090.746385966893</v>
      </c>
      <c r="R116" s="9">
        <f t="shared" si="91"/>
        <v>-89989.017146483209</v>
      </c>
      <c r="S116" s="9">
        <f t="shared" si="91"/>
        <v>-82196.79213493377</v>
      </c>
      <c r="T116" s="9">
        <f t="shared" si="91"/>
        <v>-73211.89260799803</v>
      </c>
      <c r="U116" s="9">
        <f t="shared" si="91"/>
        <v>-63473.72496608147</v>
      </c>
      <c r="V116" s="9">
        <f t="shared" si="91"/>
        <v>-52762.58600898135</v>
      </c>
      <c r="W116" s="9">
        <f t="shared" si="91"/>
        <v>-40952.931050867526</v>
      </c>
      <c r="X116" s="9">
        <f t="shared" si="91"/>
        <v>-28295.849463400271</v>
      </c>
      <c r="Y116" s="9">
        <f t="shared" si="91"/>
        <v>-14603.024217834387</v>
      </c>
      <c r="Z116" s="9">
        <f t="shared" si="91"/>
        <v>0</v>
      </c>
    </row>
    <row r="118" spans="2:26" x14ac:dyDescent="0.25">
      <c r="B118" s="1" t="s">
        <v>20</v>
      </c>
      <c r="O118" s="7"/>
    </row>
    <row r="119" spans="2:26" x14ac:dyDescent="0.25">
      <c r="B119" t="s">
        <v>12</v>
      </c>
      <c r="C119" s="4">
        <v>-9680565.9000000004</v>
      </c>
      <c r="O119" s="7"/>
    </row>
    <row r="120" spans="2:26" x14ac:dyDescent="0.25">
      <c r="B120" t="s">
        <v>13</v>
      </c>
      <c r="C120" s="8">
        <f>-274138.53-1</f>
        <v>-274139.53000000003</v>
      </c>
    </row>
    <row r="121" spans="2:26" x14ac:dyDescent="0.25">
      <c r="C121" s="4">
        <f>-9954704.43-1</f>
        <v>-9954705.4299999997</v>
      </c>
    </row>
    <row r="122" spans="2:26" x14ac:dyDescent="0.25">
      <c r="B122" t="s">
        <v>14</v>
      </c>
      <c r="C122" s="8">
        <v>-9954705</v>
      </c>
    </row>
    <row r="123" spans="2:26" x14ac:dyDescent="0.25">
      <c r="B123" t="s">
        <v>15</v>
      </c>
      <c r="C123" s="4">
        <f>SUM(C119:C120)-C122</f>
        <v>-0.42999999970197678</v>
      </c>
    </row>
    <row r="125" spans="2:26" x14ac:dyDescent="0.25">
      <c r="B125" s="2" t="s">
        <v>21</v>
      </c>
      <c r="C125" s="3">
        <v>45658</v>
      </c>
      <c r="D125" s="3">
        <v>45689</v>
      </c>
      <c r="E125" s="3">
        <v>45717</v>
      </c>
      <c r="F125" s="3">
        <v>45748</v>
      </c>
      <c r="G125" s="3">
        <v>45778</v>
      </c>
      <c r="H125" s="3">
        <v>45809</v>
      </c>
      <c r="I125" s="3">
        <v>45839</v>
      </c>
      <c r="J125" s="3">
        <v>45870</v>
      </c>
      <c r="K125" s="3">
        <v>45901</v>
      </c>
      <c r="L125" s="3">
        <v>45931</v>
      </c>
      <c r="M125" s="3">
        <v>45962</v>
      </c>
      <c r="N125" s="3">
        <v>45992</v>
      </c>
      <c r="O125" s="3">
        <v>46023</v>
      </c>
      <c r="P125" s="3">
        <v>46054</v>
      </c>
      <c r="Q125" s="3">
        <v>46082</v>
      </c>
      <c r="R125" s="3">
        <v>46113</v>
      </c>
      <c r="S125" s="3">
        <v>46143</v>
      </c>
      <c r="T125" s="3">
        <v>46174</v>
      </c>
      <c r="U125" s="3">
        <v>46204</v>
      </c>
      <c r="V125" s="3">
        <v>46235</v>
      </c>
      <c r="W125" s="3">
        <v>46266</v>
      </c>
      <c r="X125" s="3">
        <v>46296</v>
      </c>
      <c r="Y125" s="3">
        <v>46327</v>
      </c>
      <c r="Z125" s="3">
        <v>46357</v>
      </c>
    </row>
    <row r="126" spans="2:26" x14ac:dyDescent="0.25">
      <c r="B126" t="s">
        <v>3</v>
      </c>
      <c r="C126" s="4">
        <f>+C140</f>
        <v>-14023877.48</v>
      </c>
      <c r="D126" s="4">
        <f t="shared" ref="D126:Z126" si="92">+C129</f>
        <v>-14023877.48</v>
      </c>
      <c r="E126" s="4">
        <f t="shared" si="92"/>
        <v>-14023877.48</v>
      </c>
      <c r="F126" s="4">
        <f t="shared" si="92"/>
        <v>-14023877.48</v>
      </c>
      <c r="G126" s="4">
        <f t="shared" si="92"/>
        <v>-14023877.48</v>
      </c>
      <c r="H126" s="4">
        <f t="shared" si="92"/>
        <v>-14023877.48</v>
      </c>
      <c r="I126" s="4">
        <f t="shared" si="92"/>
        <v>-14023877.48</v>
      </c>
      <c r="J126" s="4">
        <f t="shared" si="92"/>
        <v>-14023877.48</v>
      </c>
      <c r="K126" s="4">
        <f t="shared" si="92"/>
        <v>-14023877.48</v>
      </c>
      <c r="L126" s="4">
        <f t="shared" si="92"/>
        <v>-14023877.48</v>
      </c>
      <c r="M126" s="4">
        <f t="shared" si="92"/>
        <v>-14023877.48</v>
      </c>
      <c r="N126" s="4">
        <f t="shared" si="92"/>
        <v>-14023877.48</v>
      </c>
      <c r="O126" s="4">
        <f t="shared" si="92"/>
        <v>-14023877.48</v>
      </c>
      <c r="P126" s="4">
        <f t="shared" si="92"/>
        <v>-12855221.023333333</v>
      </c>
      <c r="Q126" s="4">
        <f t="shared" si="92"/>
        <v>-11686564.566666666</v>
      </c>
      <c r="R126" s="4">
        <f t="shared" si="92"/>
        <v>-10517908.109999999</v>
      </c>
      <c r="S126" s="4">
        <f t="shared" si="92"/>
        <v>-9349251.6533333324</v>
      </c>
      <c r="T126" s="4">
        <f t="shared" si="92"/>
        <v>-8180595.1966666654</v>
      </c>
      <c r="U126" s="4">
        <f t="shared" si="92"/>
        <v>-7011938.7399999984</v>
      </c>
      <c r="V126" s="4">
        <f t="shared" si="92"/>
        <v>-5843282.2833333313</v>
      </c>
      <c r="W126" s="4">
        <f t="shared" si="92"/>
        <v>-4674625.8266666643</v>
      </c>
      <c r="X126" s="4">
        <f t="shared" si="92"/>
        <v>-3505969.3699999973</v>
      </c>
      <c r="Y126" s="4">
        <f t="shared" si="92"/>
        <v>-2337312.9133333303</v>
      </c>
      <c r="Z126" s="4">
        <f t="shared" si="92"/>
        <v>-1168656.4566666635</v>
      </c>
    </row>
    <row r="127" spans="2:26" x14ac:dyDescent="0.25">
      <c r="B127" t="s">
        <v>22</v>
      </c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2:26" x14ac:dyDescent="0.25">
      <c r="B128" t="s">
        <v>4</v>
      </c>
      <c r="C128" s="4">
        <v>0</v>
      </c>
      <c r="D128" s="4">
        <v>0</v>
      </c>
      <c r="E128" s="4">
        <v>0</v>
      </c>
      <c r="F128" s="4">
        <v>0</v>
      </c>
      <c r="G128" s="4">
        <v>0</v>
      </c>
      <c r="H128" s="4">
        <v>0</v>
      </c>
      <c r="I128" s="4">
        <v>0</v>
      </c>
      <c r="J128" s="4">
        <v>0</v>
      </c>
      <c r="K128" s="4">
        <v>0</v>
      </c>
      <c r="L128" s="4">
        <v>0</v>
      </c>
      <c r="M128" s="4">
        <v>0</v>
      </c>
      <c r="N128" s="4">
        <v>0</v>
      </c>
      <c r="O128" s="9">
        <f>-N129/12</f>
        <v>1168656.4566666668</v>
      </c>
      <c r="P128" s="9">
        <f t="shared" ref="P128:X128" si="93">O128</f>
        <v>1168656.4566666668</v>
      </c>
      <c r="Q128" s="9">
        <f t="shared" si="93"/>
        <v>1168656.4566666668</v>
      </c>
      <c r="R128" s="9">
        <f t="shared" si="93"/>
        <v>1168656.4566666668</v>
      </c>
      <c r="S128" s="9">
        <f t="shared" si="93"/>
        <v>1168656.4566666668</v>
      </c>
      <c r="T128" s="9">
        <f t="shared" si="93"/>
        <v>1168656.4566666668</v>
      </c>
      <c r="U128" s="9">
        <f t="shared" si="93"/>
        <v>1168656.4566666668</v>
      </c>
      <c r="V128" s="9">
        <f t="shared" si="93"/>
        <v>1168656.4566666668</v>
      </c>
      <c r="W128" s="9">
        <f t="shared" si="93"/>
        <v>1168656.4566666668</v>
      </c>
      <c r="X128" s="9">
        <f t="shared" si="93"/>
        <v>1168656.4566666668</v>
      </c>
      <c r="Y128" s="9">
        <f>X128</f>
        <v>1168656.4566666668</v>
      </c>
      <c r="Z128" s="9">
        <f>Y128</f>
        <v>1168656.4566666668</v>
      </c>
    </row>
    <row r="129" spans="2:26" x14ac:dyDescent="0.25">
      <c r="B129" t="s">
        <v>5</v>
      </c>
      <c r="C129" s="4">
        <f>SUM(C126:C128)</f>
        <v>-14023877.48</v>
      </c>
      <c r="D129" s="4">
        <f t="shared" ref="D129:Z129" si="94">SUM(D126:D128)</f>
        <v>-14023877.48</v>
      </c>
      <c r="E129" s="4">
        <f t="shared" si="94"/>
        <v>-14023877.48</v>
      </c>
      <c r="F129" s="4">
        <f t="shared" si="94"/>
        <v>-14023877.48</v>
      </c>
      <c r="G129" s="4">
        <f t="shared" si="94"/>
        <v>-14023877.48</v>
      </c>
      <c r="H129" s="4">
        <f t="shared" si="94"/>
        <v>-14023877.48</v>
      </c>
      <c r="I129" s="4">
        <f t="shared" si="94"/>
        <v>-14023877.48</v>
      </c>
      <c r="J129" s="4">
        <f t="shared" si="94"/>
        <v>-14023877.48</v>
      </c>
      <c r="K129" s="4">
        <f t="shared" si="94"/>
        <v>-14023877.48</v>
      </c>
      <c r="L129" s="4">
        <f t="shared" si="94"/>
        <v>-14023877.48</v>
      </c>
      <c r="M129" s="4">
        <f t="shared" si="94"/>
        <v>-14023877.48</v>
      </c>
      <c r="N129" s="4">
        <f t="shared" si="94"/>
        <v>-14023877.48</v>
      </c>
      <c r="O129" s="4">
        <f t="shared" si="94"/>
        <v>-12855221.023333333</v>
      </c>
      <c r="P129" s="4">
        <f t="shared" si="94"/>
        <v>-11686564.566666666</v>
      </c>
      <c r="Q129" s="4">
        <f t="shared" si="94"/>
        <v>-10517908.109999999</v>
      </c>
      <c r="R129" s="4">
        <f t="shared" si="94"/>
        <v>-9349251.6533333324</v>
      </c>
      <c r="S129" s="4">
        <f t="shared" si="94"/>
        <v>-8180595.1966666654</v>
      </c>
      <c r="T129" s="4">
        <f t="shared" si="94"/>
        <v>-7011938.7399999984</v>
      </c>
      <c r="U129" s="4">
        <f t="shared" si="94"/>
        <v>-5843282.2833333313</v>
      </c>
      <c r="V129" s="4">
        <f t="shared" si="94"/>
        <v>-4674625.8266666643</v>
      </c>
      <c r="W129" s="4">
        <f t="shared" si="94"/>
        <v>-3505969.3699999973</v>
      </c>
      <c r="X129" s="4">
        <f t="shared" si="94"/>
        <v>-2337312.9133333303</v>
      </c>
      <c r="Y129" s="4">
        <f t="shared" si="94"/>
        <v>-1168656.4566666635</v>
      </c>
      <c r="Z129" s="4">
        <f t="shared" si="94"/>
        <v>3.2596290111541748E-9</v>
      </c>
    </row>
    <row r="131" spans="2:26" x14ac:dyDescent="0.25">
      <c r="B131" t="s">
        <v>6</v>
      </c>
      <c r="C131" s="5">
        <v>3.6400000000000002E-2</v>
      </c>
      <c r="D131" s="5">
        <v>3.6400000000000002E-2</v>
      </c>
      <c r="E131" s="5">
        <v>3.6400000000000002E-2</v>
      </c>
      <c r="F131" s="5">
        <v>3.1600000000000003E-2</v>
      </c>
      <c r="G131" s="5">
        <v>3.1600000000000003E-2</v>
      </c>
      <c r="H131" s="5">
        <v>3.1600000000000003E-2</v>
      </c>
      <c r="I131" s="5">
        <v>3.1600000000000003E-2</v>
      </c>
      <c r="J131" s="5">
        <v>3.1600000000000003E-2</v>
      </c>
      <c r="K131" s="5">
        <v>3.1600000000000003E-2</v>
      </c>
      <c r="L131" s="5">
        <v>3.1600000000000003E-2</v>
      </c>
      <c r="M131" s="5">
        <v>3.1600000000000003E-2</v>
      </c>
      <c r="N131" s="5">
        <v>3.1600000000000003E-2</v>
      </c>
      <c r="O131" s="5">
        <v>3.1600000000000003E-2</v>
      </c>
      <c r="P131" s="5">
        <v>3.1600000000000003E-2</v>
      </c>
      <c r="Q131" s="5">
        <v>3.1600000000000003E-2</v>
      </c>
      <c r="R131" s="5">
        <v>3.1600000000000003E-2</v>
      </c>
      <c r="S131" s="5">
        <v>3.1600000000000003E-2</v>
      </c>
      <c r="T131" s="5">
        <v>3.1600000000000003E-2</v>
      </c>
      <c r="U131" s="5">
        <v>3.1600000000000003E-2</v>
      </c>
      <c r="V131" s="5">
        <v>3.1600000000000003E-2</v>
      </c>
      <c r="W131" s="5">
        <v>3.1600000000000003E-2</v>
      </c>
      <c r="X131" s="5">
        <v>3.1600000000000003E-2</v>
      </c>
      <c r="Y131" s="5">
        <v>3.1600000000000003E-2</v>
      </c>
      <c r="Z131" s="5">
        <v>3.1600000000000003E-2</v>
      </c>
    </row>
    <row r="132" spans="2:26" x14ac:dyDescent="0.25">
      <c r="B132" t="s">
        <v>7</v>
      </c>
      <c r="C132" s="6">
        <v>31</v>
      </c>
      <c r="D132" s="6">
        <v>28</v>
      </c>
      <c r="E132">
        <v>31</v>
      </c>
      <c r="F132">
        <v>30</v>
      </c>
      <c r="G132">
        <v>31</v>
      </c>
      <c r="H132" s="6">
        <v>30</v>
      </c>
      <c r="I132" s="6">
        <v>31</v>
      </c>
      <c r="J132" s="6">
        <v>31</v>
      </c>
      <c r="K132" s="6">
        <v>30</v>
      </c>
      <c r="L132" s="6">
        <v>31</v>
      </c>
      <c r="M132" s="6">
        <v>30</v>
      </c>
      <c r="N132" s="6">
        <v>31</v>
      </c>
      <c r="O132">
        <v>31</v>
      </c>
      <c r="P132">
        <v>28</v>
      </c>
      <c r="Q132">
        <v>31</v>
      </c>
      <c r="R132">
        <v>30</v>
      </c>
      <c r="S132">
        <v>31</v>
      </c>
      <c r="T132" s="6">
        <v>30</v>
      </c>
      <c r="U132" s="6">
        <v>31</v>
      </c>
      <c r="V132" s="6">
        <v>31</v>
      </c>
      <c r="W132" s="6">
        <v>30</v>
      </c>
      <c r="X132" s="6">
        <v>31</v>
      </c>
      <c r="Y132" s="6">
        <v>30</v>
      </c>
      <c r="Z132" s="6">
        <v>31</v>
      </c>
    </row>
    <row r="134" spans="2:26" x14ac:dyDescent="0.25">
      <c r="B134" t="s">
        <v>8</v>
      </c>
      <c r="C134" s="4">
        <f>+C141</f>
        <v>-113799.67</v>
      </c>
      <c r="D134" s="4">
        <f>+C137</f>
        <v>-157154.58328337534</v>
      </c>
      <c r="E134" s="4">
        <f t="shared" ref="E134" si="95">+D137</f>
        <v>-196313.85979739178</v>
      </c>
      <c r="F134" s="4">
        <f t="shared" ref="F134" si="96">+E137</f>
        <v>-239668.77308076713</v>
      </c>
      <c r="G134" s="4">
        <f t="shared" ref="G134" si="97">+F137</f>
        <v>-276092.43294663017</v>
      </c>
      <c r="H134" s="4">
        <f t="shared" ref="H134" si="98">+G137</f>
        <v>-313730.21480802196</v>
      </c>
      <c r="I134" s="4">
        <f t="shared" ref="I134" si="99">+H137</f>
        <v>-350153.874673885</v>
      </c>
      <c r="J134" s="4">
        <f t="shared" ref="J134" si="100">+I137</f>
        <v>-387791.65653527679</v>
      </c>
      <c r="K134" s="4">
        <f t="shared" ref="K134" si="101">+J137</f>
        <v>-425429.43839666859</v>
      </c>
      <c r="L134" s="4">
        <f t="shared" ref="L134" si="102">+K137</f>
        <v>-461853.09826253162</v>
      </c>
      <c r="M134" s="4">
        <f t="shared" ref="M134" si="103">+L137</f>
        <v>-499490.88012392342</v>
      </c>
      <c r="N134" s="4">
        <f>+M137</f>
        <v>-535914.53998978646</v>
      </c>
      <c r="O134" s="4">
        <f t="shared" ref="O134" si="104">+N137</f>
        <v>-573552.32185117819</v>
      </c>
      <c r="P134" s="4">
        <f t="shared" ref="P134" si="105">+O137</f>
        <v>-543470.67220112123</v>
      </c>
      <c r="Q134" s="4">
        <f t="shared" ref="Q134" si="106">+P137</f>
        <v>-506913.70524157753</v>
      </c>
      <c r="R134" s="4">
        <f t="shared" ref="R134" si="107">+Q137</f>
        <v>-470559.09194795525</v>
      </c>
      <c r="S134" s="4">
        <f t="shared" ref="S134" si="108">+R137</f>
        <v>-430157.40533590375</v>
      </c>
      <c r="T134" s="4">
        <f t="shared" ref="T134" si="109">+S137</f>
        <v>-387529.82839871617</v>
      </c>
      <c r="U134" s="4">
        <f t="shared" ref="U134" si="110">+T137</f>
        <v>-341057.53180902085</v>
      </c>
      <c r="V134" s="4">
        <f t="shared" ref="V134" si="111">+U137</f>
        <v>-292156.99122826796</v>
      </c>
      <c r="W134" s="4">
        <f t="shared" ref="W134" si="112">+V137</f>
        <v>-240119.96882573242</v>
      </c>
      <c r="X134" s="4">
        <f t="shared" ref="X134" si="113">+W137</f>
        <v>-184541.75726957136</v>
      </c>
      <c r="Y134" s="4">
        <f t="shared" ref="Y134" si="114">+X137</f>
        <v>-126231.77122347055</v>
      </c>
      <c r="Z134" s="4">
        <f t="shared" ref="Z134" si="115">+Y137</f>
        <v>-64582.949689665649</v>
      </c>
    </row>
    <row r="135" spans="2:26" x14ac:dyDescent="0.25">
      <c r="B135" t="s">
        <v>9</v>
      </c>
      <c r="C135" s="4">
        <f t="shared" ref="C135:Z135" si="116">+C126*C131/365*C132</f>
        <v>-43354.913283375347</v>
      </c>
      <c r="D135" s="4">
        <f t="shared" si="116"/>
        <v>-39159.276514016441</v>
      </c>
      <c r="E135" s="4">
        <f t="shared" si="116"/>
        <v>-43354.913283375347</v>
      </c>
      <c r="F135" s="4">
        <f t="shared" si="116"/>
        <v>-36423.659865863017</v>
      </c>
      <c r="G135" s="4">
        <f t="shared" si="116"/>
        <v>-37637.781861391784</v>
      </c>
      <c r="H135" s="4">
        <f t="shared" si="116"/>
        <v>-36423.659865863017</v>
      </c>
      <c r="I135" s="4">
        <f t="shared" si="116"/>
        <v>-37637.781861391784</v>
      </c>
      <c r="J135" s="4">
        <f t="shared" si="116"/>
        <v>-37637.781861391784</v>
      </c>
      <c r="K135" s="4">
        <f t="shared" si="116"/>
        <v>-36423.659865863017</v>
      </c>
      <c r="L135" s="4">
        <f t="shared" si="116"/>
        <v>-37637.781861391784</v>
      </c>
      <c r="M135" s="4">
        <f t="shared" si="116"/>
        <v>-36423.659865863017</v>
      </c>
      <c r="N135" s="4">
        <f t="shared" si="116"/>
        <v>-37637.781861391784</v>
      </c>
      <c r="O135" s="4">
        <f t="shared" si="116"/>
        <v>-37637.781861391784</v>
      </c>
      <c r="P135" s="4">
        <f t="shared" si="116"/>
        <v>-31162.464551905021</v>
      </c>
      <c r="Q135" s="4">
        <f t="shared" si="116"/>
        <v>-31364.818217826491</v>
      </c>
      <c r="R135" s="4">
        <f t="shared" si="116"/>
        <v>-27317.744899397261</v>
      </c>
      <c r="S135" s="4">
        <f t="shared" si="116"/>
        <v>-25091.854574261186</v>
      </c>
      <c r="T135" s="4">
        <f t="shared" si="116"/>
        <v>-21247.134921753423</v>
      </c>
      <c r="U135" s="4">
        <f t="shared" si="116"/>
        <v>-18818.890930695889</v>
      </c>
      <c r="V135" s="4">
        <f t="shared" si="116"/>
        <v>-15682.40910891324</v>
      </c>
      <c r="W135" s="4">
        <f t="shared" si="116"/>
        <v>-12141.219955287666</v>
      </c>
      <c r="X135" s="4">
        <f t="shared" si="116"/>
        <v>-9409.4454653479388</v>
      </c>
      <c r="Y135" s="4">
        <f t="shared" si="116"/>
        <v>-6070.6099776438277</v>
      </c>
      <c r="Z135" s="4">
        <f t="shared" si="116"/>
        <v>-3136.4818217826401</v>
      </c>
    </row>
    <row r="136" spans="2:26" x14ac:dyDescent="0.25">
      <c r="B136" t="s">
        <v>10</v>
      </c>
      <c r="C136" s="9">
        <v>0</v>
      </c>
      <c r="D136" s="9">
        <f>C136</f>
        <v>0</v>
      </c>
      <c r="E136" s="9">
        <f t="shared" ref="E136:N136" si="117">D136</f>
        <v>0</v>
      </c>
      <c r="F136" s="9">
        <f t="shared" si="117"/>
        <v>0</v>
      </c>
      <c r="G136" s="9">
        <f t="shared" si="117"/>
        <v>0</v>
      </c>
      <c r="H136" s="9">
        <f t="shared" si="117"/>
        <v>0</v>
      </c>
      <c r="I136" s="9">
        <f t="shared" si="117"/>
        <v>0</v>
      </c>
      <c r="J136" s="9">
        <f t="shared" si="117"/>
        <v>0</v>
      </c>
      <c r="K136" s="9">
        <f t="shared" si="117"/>
        <v>0</v>
      </c>
      <c r="L136" s="9">
        <f t="shared" si="117"/>
        <v>0</v>
      </c>
      <c r="M136" s="9">
        <f t="shared" si="117"/>
        <v>0</v>
      </c>
      <c r="N136" s="9">
        <f t="shared" si="117"/>
        <v>0</v>
      </c>
      <c r="O136" s="9">
        <f>+-SUM(C135:Z135,C134)/12</f>
        <v>67719.43151144874</v>
      </c>
      <c r="P136" s="9">
        <f t="shared" ref="P136:Z136" si="118">O136</f>
        <v>67719.43151144874</v>
      </c>
      <c r="Q136" s="9">
        <f t="shared" si="118"/>
        <v>67719.43151144874</v>
      </c>
      <c r="R136" s="9">
        <f t="shared" si="118"/>
        <v>67719.43151144874</v>
      </c>
      <c r="S136" s="9">
        <f t="shared" si="118"/>
        <v>67719.43151144874</v>
      </c>
      <c r="T136" s="9">
        <f t="shared" si="118"/>
        <v>67719.43151144874</v>
      </c>
      <c r="U136" s="9">
        <f t="shared" si="118"/>
        <v>67719.43151144874</v>
      </c>
      <c r="V136" s="9">
        <f t="shared" si="118"/>
        <v>67719.43151144874</v>
      </c>
      <c r="W136" s="9">
        <f t="shared" si="118"/>
        <v>67719.43151144874</v>
      </c>
      <c r="X136" s="9">
        <f t="shared" si="118"/>
        <v>67719.43151144874</v>
      </c>
      <c r="Y136" s="9">
        <f t="shared" si="118"/>
        <v>67719.43151144874</v>
      </c>
      <c r="Z136" s="9">
        <f t="shared" si="118"/>
        <v>67719.43151144874</v>
      </c>
    </row>
    <row r="137" spans="2:26" x14ac:dyDescent="0.25">
      <c r="B137" t="s">
        <v>11</v>
      </c>
      <c r="C137" s="4">
        <f>SUM(C134:C136)</f>
        <v>-157154.58328337534</v>
      </c>
      <c r="D137" s="4">
        <f t="shared" ref="D137:M137" si="119">SUM(D134:D136)</f>
        <v>-196313.85979739178</v>
      </c>
      <c r="E137" s="4">
        <f t="shared" si="119"/>
        <v>-239668.77308076713</v>
      </c>
      <c r="F137" s="4">
        <f t="shared" si="119"/>
        <v>-276092.43294663017</v>
      </c>
      <c r="G137" s="4">
        <f t="shared" si="119"/>
        <v>-313730.21480802196</v>
      </c>
      <c r="H137" s="4">
        <f t="shared" si="119"/>
        <v>-350153.874673885</v>
      </c>
      <c r="I137" s="4">
        <f t="shared" si="119"/>
        <v>-387791.65653527679</v>
      </c>
      <c r="J137" s="4">
        <f t="shared" si="119"/>
        <v>-425429.43839666859</v>
      </c>
      <c r="K137" s="4">
        <f t="shared" si="119"/>
        <v>-461853.09826253162</v>
      </c>
      <c r="L137" s="4">
        <f t="shared" si="119"/>
        <v>-499490.88012392342</v>
      </c>
      <c r="M137" s="4">
        <f t="shared" si="119"/>
        <v>-535914.53998978646</v>
      </c>
      <c r="N137" s="4">
        <f>SUM(N134:N136)</f>
        <v>-573552.32185117819</v>
      </c>
      <c r="O137" s="4">
        <f t="shared" ref="O137:Z137" si="120">SUM(O134:O136)</f>
        <v>-543470.67220112123</v>
      </c>
      <c r="P137" s="4">
        <f t="shared" si="120"/>
        <v>-506913.70524157753</v>
      </c>
      <c r="Q137" s="4">
        <f t="shared" si="120"/>
        <v>-470559.09194795525</v>
      </c>
      <c r="R137" s="4">
        <f t="shared" si="120"/>
        <v>-430157.40533590375</v>
      </c>
      <c r="S137" s="4">
        <f t="shared" si="120"/>
        <v>-387529.82839871617</v>
      </c>
      <c r="T137" s="4">
        <f t="shared" si="120"/>
        <v>-341057.53180902085</v>
      </c>
      <c r="U137" s="4">
        <f t="shared" si="120"/>
        <v>-292156.99122826796</v>
      </c>
      <c r="V137" s="4">
        <f t="shared" si="120"/>
        <v>-240119.96882573242</v>
      </c>
      <c r="W137" s="4">
        <f t="shared" si="120"/>
        <v>-184541.75726957136</v>
      </c>
      <c r="X137" s="4">
        <f t="shared" si="120"/>
        <v>-126231.77122347055</v>
      </c>
      <c r="Y137" s="4">
        <f t="shared" si="120"/>
        <v>-64582.949689665649</v>
      </c>
      <c r="Z137" s="4">
        <f t="shared" si="120"/>
        <v>4.5110937207937241E-10</v>
      </c>
    </row>
    <row r="138" spans="2:26" x14ac:dyDescent="0.25">
      <c r="O138" s="7"/>
    </row>
    <row r="139" spans="2:26" x14ac:dyDescent="0.25">
      <c r="B139" s="1" t="s">
        <v>20</v>
      </c>
      <c r="O139" s="7"/>
    </row>
    <row r="140" spans="2:26" x14ac:dyDescent="0.25">
      <c r="B140" t="s">
        <v>12</v>
      </c>
      <c r="C140" s="4">
        <v>-14023877.48</v>
      </c>
    </row>
    <row r="141" spans="2:26" x14ac:dyDescent="0.25">
      <c r="B141" t="s">
        <v>13</v>
      </c>
      <c r="C141" s="8">
        <v>-113799.67</v>
      </c>
    </row>
    <row r="142" spans="2:26" x14ac:dyDescent="0.25">
      <c r="C142" s="4">
        <f>SUM(C140:C141)</f>
        <v>-14137677.15</v>
      </c>
    </row>
    <row r="143" spans="2:26" x14ac:dyDescent="0.25">
      <c r="B143" t="s">
        <v>14</v>
      </c>
      <c r="C143" s="8">
        <v>-14137677.15</v>
      </c>
    </row>
    <row r="144" spans="2:26" x14ac:dyDescent="0.25">
      <c r="B144" t="s">
        <v>15</v>
      </c>
      <c r="C144" s="4">
        <f>-SUM(C140:C141)+C143</f>
        <v>0</v>
      </c>
    </row>
  </sheetData>
  <pageMargins left="0.70866141732283472" right="0.70866141732283472" top="0.74803149606299213" bottom="0.74803149606299213" header="0.31496062992125984" footer="0.31496062992125984"/>
  <pageSetup scale="31" fitToHeight="0" orientation="landscape" r:id="rId1"/>
  <headerFooter>
    <oddHeader>&amp;REB-2025-0192</oddHeader>
    <oddFooter>&amp;L&amp;"Times New Roman,Regular"&amp;8 52147853.4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Sitch, Doug</dc:creator>
  <cp:lastModifiedBy>Joséphine Allard</cp:lastModifiedBy>
  <cp:lastPrinted>2025-06-10T16:41:22Z</cp:lastPrinted>
  <dcterms:created xsi:type="dcterms:W3CDTF">2023-05-14T22:01:04Z</dcterms:created>
  <dcterms:modified xsi:type="dcterms:W3CDTF">2025-06-10T16:41:54Z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US_DocIDActiveBits">
    <vt:lpwstr>98304</vt:lpwstr>
  </property>
  <property fmtid="{D5CDD505-2E9C-101B-9397-08002B2CF9AE}" pid="3" name="CUS_DocIDLocation">
    <vt:lpwstr>EVERY_PAGE</vt:lpwstr>
  </property>
  <property fmtid="{D5CDD505-2E9C-101B-9397-08002B2CF9AE}" pid="4" name="CUS_DocIDPosition">
    <vt:lpwstr>Left</vt:lpwstr>
  </property>
  <property fmtid="{D5CDD505-2E9C-101B-9397-08002B2CF9AE}" pid="5" name="CUS_DocIDSheetRef">
    <vt:lpwstr>1</vt:lpwstr>
  </property>
  <property fmtid="{D5CDD505-2E9C-101B-9397-08002B2CF9AE}" pid="6" name="CUS_DocIDString">
    <vt:lpwstr>&amp;"Times New Roman,Regular"&amp;8 52147853.4</vt:lpwstr>
  </property>
  <property fmtid="{D5CDD505-2E9C-101B-9397-08002B2CF9AE}" pid="7" name="CUS_DocIDChunk0">
    <vt:lpwstr>&amp;"Times New Roman,Regular"&amp;8</vt:lpwstr>
  </property>
  <property fmtid="{D5CDD505-2E9C-101B-9397-08002B2CF9AE}" pid="8" name="CUS_DocIDChunk1">
    <vt:lpwstr> 52147853.4</vt:lpwstr>
  </property>
</Properties>
</file>