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OEB\Rates\2026 Rate Application\Models\Group 2\"/>
    </mc:Choice>
  </mc:AlternateContent>
  <xr:revisionPtr revIDLastSave="0" documentId="13_ncr:1_{46B91B00-979E-4571-A782-755970F598F9}" xr6:coauthVersionLast="47" xr6:coauthVersionMax="47" xr10:uidLastSave="{00000000-0000-0000-0000-000000000000}"/>
  <bookViews>
    <workbookView xWindow="-120" yWindow="-120" windowWidth="25440" windowHeight="15270" tabRatio="606" xr2:uid="{A4694435-062D-4F69-B442-96C438D3858B}"/>
  </bookViews>
  <sheets>
    <sheet name="2-EA-WRZ" sheetId="26" r:id="rId1"/>
    <sheet name="Summary_Application-Diff in UL" sheetId="25" r:id="rId2"/>
  </sheets>
  <externalReferences>
    <externalReference r:id="rId3"/>
  </externalReferences>
  <definedNames>
    <definedName name="CDMQR_5FACost" localSheetId="0">#REF!</definedName>
    <definedName name="CDMQR_5FACost">#REF!</definedName>
    <definedName name="CDMQR_5FARemovalandCIACWIP" localSheetId="0">#REF!</definedName>
    <definedName name="CDMQR_5FARemovalandCIACWIP">#REF!</definedName>
    <definedName name="CDMQR5FACost_1" localSheetId="0">#REF!</definedName>
    <definedName name="CDMQR5FACost_1">#REF!</definedName>
    <definedName name="CDMQR5FARemovalandCIACWIP_1" localSheetId="0">#REF!</definedName>
    <definedName name="CDMQR5FARemovalandCIACWIP_1">#REF!</definedName>
    <definedName name="TestYear" localSheetId="0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6" l="1"/>
  <c r="H17" i="26"/>
  <c r="G17" i="26"/>
  <c r="F17" i="26"/>
  <c r="E17" i="26"/>
  <c r="D17" i="26"/>
  <c r="I16" i="26"/>
  <c r="H16" i="26"/>
  <c r="G16" i="26"/>
  <c r="F16" i="26"/>
  <c r="E16" i="26"/>
  <c r="D16" i="26"/>
  <c r="D15" i="26"/>
  <c r="I11" i="26"/>
  <c r="H11" i="26"/>
  <c r="G11" i="26"/>
  <c r="F11" i="26"/>
  <c r="E11" i="26"/>
  <c r="D11" i="26"/>
  <c r="I10" i="26"/>
  <c r="H10" i="26"/>
  <c r="G10" i="26"/>
  <c r="F10" i="26"/>
  <c r="E10" i="26"/>
  <c r="D10" i="26"/>
  <c r="D9" i="26"/>
  <c r="D12" i="26" s="1"/>
  <c r="AW44" i="25"/>
  <c r="L5" i="25"/>
  <c r="AW13" i="25"/>
  <c r="AT42" i="25"/>
  <c r="AS42" i="25"/>
  <c r="AR42" i="25"/>
  <c r="AQ42" i="25"/>
  <c r="AP42" i="25"/>
  <c r="AM42" i="25"/>
  <c r="AL42" i="25"/>
  <c r="AK42" i="25"/>
  <c r="AJ42" i="25"/>
  <c r="AI42" i="25"/>
  <c r="AF42" i="25"/>
  <c r="AE42" i="25"/>
  <c r="AD42" i="25"/>
  <c r="AC42" i="25"/>
  <c r="AB42" i="25"/>
  <c r="Y42" i="25"/>
  <c r="X42" i="25"/>
  <c r="W42" i="25"/>
  <c r="V42" i="25"/>
  <c r="U42" i="25"/>
  <c r="R42" i="25"/>
  <c r="Q42" i="25"/>
  <c r="P42" i="25"/>
  <c r="O42" i="25"/>
  <c r="N42" i="25"/>
  <c r="K42" i="25"/>
  <c r="J42" i="25"/>
  <c r="I42" i="25"/>
  <c r="H42" i="25"/>
  <c r="G42" i="25"/>
  <c r="AU41" i="25"/>
  <c r="AW41" i="25" s="1"/>
  <c r="AN41" i="25"/>
  <c r="AG41" i="25"/>
  <c r="Z41" i="25"/>
  <c r="S41" i="25"/>
  <c r="L41" i="25"/>
  <c r="AU40" i="25"/>
  <c r="AN40" i="25"/>
  <c r="AG40" i="25"/>
  <c r="AW40" i="25" s="1"/>
  <c r="Z40" i="25"/>
  <c r="S40" i="25"/>
  <c r="L40" i="25"/>
  <c r="AU39" i="25"/>
  <c r="AW39" i="25" s="1"/>
  <c r="AN39" i="25"/>
  <c r="AG39" i="25"/>
  <c r="Z39" i="25"/>
  <c r="S39" i="25"/>
  <c r="L39" i="25"/>
  <c r="AU38" i="25"/>
  <c r="AW38" i="25" s="1"/>
  <c r="AN38" i="25"/>
  <c r="AG38" i="25"/>
  <c r="Z38" i="25"/>
  <c r="S38" i="25"/>
  <c r="L38" i="25"/>
  <c r="AU37" i="25"/>
  <c r="AW37" i="25" s="1"/>
  <c r="AN37" i="25"/>
  <c r="AG37" i="25"/>
  <c r="Z37" i="25"/>
  <c r="S37" i="25"/>
  <c r="L37" i="25"/>
  <c r="AU36" i="25"/>
  <c r="AW36" i="25" s="1"/>
  <c r="AN36" i="25"/>
  <c r="AG36" i="25"/>
  <c r="Z36" i="25"/>
  <c r="S36" i="25"/>
  <c r="L36" i="25"/>
  <c r="AU35" i="25"/>
  <c r="AW35" i="25" s="1"/>
  <c r="AN35" i="25"/>
  <c r="AG35" i="25"/>
  <c r="Z35" i="25"/>
  <c r="S35" i="25"/>
  <c r="L35" i="25"/>
  <c r="AU34" i="25"/>
  <c r="AW34" i="25" s="1"/>
  <c r="AN34" i="25"/>
  <c r="AG34" i="25"/>
  <c r="Z34" i="25"/>
  <c r="S34" i="25"/>
  <c r="L34" i="25"/>
  <c r="AT32" i="25"/>
  <c r="AS32" i="25"/>
  <c r="AR32" i="25"/>
  <c r="AQ32" i="25"/>
  <c r="AP32" i="25"/>
  <c r="AM32" i="25"/>
  <c r="AL32" i="25"/>
  <c r="AK32" i="25"/>
  <c r="AJ32" i="25"/>
  <c r="AI32" i="25"/>
  <c r="AF32" i="25"/>
  <c r="AE32" i="25"/>
  <c r="AD32" i="25"/>
  <c r="AC32" i="25"/>
  <c r="AB32" i="25"/>
  <c r="Y32" i="25"/>
  <c r="X32" i="25"/>
  <c r="W32" i="25"/>
  <c r="V32" i="25"/>
  <c r="U32" i="25"/>
  <c r="R32" i="25"/>
  <c r="Q32" i="25"/>
  <c r="P32" i="25"/>
  <c r="O32" i="25"/>
  <c r="N32" i="25"/>
  <c r="K32" i="25"/>
  <c r="J32" i="25"/>
  <c r="I32" i="25"/>
  <c r="H32" i="25"/>
  <c r="G32" i="25"/>
  <c r="AU31" i="25"/>
  <c r="AN31" i="25"/>
  <c r="AW31" i="25" s="1"/>
  <c r="AG31" i="25"/>
  <c r="Z31" i="25"/>
  <c r="S31" i="25"/>
  <c r="L31" i="25"/>
  <c r="AU30" i="25"/>
  <c r="AN30" i="25"/>
  <c r="AG30" i="25"/>
  <c r="Z30" i="25"/>
  <c r="S30" i="25"/>
  <c r="AW30" i="25" s="1"/>
  <c r="L30" i="25"/>
  <c r="AU29" i="25"/>
  <c r="AW29" i="25" s="1"/>
  <c r="AN29" i="25"/>
  <c r="AG29" i="25"/>
  <c r="Z29" i="25"/>
  <c r="S29" i="25"/>
  <c r="L29" i="25"/>
  <c r="AU28" i="25"/>
  <c r="AW28" i="25" s="1"/>
  <c r="AN28" i="25"/>
  <c r="AG28" i="25"/>
  <c r="Z28" i="25"/>
  <c r="S28" i="25"/>
  <c r="L28" i="25"/>
  <c r="AU27" i="25"/>
  <c r="AN27" i="25"/>
  <c r="AW27" i="25" s="1"/>
  <c r="AG27" i="25"/>
  <c r="Z27" i="25"/>
  <c r="S27" i="25"/>
  <c r="L27" i="25"/>
  <c r="AU26" i="25"/>
  <c r="AW26" i="25" s="1"/>
  <c r="AN26" i="25"/>
  <c r="AG26" i="25"/>
  <c r="Z26" i="25"/>
  <c r="S26" i="25"/>
  <c r="L26" i="25"/>
  <c r="AU25" i="25"/>
  <c r="AW25" i="25" s="1"/>
  <c r="AN25" i="25"/>
  <c r="AG25" i="25"/>
  <c r="Z25" i="25"/>
  <c r="S25" i="25"/>
  <c r="L25" i="25"/>
  <c r="AU24" i="25"/>
  <c r="AW24" i="25" s="1"/>
  <c r="AN24" i="25"/>
  <c r="AG24" i="25"/>
  <c r="Z24" i="25"/>
  <c r="S24" i="25"/>
  <c r="L24" i="25"/>
  <c r="AU23" i="25"/>
  <c r="AN23" i="25"/>
  <c r="AW23" i="25" s="1"/>
  <c r="AG23" i="25"/>
  <c r="Z23" i="25"/>
  <c r="S23" i="25"/>
  <c r="L23" i="25"/>
  <c r="AU22" i="25"/>
  <c r="AN22" i="25"/>
  <c r="AG22" i="25"/>
  <c r="Z22" i="25"/>
  <c r="S22" i="25"/>
  <c r="AW22" i="25" s="1"/>
  <c r="L22" i="25"/>
  <c r="AU21" i="25"/>
  <c r="AW21" i="25" s="1"/>
  <c r="AN21" i="25"/>
  <c r="AG21" i="25"/>
  <c r="Z21" i="25"/>
  <c r="S21" i="25"/>
  <c r="L21" i="25"/>
  <c r="AU20" i="25"/>
  <c r="AW20" i="25" s="1"/>
  <c r="AN20" i="25"/>
  <c r="AG20" i="25"/>
  <c r="Z20" i="25"/>
  <c r="S20" i="25"/>
  <c r="L20" i="25"/>
  <c r="AU19" i="25"/>
  <c r="AN19" i="25"/>
  <c r="AW19" i="25" s="1"/>
  <c r="AG19" i="25"/>
  <c r="Z19" i="25"/>
  <c r="S19" i="25"/>
  <c r="L19" i="25"/>
  <c r="AU18" i="25"/>
  <c r="AW18" i="25" s="1"/>
  <c r="AN18" i="25"/>
  <c r="AG18" i="25"/>
  <c r="Z18" i="25"/>
  <c r="S18" i="25"/>
  <c r="L18" i="25"/>
  <c r="AU17" i="25"/>
  <c r="AW17" i="25" s="1"/>
  <c r="AN17" i="25"/>
  <c r="AG17" i="25"/>
  <c r="Z17" i="25"/>
  <c r="S17" i="25"/>
  <c r="L17" i="25"/>
  <c r="AU16" i="25"/>
  <c r="AW16" i="25" s="1"/>
  <c r="AN16" i="25"/>
  <c r="AG16" i="25"/>
  <c r="Z16" i="25"/>
  <c r="S16" i="25"/>
  <c r="L16" i="25"/>
  <c r="AU15" i="25"/>
  <c r="AN15" i="25"/>
  <c r="AW15" i="25" s="1"/>
  <c r="AG15" i="25"/>
  <c r="Z15" i="25"/>
  <c r="S15" i="25"/>
  <c r="L15" i="25"/>
  <c r="AU14" i="25"/>
  <c r="AW14" i="25" s="1"/>
  <c r="AN14" i="25"/>
  <c r="AG14" i="25"/>
  <c r="Z14" i="25"/>
  <c r="S14" i="25"/>
  <c r="L14" i="25"/>
  <c r="AU13" i="25"/>
  <c r="AN13" i="25"/>
  <c r="AG13" i="25"/>
  <c r="Z13" i="25"/>
  <c r="S13" i="25"/>
  <c r="L13" i="25"/>
  <c r="AU12" i="25"/>
  <c r="AW12" i="25" s="1"/>
  <c r="AN12" i="25"/>
  <c r="AG12" i="25"/>
  <c r="Z12" i="25"/>
  <c r="S12" i="25"/>
  <c r="L12" i="25"/>
  <c r="AU11" i="25"/>
  <c r="AW11" i="25" s="1"/>
  <c r="AN11" i="25"/>
  <c r="AG11" i="25"/>
  <c r="Z11" i="25"/>
  <c r="S11" i="25"/>
  <c r="L11" i="25"/>
  <c r="AU10" i="25"/>
  <c r="AN10" i="25"/>
  <c r="AG10" i="25"/>
  <c r="Z10" i="25"/>
  <c r="AW10" i="25" s="1"/>
  <c r="S10" i="25"/>
  <c r="L10" i="25"/>
  <c r="AU9" i="25"/>
  <c r="AW9" i="25" s="1"/>
  <c r="AN9" i="25"/>
  <c r="AG9" i="25"/>
  <c r="Z9" i="25"/>
  <c r="S9" i="25"/>
  <c r="L9" i="25"/>
  <c r="AU8" i="25"/>
  <c r="AW8" i="25" s="1"/>
  <c r="AN8" i="25"/>
  <c r="AG8" i="25"/>
  <c r="Z8" i="25"/>
  <c r="S8" i="25"/>
  <c r="L8" i="25"/>
  <c r="AU7" i="25"/>
  <c r="AW7" i="25" s="1"/>
  <c r="AN7" i="25"/>
  <c r="AG7" i="25"/>
  <c r="Z7" i="25"/>
  <c r="S7" i="25"/>
  <c r="L7" i="25"/>
  <c r="AU6" i="25"/>
  <c r="AN6" i="25"/>
  <c r="AG6" i="25"/>
  <c r="Z6" i="25"/>
  <c r="AW6" i="25" s="1"/>
  <c r="S6" i="25"/>
  <c r="L6" i="25"/>
  <c r="AU5" i="25"/>
  <c r="AN5" i="25"/>
  <c r="AW5" i="25" s="1"/>
  <c r="AG5" i="25"/>
  <c r="Z5" i="25"/>
  <c r="S5" i="25"/>
  <c r="D18" i="26" l="1"/>
  <c r="E15" i="26" s="1"/>
  <c r="E18" i="26" s="1"/>
  <c r="F15" i="26" s="1"/>
  <c r="F18" i="26" s="1"/>
  <c r="G15" i="26" s="1"/>
  <c r="G18" i="26" s="1"/>
  <c r="H15" i="26" s="1"/>
  <c r="H18" i="26" s="1"/>
  <c r="I15" i="26" s="1"/>
  <c r="I18" i="26" s="1"/>
  <c r="E9" i="26"/>
  <c r="E12" i="26" s="1"/>
  <c r="AF44" i="25"/>
  <c r="AP44" i="25"/>
  <c r="AQ44" i="25"/>
  <c r="N44" i="25"/>
  <c r="AR44" i="25"/>
  <c r="O44" i="25"/>
  <c r="AS44" i="25"/>
  <c r="P44" i="25"/>
  <c r="AT44" i="25"/>
  <c r="Q44" i="25"/>
  <c r="R44" i="25"/>
  <c r="Y44" i="25"/>
  <c r="AG32" i="25"/>
  <c r="H44" i="25"/>
  <c r="AJ44" i="25"/>
  <c r="AK44" i="25"/>
  <c r="I44" i="25"/>
  <c r="AB44" i="25"/>
  <c r="AC44" i="25"/>
  <c r="S32" i="25"/>
  <c r="AD44" i="25"/>
  <c r="AE44" i="25"/>
  <c r="AG42" i="25"/>
  <c r="J44" i="25"/>
  <c r="L42" i="25"/>
  <c r="AN42" i="25"/>
  <c r="K44" i="25"/>
  <c r="S42" i="25"/>
  <c r="U44" i="25"/>
  <c r="Z42" i="25"/>
  <c r="V44" i="25"/>
  <c r="Z32" i="25"/>
  <c r="W44" i="25"/>
  <c r="AU32" i="25"/>
  <c r="X44" i="25"/>
  <c r="AU42" i="25"/>
  <c r="L32" i="25"/>
  <c r="AN32" i="25"/>
  <c r="G44" i="25"/>
  <c r="AL44" i="25"/>
  <c r="AM44" i="25"/>
  <c r="AI44" i="25"/>
  <c r="F9" i="26" l="1"/>
  <c r="F12" i="26" s="1"/>
  <c r="Z44" i="25"/>
  <c r="AG44" i="25"/>
  <c r="S44" i="25"/>
  <c r="AU44" i="25"/>
  <c r="AN44" i="25"/>
  <c r="L44" i="25"/>
  <c r="G9" i="26" l="1"/>
  <c r="G12" i="26" s="1"/>
  <c r="H9" i="26" l="1"/>
  <c r="H12" i="26" s="1"/>
  <c r="I9" i="26" l="1"/>
  <c r="I12" i="26" s="1"/>
  <c r="I20" i="26" l="1"/>
</calcChain>
</file>

<file path=xl/sharedStrings.xml><?xml version="1.0" encoding="utf-8"?>
<sst xmlns="http://schemas.openxmlformats.org/spreadsheetml/2006/main" count="181" uniqueCount="90">
  <si>
    <t>Component</t>
  </si>
  <si>
    <t>1830-1</t>
  </si>
  <si>
    <t>1830-2</t>
  </si>
  <si>
    <t>1980-1</t>
  </si>
  <si>
    <t>1835-2</t>
  </si>
  <si>
    <t>1855-1</t>
  </si>
  <si>
    <t>1820-1</t>
  </si>
  <si>
    <t>1820-2</t>
  </si>
  <si>
    <t>1820-3</t>
  </si>
  <si>
    <t>1820-5</t>
  </si>
  <si>
    <t>1845-1</t>
  </si>
  <si>
    <t>1820-6</t>
  </si>
  <si>
    <t>1855-2</t>
  </si>
  <si>
    <t>1850-1</t>
  </si>
  <si>
    <t>1930-3</t>
  </si>
  <si>
    <t>1930-1</t>
  </si>
  <si>
    <t>1908-1</t>
  </si>
  <si>
    <t>1908-2</t>
  </si>
  <si>
    <t>1908-4</t>
  </si>
  <si>
    <t>1935-1</t>
  </si>
  <si>
    <t>1860-1</t>
  </si>
  <si>
    <t>1860-2</t>
  </si>
  <si>
    <t>1860-4</t>
  </si>
  <si>
    <t>1820-7</t>
  </si>
  <si>
    <t>1860-3</t>
  </si>
  <si>
    <t>Total</t>
  </si>
  <si>
    <t xml:space="preserve"> </t>
  </si>
  <si>
    <t>MIFRS</t>
  </si>
  <si>
    <t>Actual</t>
  </si>
  <si>
    <t>$</t>
  </si>
  <si>
    <t xml:space="preserve">            Opening net PP&amp;E  </t>
  </si>
  <si>
    <t xml:space="preserve">            Net Additions </t>
  </si>
  <si>
    <t xml:space="preserve">            Net Depreciation (amounts should be negative) </t>
  </si>
  <si>
    <t xml:space="preserve">            Closing net PP&amp;E </t>
  </si>
  <si>
    <t xml:space="preserve">            Opening net PP&amp;E </t>
  </si>
  <si>
    <t xml:space="preserve">            Net Depreciation (amounts should be negative)</t>
  </si>
  <si>
    <t>W</t>
  </si>
  <si>
    <t>EE</t>
  </si>
  <si>
    <t>April 1 2019</t>
  </si>
  <si>
    <t>Jan 1 2020</t>
  </si>
  <si>
    <t>Jan 1 2021</t>
  </si>
  <si>
    <t>Jan 1 2022</t>
  </si>
  <si>
    <t>Jan 1 2023</t>
  </si>
  <si>
    <t>Jan 1 2024</t>
  </si>
  <si>
    <t>Asset</t>
  </si>
  <si>
    <t>USoA</t>
  </si>
  <si>
    <t>Useful</t>
  </si>
  <si>
    <t>Cost</t>
  </si>
  <si>
    <t>Depn$</t>
  </si>
  <si>
    <t>Disposal</t>
  </si>
  <si>
    <t>Life</t>
  </si>
  <si>
    <t>Acc Depn</t>
  </si>
  <si>
    <t>1820 - Sub Stn Transformer</t>
  </si>
  <si>
    <t>1820 - Sub Stn High Voltage switch gear</t>
  </si>
  <si>
    <t>1820 - Sub Stn Low Voltage Switch gear</t>
  </si>
  <si>
    <t>1820 - Sub Stn Breaker</t>
  </si>
  <si>
    <t>1830-4</t>
  </si>
  <si>
    <t>1820 - Sub Stn Building</t>
  </si>
  <si>
    <t>1820 - Sub Stn Cable</t>
  </si>
  <si>
    <t>1820 - Sub Stn Wholesale Metering</t>
  </si>
  <si>
    <t>1830 - Poles, Towers &amp; Fixtures Wooden</t>
  </si>
  <si>
    <t>1830 - Poles, Towers &amp; Fixtures Concrete Poles</t>
  </si>
  <si>
    <t>1835 - Overhead Conductor &amp; Devices-Load Inter Switch</t>
  </si>
  <si>
    <t>1845 - Underground Conductor &amp; Devices-db- accq. before 2000</t>
  </si>
  <si>
    <t>1850 - Line Transformers-Padmount</t>
  </si>
  <si>
    <t>1855 - Services-Overhead</t>
  </si>
  <si>
    <t>1855 - Services-Underground</t>
  </si>
  <si>
    <t>1860 - Smart Meters-Residential</t>
  </si>
  <si>
    <t>1860 - Smart Meters-Commercial</t>
  </si>
  <si>
    <t>1860 - Smart Meters-Collection</t>
  </si>
  <si>
    <t>1860 - Interval Meters</t>
  </si>
  <si>
    <t>1908 - Buildings- Service Ctr Building-Exterior</t>
  </si>
  <si>
    <t>1908 - Buildings-Service Centre-Interior</t>
  </si>
  <si>
    <t>1908 - Buildings- Service Centre HVAC</t>
  </si>
  <si>
    <t>1930 - Vehicle Fleet light - less disposals on opening bal</t>
  </si>
  <si>
    <t>1930 - Vehicle Fleet Bucket</t>
  </si>
  <si>
    <t>1935 - Stores Equipment</t>
  </si>
  <si>
    <t>1980 - S.C A.D.A.</t>
  </si>
  <si>
    <t>Deferred revenue</t>
  </si>
  <si>
    <t>820</t>
  </si>
  <si>
    <t>830</t>
  </si>
  <si>
    <t>831</t>
  </si>
  <si>
    <t>836</t>
  </si>
  <si>
    <t>850</t>
  </si>
  <si>
    <t>855</t>
  </si>
  <si>
    <t>856</t>
  </si>
  <si>
    <t>863</t>
  </si>
  <si>
    <t>PP&amp;E Values under W UL</t>
  </si>
  <si>
    <t>PP&amp;E Values under EE UL</t>
  </si>
  <si>
    <t>Difference in Closing net PP&amp;E, under EE UL vs. W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</si>
</sst>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.0000000"/>
    <numFmt numFmtId="168" formatCode="#,##0.00000000"/>
  </numFmts>
  <fonts count="14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8"/>
      <color theme="3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 applyAlignment="0"/>
    <xf numFmtId="0" fontId="3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4" fontId="0" fillId="0" borderId="0" xfId="0" applyNumberFormat="1"/>
    <xf numFmtId="0" fontId="7" fillId="2" borderId="0" xfId="7" applyFont="1" applyFill="1"/>
    <xf numFmtId="0" fontId="8" fillId="0" borderId="10" xfId="7" applyFont="1" applyBorder="1" applyAlignment="1">
      <alignment horizontal="center" wrapText="1"/>
    </xf>
    <xf numFmtId="0" fontId="7" fillId="0" borderId="10" xfId="7" applyFont="1" applyBorder="1" applyAlignment="1">
      <alignment horizontal="center"/>
    </xf>
    <xf numFmtId="0" fontId="8" fillId="2" borderId="0" xfId="7" applyFont="1" applyFill="1"/>
    <xf numFmtId="0" fontId="7" fillId="0" borderId="10" xfId="7" applyFont="1" applyBorder="1"/>
    <xf numFmtId="3" fontId="9" fillId="3" borderId="10" xfId="7" applyNumberFormat="1" applyFont="1" applyFill="1" applyBorder="1"/>
    <xf numFmtId="3" fontId="9" fillId="0" borderId="10" xfId="7" applyNumberFormat="1" applyFont="1" applyBorder="1"/>
    <xf numFmtId="0" fontId="8" fillId="0" borderId="10" xfId="7" applyFont="1" applyBorder="1"/>
    <xf numFmtId="3" fontId="10" fillId="0" borderId="10" xfId="7" applyNumberFormat="1" applyFont="1" applyBorder="1"/>
    <xf numFmtId="3" fontId="7" fillId="2" borderId="9" xfId="7" applyNumberFormat="1" applyFont="1" applyFill="1" applyBorder="1" applyAlignment="1">
      <alignment horizontal="center"/>
    </xf>
    <xf numFmtId="0" fontId="8" fillId="2" borderId="0" xfId="7" applyFont="1" applyFill="1" applyAlignment="1">
      <alignment wrapText="1"/>
    </xf>
    <xf numFmtId="3" fontId="7" fillId="2" borderId="2" xfId="7" applyNumberFormat="1" applyFont="1" applyFill="1" applyBorder="1" applyAlignment="1">
      <alignment horizontal="center"/>
    </xf>
    <xf numFmtId="3" fontId="10" fillId="3" borderId="10" xfId="7" applyNumberFormat="1" applyFont="1" applyFill="1" applyBorder="1"/>
    <xf numFmtId="0" fontId="8" fillId="0" borderId="5" xfId="7" applyFont="1" applyBorder="1" applyAlignment="1">
      <alignment wrapText="1"/>
    </xf>
    <xf numFmtId="3" fontId="7" fillId="0" borderId="5" xfId="7" applyNumberFormat="1" applyFont="1" applyBorder="1"/>
    <xf numFmtId="3" fontId="7" fillId="0" borderId="3" xfId="7" applyNumberFormat="1" applyFont="1" applyBorder="1"/>
    <xf numFmtId="3" fontId="7" fillId="0" borderId="4" xfId="7" applyNumberFormat="1" applyFont="1" applyBorder="1"/>
    <xf numFmtId="3" fontId="0" fillId="0" borderId="0" xfId="0" applyNumberFormat="1"/>
    <xf numFmtId="0" fontId="8" fillId="0" borderId="0" xfId="7" applyFont="1"/>
    <xf numFmtId="3" fontId="10" fillId="0" borderId="9" xfId="7" applyNumberFormat="1" applyFont="1" applyBorder="1"/>
    <xf numFmtId="0" fontId="7" fillId="2" borderId="2" xfId="7" applyFont="1" applyFill="1" applyBorder="1" applyAlignment="1">
      <alignment horizontal="center"/>
    </xf>
    <xf numFmtId="3" fontId="10" fillId="0" borderId="0" xfId="7" applyNumberFormat="1" applyFont="1"/>
    <xf numFmtId="0" fontId="5" fillId="0" borderId="0" xfId="0" applyFont="1" applyAlignment="1">
      <alignment horizontal="center"/>
    </xf>
    <xf numFmtId="164" fontId="0" fillId="0" borderId="0" xfId="0" applyNumberFormat="1"/>
    <xf numFmtId="3" fontId="1" fillId="0" borderId="0" xfId="3" applyNumberFormat="1" applyAlignment="1"/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0" xfId="4" applyFont="1" applyAlignment="1">
      <alignment horizontal="center"/>
    </xf>
    <xf numFmtId="3" fontId="4" fillId="0" borderId="7" xfId="4" applyNumberFormat="1" applyFont="1" applyBorder="1" applyAlignment="1">
      <alignment horizontal="center"/>
    </xf>
    <xf numFmtId="0" fontId="13" fillId="0" borderId="0" xfId="0" applyFont="1"/>
    <xf numFmtId="0" fontId="2" fillId="0" borderId="6" xfId="4" applyFont="1" applyBorder="1" applyAlignment="1">
      <alignment horizontal="center"/>
    </xf>
    <xf numFmtId="3" fontId="4" fillId="0" borderId="6" xfId="4" applyNumberFormat="1" applyFont="1" applyBorder="1" applyAlignment="1">
      <alignment horizontal="center"/>
    </xf>
    <xf numFmtId="3" fontId="4" fillId="0" borderId="0" xfId="4" applyNumberFormat="1" applyFont="1" applyAlignment="1">
      <alignment horizontal="center"/>
    </xf>
    <xf numFmtId="168" fontId="0" fillId="0" borderId="0" xfId="0" applyNumberFormat="1"/>
    <xf numFmtId="167" fontId="0" fillId="0" borderId="0" xfId="0" applyNumberFormat="1"/>
    <xf numFmtId="166" fontId="0" fillId="0" borderId="0" xfId="6" applyNumberFormat="1" applyFont="1" applyFill="1" applyBorder="1"/>
    <xf numFmtId="165" fontId="0" fillId="0" borderId="0" xfId="0" applyNumberFormat="1"/>
    <xf numFmtId="43" fontId="0" fillId="0" borderId="0" xfId="0" applyNumberFormat="1"/>
    <xf numFmtId="165" fontId="11" fillId="0" borderId="0" xfId="1" applyNumberFormat="1" applyFont="1" applyFill="1"/>
    <xf numFmtId="165" fontId="0" fillId="0" borderId="0" xfId="1" applyNumberFormat="1" applyFont="1" applyFill="1"/>
    <xf numFmtId="165" fontId="0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1" fillId="0" borderId="2" xfId="1" applyNumberFormat="1" applyFont="1" applyFill="1" applyBorder="1"/>
    <xf numFmtId="165" fontId="11" fillId="0" borderId="1" xfId="1" applyNumberFormat="1" applyFont="1" applyFill="1" applyBorder="1"/>
    <xf numFmtId="165" fontId="12" fillId="0" borderId="2" xfId="1" applyNumberFormat="1" applyFont="1" applyFill="1" applyBorder="1"/>
    <xf numFmtId="165" fontId="11" fillId="0" borderId="11" xfId="1" applyNumberFormat="1" applyFont="1" applyFill="1" applyBorder="1"/>
    <xf numFmtId="165" fontId="0" fillId="0" borderId="11" xfId="1" applyNumberFormat="1" applyFont="1" applyFill="1" applyBorder="1"/>
    <xf numFmtId="165" fontId="0" fillId="0" borderId="0" xfId="1" applyNumberFormat="1" applyFont="1"/>
  </cellXfs>
  <cellStyles count="10">
    <cellStyle name="Comma" xfId="1" builtinId="3"/>
    <cellStyle name="Comma 2" xfId="6" xr:uid="{1F4728A1-6712-4130-AEFD-2E1E6EACA52E}"/>
    <cellStyle name="Comma 3" xfId="5" xr:uid="{02E8065A-4772-4024-B3C2-6938068F56C9}"/>
    <cellStyle name="Comma 7" xfId="8" xr:uid="{C6A9D0B5-9891-4B48-8A6F-CEBB8FA5EC0E}"/>
    <cellStyle name="Normal" xfId="0" builtinId="0"/>
    <cellStyle name="Normal 2" xfId="9" xr:uid="{1C2AE79D-2075-4C44-99B9-7E4AC91A6670}"/>
    <cellStyle name="Normal 6" xfId="4" xr:uid="{130034A1-16C2-439E-8450-F9585A974067}"/>
    <cellStyle name="Normal 7" xfId="2" xr:uid="{742BA74C-575F-48CA-BE8D-AAC4C58EFD1D}"/>
    <cellStyle name="Normal_Connections 2012 2" xfId="3" xr:uid="{3062DB32-A1EE-4DA9-A46B-801E83B4C231}"/>
    <cellStyle name="Normal_PPE Deferral Account Schedule for 2013 MIFRS CoS applications (2)" xfId="7" xr:uid="{495B17E6-E6C0-4A47-9BB3-4207AE589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EB\Rates\2026%20Rate%20Application\Group%202\Estimate%20Useful%20Life%20-%20final%20files\Change%20in%20useful%20lifes%20summary-Apr%202019-%20Dec%202024-updated%20Jun%2017%2025_Final-from%20Cindy-Jul%2025.xlsx" TargetMode="External"/><Relationship Id="rId1" Type="http://schemas.openxmlformats.org/officeDocument/2006/relationships/externalLinkPath" Target="/OEB/Rates/2026%20Rate%20Application/Group%202/Estimate%20Useful%20Life%20-%20final%20files/Change%20in%20useful%20lifes%20summary-Apr%202019-%20Dec%202024-updated%20Jun%2017%2025_Final-from%20Cindy-Jul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netric With contin descrip"/>
      <sheetName val="Kinetric report"/>
      <sheetName val="Change useful life 19-24 posted"/>
      <sheetName val="2-EA-Continuity schedule -WRZ"/>
      <sheetName val="Summary_Application-Diff in UL"/>
      <sheetName val="Summary_Application-ALL"/>
      <sheetName val="Apr-Dec2019 VUL"/>
      <sheetName val="Apr-Dec2019 WUL"/>
      <sheetName val="Dec 2020 VUL "/>
      <sheetName val="Dec2020 WUL"/>
      <sheetName val="Dec 2021 VUL"/>
      <sheetName val="Dec 2021 WUL "/>
      <sheetName val="Dec 2022 VUL "/>
      <sheetName val="Dec 2022 WUL  "/>
      <sheetName val="Dec 2023VUL "/>
      <sheetName val="Dec 2023WUL"/>
      <sheetName val="Dec 2024 VUL  "/>
      <sheetName val="Dec 2024 WUL"/>
    </sheetNames>
    <sheetDataSet>
      <sheetData sheetId="0"/>
      <sheetData sheetId="1"/>
      <sheetData sheetId="2"/>
      <sheetData sheetId="3"/>
      <sheetData sheetId="4"/>
      <sheetData sheetId="5"/>
      <sheetData sheetId="6">
        <row r="69">
          <cell r="F69">
            <v>385705.75</v>
          </cell>
          <cell r="L69">
            <v>-91605.14</v>
          </cell>
          <cell r="M69">
            <v>-14463.990000000005</v>
          </cell>
        </row>
        <row r="93">
          <cell r="L93">
            <v>-21954260.349999998</v>
          </cell>
          <cell r="M93">
            <v>-3563482.2099999986</v>
          </cell>
          <cell r="N93">
            <v>81921.410000000018</v>
          </cell>
        </row>
        <row r="94">
          <cell r="G94">
            <v>-5002.0100000000102</v>
          </cell>
          <cell r="H94">
            <v>-209254.53</v>
          </cell>
        </row>
        <row r="95">
          <cell r="F95">
            <v>127639993.80999999</v>
          </cell>
        </row>
        <row r="100">
          <cell r="F100">
            <v>1081132</v>
          </cell>
        </row>
        <row r="105">
          <cell r="F105">
            <v>-21146623.139999997</v>
          </cell>
          <cell r="L105">
            <v>1416123.86</v>
          </cell>
        </row>
        <row r="132">
          <cell r="M132">
            <v>348849.23000000004</v>
          </cell>
          <cell r="N132">
            <v>0</v>
          </cell>
        </row>
      </sheetData>
      <sheetData sheetId="7">
        <row r="69">
          <cell r="F69">
            <v>385705.75</v>
          </cell>
          <cell r="L69">
            <v>-91605.14</v>
          </cell>
          <cell r="M69">
            <v>-14463.990000000005</v>
          </cell>
        </row>
        <row r="93">
          <cell r="F93">
            <v>127639993.80999999</v>
          </cell>
          <cell r="G93">
            <v>-5002.0100000000102</v>
          </cell>
          <cell r="H93">
            <v>-209254.53</v>
          </cell>
          <cell r="L93">
            <v>-21954260.349999998</v>
          </cell>
          <cell r="M93">
            <v>-3192666.7306489157</v>
          </cell>
          <cell r="N93">
            <v>69218.263697265764</v>
          </cell>
        </row>
        <row r="99">
          <cell r="F99">
            <v>1081132</v>
          </cell>
        </row>
        <row r="103">
          <cell r="L103">
            <v>1416123.86</v>
          </cell>
        </row>
        <row r="105">
          <cell r="F105">
            <v>-21146623.139999997</v>
          </cell>
          <cell r="M105">
            <v>344190.10629801475</v>
          </cell>
        </row>
      </sheetData>
      <sheetData sheetId="8">
        <row r="69">
          <cell r="M69">
            <v>-19328.989999999991</v>
          </cell>
        </row>
        <row r="93">
          <cell r="H93">
            <v>-244406.88</v>
          </cell>
          <cell r="M93">
            <v>-4153871.2000000025</v>
          </cell>
          <cell r="N93">
            <v>51105.659999999996</v>
          </cell>
        </row>
        <row r="105">
          <cell r="M105">
            <v>490919.78999999934</v>
          </cell>
        </row>
      </sheetData>
      <sheetData sheetId="9">
        <row r="69">
          <cell r="M69">
            <v>-19328.989999999991</v>
          </cell>
        </row>
        <row r="93">
          <cell r="H93">
            <v>-244406.88</v>
          </cell>
          <cell r="M93">
            <v>-4107520.2659089533</v>
          </cell>
          <cell r="N93">
            <v>50941.435460545348</v>
          </cell>
        </row>
        <row r="105">
          <cell r="M105">
            <v>474163.561992798</v>
          </cell>
        </row>
      </sheetData>
      <sheetData sheetId="10">
        <row r="69">
          <cell r="M69">
            <v>-19276.179999999993</v>
          </cell>
        </row>
        <row r="93">
          <cell r="H93">
            <v>-186141.43999999997</v>
          </cell>
        </row>
        <row r="94">
          <cell r="M94">
            <v>-4019274.62</v>
          </cell>
          <cell r="N94">
            <v>79233.849999999991</v>
          </cell>
        </row>
        <row r="105">
          <cell r="M105">
            <v>489787.87000000011</v>
          </cell>
        </row>
      </sheetData>
      <sheetData sheetId="11">
        <row r="69">
          <cell r="M69">
            <v>-19276.179999999993</v>
          </cell>
        </row>
        <row r="93">
          <cell r="H93">
            <v>-186141.43999999997</v>
          </cell>
          <cell r="M93">
            <v>-4045217.2220057282</v>
          </cell>
          <cell r="N93">
            <v>72117.192878892427</v>
          </cell>
        </row>
        <row r="105">
          <cell r="M105">
            <v>472866.96477840096</v>
          </cell>
        </row>
      </sheetData>
      <sheetData sheetId="12">
        <row r="69">
          <cell r="M69">
            <v>-19276.180000000022</v>
          </cell>
        </row>
        <row r="93">
          <cell r="H93">
            <v>-573187.4</v>
          </cell>
          <cell r="M93">
            <v>-3914603.7699999986</v>
          </cell>
          <cell r="N93">
            <v>200352.76999999996</v>
          </cell>
        </row>
        <row r="105">
          <cell r="M105">
            <v>489787.90000000084</v>
          </cell>
        </row>
      </sheetData>
      <sheetData sheetId="13">
        <row r="69">
          <cell r="M69">
            <v>-19276.180000000022</v>
          </cell>
        </row>
        <row r="93">
          <cell r="H93">
            <v>-573187.4</v>
          </cell>
          <cell r="M93">
            <v>-3770768.4102437133</v>
          </cell>
          <cell r="N93">
            <v>181215.41000000003</v>
          </cell>
        </row>
        <row r="105">
          <cell r="M105">
            <v>472866.97477839934</v>
          </cell>
        </row>
      </sheetData>
      <sheetData sheetId="14">
        <row r="69">
          <cell r="M69">
            <v>-19276.179999999993</v>
          </cell>
        </row>
        <row r="93">
          <cell r="H93">
            <v>-336491.23000000004</v>
          </cell>
          <cell r="M93">
            <v>-3830469.1500000041</v>
          </cell>
          <cell r="N93">
            <v>147987.43000000002</v>
          </cell>
        </row>
        <row r="94">
          <cell r="H94">
            <v>-336491.23000000004</v>
          </cell>
        </row>
        <row r="105">
          <cell r="M105">
            <v>489787.82999999961</v>
          </cell>
        </row>
      </sheetData>
      <sheetData sheetId="15">
        <row r="69">
          <cell r="M69">
            <v>-19276.179999999993</v>
          </cell>
        </row>
        <row r="93">
          <cell r="M93">
            <v>-3497703.0447209971</v>
          </cell>
          <cell r="N93">
            <v>133209.17141900249</v>
          </cell>
        </row>
        <row r="105">
          <cell r="M105">
            <v>472641.44571344648</v>
          </cell>
        </row>
      </sheetData>
      <sheetData sheetId="16">
        <row r="69">
          <cell r="M69">
            <v>-19328.989999999991</v>
          </cell>
        </row>
        <row r="79">
          <cell r="H79">
            <v>-442558.89</v>
          </cell>
        </row>
        <row r="93">
          <cell r="M93">
            <v>-3739589.5299999937</v>
          </cell>
          <cell r="N93">
            <v>205442.95</v>
          </cell>
        </row>
        <row r="105">
          <cell r="M105">
            <v>491129.81000000006</v>
          </cell>
        </row>
      </sheetData>
      <sheetData sheetId="17">
        <row r="69">
          <cell r="M69">
            <v>-19328.989999999991</v>
          </cell>
        </row>
        <row r="79">
          <cell r="H79">
            <v>-442558.89</v>
          </cell>
        </row>
        <row r="93">
          <cell r="M93">
            <v>-3362582.4242631383</v>
          </cell>
          <cell r="N93">
            <v>177524.96433574299</v>
          </cell>
        </row>
        <row r="105">
          <cell r="M105">
            <v>474023.33643894037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9335-9935-45CF-B46A-D4A795211C84}">
  <dimension ref="C4:L31"/>
  <sheetViews>
    <sheetView showGridLines="0" tabSelected="1" workbookViewId="0">
      <selection activeCell="I23" sqref="I23"/>
    </sheetView>
  </sheetViews>
  <sheetFormatPr defaultRowHeight="15" x14ac:dyDescent="0.25"/>
  <cols>
    <col min="3" max="3" width="51.85546875" customWidth="1"/>
    <col min="4" max="9" width="10.140625" bestFit="1" customWidth="1"/>
    <col min="11" max="11" width="14.140625" customWidth="1"/>
  </cols>
  <sheetData>
    <row r="4" spans="3:12" x14ac:dyDescent="0.25">
      <c r="C4" s="2"/>
      <c r="D4" s="3">
        <v>2019</v>
      </c>
      <c r="E4" s="3">
        <v>2020</v>
      </c>
      <c r="F4" s="3">
        <v>2021</v>
      </c>
      <c r="G4" s="3">
        <v>2022</v>
      </c>
      <c r="H4" s="3">
        <v>2023</v>
      </c>
      <c r="I4" s="3">
        <v>2024</v>
      </c>
    </row>
    <row r="5" spans="3:12" x14ac:dyDescent="0.25">
      <c r="C5" s="2" t="s">
        <v>26</v>
      </c>
      <c r="D5" s="3" t="s">
        <v>27</v>
      </c>
      <c r="E5" s="3" t="s">
        <v>27</v>
      </c>
      <c r="F5" s="3" t="s">
        <v>27</v>
      </c>
      <c r="G5" s="3" t="s">
        <v>27</v>
      </c>
      <c r="H5" s="3" t="s">
        <v>27</v>
      </c>
      <c r="I5" s="3" t="s">
        <v>27</v>
      </c>
    </row>
    <row r="6" spans="3:12" x14ac:dyDescent="0.25">
      <c r="C6" s="2"/>
      <c r="D6" s="3" t="s">
        <v>28</v>
      </c>
      <c r="E6" s="3" t="s">
        <v>28</v>
      </c>
      <c r="F6" s="3" t="s">
        <v>28</v>
      </c>
      <c r="G6" s="3" t="s">
        <v>28</v>
      </c>
      <c r="H6" s="3" t="s">
        <v>28</v>
      </c>
      <c r="I6" s="3" t="s">
        <v>28</v>
      </c>
    </row>
    <row r="7" spans="3:12" x14ac:dyDescent="0.25">
      <c r="C7" s="2"/>
      <c r="D7" s="4" t="s">
        <v>29</v>
      </c>
      <c r="E7" s="4" t="s">
        <v>29</v>
      </c>
      <c r="F7" s="4" t="s">
        <v>29</v>
      </c>
      <c r="G7" s="4" t="s">
        <v>29</v>
      </c>
      <c r="H7" s="4" t="s">
        <v>29</v>
      </c>
      <c r="I7" s="4" t="s">
        <v>29</v>
      </c>
    </row>
    <row r="8" spans="3:12" x14ac:dyDescent="0.25">
      <c r="C8" s="12" t="s">
        <v>87</v>
      </c>
      <c r="D8" s="13"/>
      <c r="E8" s="13"/>
      <c r="F8" s="13"/>
      <c r="G8" s="13"/>
      <c r="H8" s="13"/>
      <c r="I8" s="13"/>
    </row>
    <row r="9" spans="3:12" x14ac:dyDescent="0.25">
      <c r="C9" s="6" t="s">
        <v>30</v>
      </c>
      <c r="D9" s="14">
        <f>+'[1]Apr-Dec2019 WUL'!F93-'[1]Apr-Dec2019 WUL'!F69+'[1]Apr-Dec2019 WUL'!F99+'[1]Apr-Dec2019 WUL'!F105+'[1]Apr-Dec2019 WUL'!L93-'[1]Apr-Dec2019 WUL'!L69+'[1]Apr-Dec2019 WUL'!L103</f>
        <v>86742265.569999993</v>
      </c>
      <c r="E9" s="10">
        <f>+D12</f>
        <v>83763214.659346357</v>
      </c>
      <c r="F9" s="10">
        <f t="shared" ref="F9:G9" si="0">+E12</f>
        <v>79955721.500890747</v>
      </c>
      <c r="G9" s="10">
        <f t="shared" si="0"/>
        <v>76288623.176542312</v>
      </c>
      <c r="H9" s="10">
        <f>+G12</f>
        <v>72618025.931076989</v>
      </c>
      <c r="I9" s="10">
        <f>+H12</f>
        <v>69408958.453488439</v>
      </c>
    </row>
    <row r="10" spans="3:12" x14ac:dyDescent="0.25">
      <c r="C10" s="6" t="s">
        <v>31</v>
      </c>
      <c r="D10" s="14">
        <f>+'[1]Apr-Dec2019 WUL'!G93+'[1]Apr-Dec2019 WUL'!H93</f>
        <v>-214256.54</v>
      </c>
      <c r="E10" s="14">
        <f>+'[1]Dec2020 WUL'!H93</f>
        <v>-244406.88</v>
      </c>
      <c r="F10" s="14">
        <f>+'[1]Dec 2021 WUL '!H93</f>
        <v>-186141.43999999997</v>
      </c>
      <c r="G10" s="14">
        <f>+'[1]Dec 2022 WUL  '!H93</f>
        <v>-573187.4</v>
      </c>
      <c r="H10" s="14">
        <f>+'[1]Dec 2023VUL '!H94</f>
        <v>-336491.23000000004</v>
      </c>
      <c r="I10" s="14">
        <f>+'[1]Dec 2024 WUL'!H79</f>
        <v>-442558.89</v>
      </c>
    </row>
    <row r="11" spans="3:12" x14ac:dyDescent="0.25">
      <c r="C11" s="6" t="s">
        <v>32</v>
      </c>
      <c r="D11" s="14">
        <f>+'[1]Apr-Dec2019 WUL'!M93-'[1]Apr-Dec2019 WUL'!M69+'[1]Apr-Dec2019 WUL'!N93+'[1]Apr-Dec2019 WUL'!M105</f>
        <v>-2764794.3706536349</v>
      </c>
      <c r="E11" s="14">
        <f>+'[1]Dec2020 WUL'!M93-'[1]Dec2020 WUL'!M69+'[1]Dec2020 WUL'!N93+'[1]Dec2020 WUL'!M105</f>
        <v>-3563086.2784556104</v>
      </c>
      <c r="F11" s="14">
        <f>+'[1]Dec 2021 WUL '!M93-'[1]Dec 2021 WUL '!M69+'[1]Dec 2021 WUL '!N93+'[1]Dec 2021 WUL '!M105</f>
        <v>-3480956.8843484344</v>
      </c>
      <c r="G11" s="14">
        <f>+'[1]Dec 2022 WUL  '!M93-'[1]Dec 2022 WUL  '!M69+'[1]Dec 2022 WUL  '!N93+'[1]Dec 2022 WUL  '!M105</f>
        <v>-3097409.8454653136</v>
      </c>
      <c r="H11" s="14">
        <f>+'[1]Dec 2023WUL'!M93-'[1]Dec 2023WUL'!M69+'[1]Dec 2023WUL'!N93+'[1]Dec 2023WUL'!M105</f>
        <v>-2872576.2475885479</v>
      </c>
      <c r="I11" s="14">
        <f>+'[1]Dec 2024 WUL'!M93-'[1]Dec 2024 WUL'!M69+'[1]Dec 2024 WUL'!N93+'[1]Dec 2024 WUL'!M105</f>
        <v>-2691705.1334884549</v>
      </c>
    </row>
    <row r="12" spans="3:12" x14ac:dyDescent="0.25">
      <c r="C12" s="9" t="s">
        <v>33</v>
      </c>
      <c r="D12" s="10">
        <f>SUM(D9:D11)</f>
        <v>83763214.659346357</v>
      </c>
      <c r="E12" s="10">
        <f t="shared" ref="E12:I12" si="1">SUM(E9:E11)</f>
        <v>79955721.500890747</v>
      </c>
      <c r="F12" s="10">
        <f t="shared" si="1"/>
        <v>76288623.176542312</v>
      </c>
      <c r="G12" s="10">
        <f t="shared" si="1"/>
        <v>72618025.931076989</v>
      </c>
      <c r="H12" s="10">
        <f t="shared" si="1"/>
        <v>69408958.453488439</v>
      </c>
      <c r="I12" s="10">
        <f t="shared" si="1"/>
        <v>66274694.429999985</v>
      </c>
      <c r="K12" s="23"/>
      <c r="L12" s="19"/>
    </row>
    <row r="13" spans="3:12" x14ac:dyDescent="0.25">
      <c r="C13" s="20"/>
      <c r="D13" s="21"/>
      <c r="E13" s="21"/>
      <c r="F13" s="21"/>
      <c r="G13" s="21"/>
      <c r="H13" s="21"/>
      <c r="I13" s="21"/>
      <c r="K13" s="23"/>
      <c r="L13" s="19"/>
    </row>
    <row r="14" spans="3:12" x14ac:dyDescent="0.25">
      <c r="C14" s="5" t="s">
        <v>88</v>
      </c>
      <c r="D14" s="22"/>
      <c r="E14" s="22"/>
      <c r="F14" s="22"/>
      <c r="G14" s="22"/>
      <c r="H14" s="22"/>
      <c r="I14" s="22"/>
    </row>
    <row r="15" spans="3:12" x14ac:dyDescent="0.25">
      <c r="C15" s="6" t="s">
        <v>34</v>
      </c>
      <c r="D15" s="7">
        <f>+'[1]Apr-Dec2019 VUL'!F95-'[1]Apr-Dec2019 VUL'!F69+'[1]Apr-Dec2019 VUL'!F100+'[1]Apr-Dec2019 VUL'!F105+'[1]Apr-Dec2019 VUL'!L93-'[1]Apr-Dec2019 VUL'!L69+'[1]Apr-Dec2019 VUL'!L105</f>
        <v>86742265.569999993</v>
      </c>
      <c r="E15" s="8">
        <f>+D18</f>
        <v>83409761.449999988</v>
      </c>
      <c r="F15" s="8">
        <f t="shared" ref="F15:G15" si="2">+E18</f>
        <v>79572837.809999987</v>
      </c>
      <c r="G15" s="8">
        <f t="shared" si="2"/>
        <v>75955719.649999991</v>
      </c>
      <c r="H15" s="8">
        <f>+G18</f>
        <v>72177345.329999983</v>
      </c>
      <c r="I15" s="8">
        <f>+H18</f>
        <v>68667436.389999971</v>
      </c>
    </row>
    <row r="16" spans="3:12" x14ac:dyDescent="0.25">
      <c r="C16" s="6" t="s">
        <v>31</v>
      </c>
      <c r="D16" s="7">
        <f>+'[1]Apr-Dec2019 VUL'!G94+'[1]Apr-Dec2019 VUL'!H94</f>
        <v>-214256.54</v>
      </c>
      <c r="E16" s="7">
        <f>+'[1]Dec 2020 VUL '!H93</f>
        <v>-244406.88</v>
      </c>
      <c r="F16" s="7">
        <f>+'[1]Dec 2021 VUL'!H93</f>
        <v>-186141.43999999997</v>
      </c>
      <c r="G16" s="7">
        <f>+'[1]Dec 2022 VUL '!H93</f>
        <v>-573187.4</v>
      </c>
      <c r="H16" s="7">
        <f>+'[1]Dec 2023VUL '!H93</f>
        <v>-336491.23000000004</v>
      </c>
      <c r="I16" s="7">
        <f>+'[1]Dec 2024 VUL  '!H79</f>
        <v>-442558.89</v>
      </c>
    </row>
    <row r="17" spans="3:12" x14ac:dyDescent="0.25">
      <c r="C17" s="6" t="s">
        <v>35</v>
      </c>
      <c r="D17" s="7">
        <f>+'[1]Apr-Dec2019 VUL'!M93+'[1]Apr-Dec2019 VUL'!N93+'[1]Apr-Dec2019 VUL'!M132-'[1]Apr-Dec2019 VUL'!M69+'[1]Apr-Dec2019 VUL'!N132</f>
        <v>-3118247.5799999982</v>
      </c>
      <c r="E17" s="7">
        <f>+'[1]Dec 2020 VUL '!M93-'[1]Dec 2020 VUL '!M69+'[1]Dec 2020 VUL '!N93+'[1]Dec 2020 VUL '!M105</f>
        <v>-3592516.7600000035</v>
      </c>
      <c r="F17" s="7">
        <f>+'[1]Dec 2021 VUL'!M94-'[1]Dec 2021 VUL'!M69+'[1]Dec 2021 VUL'!N94+'[1]Dec 2021 VUL'!M105</f>
        <v>-3430976.7199999997</v>
      </c>
      <c r="G17" s="7">
        <f>+'[1]Dec 2022 VUL '!M93-'[1]Dec 2022 VUL '!M69+'[1]Dec 2022 VUL '!N93+'[1]Dec 2022 VUL '!M105</f>
        <v>-3205186.9199999976</v>
      </c>
      <c r="H17" s="7">
        <f>+'[1]Dec 2023VUL '!M93-'[1]Dec 2023VUL '!M69+'[1]Dec 2023VUL '!N93+'[1]Dec 2023VUL '!M105</f>
        <v>-3173417.7100000042</v>
      </c>
      <c r="I17" s="7">
        <f>+'[1]Dec 2024 VUL  '!M93-'[1]Dec 2024 VUL  '!M69+'[1]Dec 2024 VUL  '!N93+'[1]Dec 2024 VUL  '!M105</f>
        <v>-3023687.7799999933</v>
      </c>
    </row>
    <row r="18" spans="3:12" x14ac:dyDescent="0.25">
      <c r="C18" s="9" t="s">
        <v>33</v>
      </c>
      <c r="D18" s="10">
        <f>SUM(D15:D17)</f>
        <v>83409761.449999988</v>
      </c>
      <c r="E18" s="10">
        <f t="shared" ref="E18:I18" si="3">SUM(E15:E17)</f>
        <v>79572837.809999987</v>
      </c>
      <c r="F18" s="10">
        <f t="shared" si="3"/>
        <v>75955719.649999991</v>
      </c>
      <c r="G18" s="10">
        <f t="shared" si="3"/>
        <v>72177345.329999983</v>
      </c>
      <c r="H18" s="10">
        <f t="shared" si="3"/>
        <v>68667436.389999971</v>
      </c>
      <c r="I18" s="10">
        <f t="shared" si="3"/>
        <v>65201189.719999976</v>
      </c>
      <c r="J18" t="s">
        <v>26</v>
      </c>
      <c r="K18" s="23"/>
      <c r="L18" s="19"/>
    </row>
    <row r="19" spans="3:12" x14ac:dyDescent="0.25">
      <c r="C19" s="2"/>
      <c r="D19" s="11"/>
      <c r="E19" s="11"/>
      <c r="F19" s="11"/>
      <c r="G19" s="11"/>
      <c r="H19" s="11"/>
      <c r="I19" s="11"/>
    </row>
    <row r="20" spans="3:12" x14ac:dyDescent="0.25">
      <c r="C20" s="15" t="s">
        <v>89</v>
      </c>
      <c r="D20" s="16"/>
      <c r="E20" s="17"/>
      <c r="F20" s="17"/>
      <c r="G20" s="17"/>
      <c r="H20" s="17"/>
      <c r="I20" s="18">
        <f>+I12-I18</f>
        <v>1073504.7100000083</v>
      </c>
    </row>
    <row r="22" spans="3:12" x14ac:dyDescent="0.25">
      <c r="D22" s="19"/>
      <c r="E22" s="19"/>
      <c r="F22" s="19"/>
      <c r="G22" s="19"/>
      <c r="H22" s="19"/>
      <c r="I22" s="19"/>
      <c r="J22" s="1"/>
    </row>
    <row r="23" spans="3:12" x14ac:dyDescent="0.25">
      <c r="D23" s="19"/>
      <c r="E23" s="19"/>
      <c r="F23" s="19"/>
      <c r="G23" s="19"/>
      <c r="H23" s="19"/>
      <c r="I23" s="19"/>
      <c r="J23" s="1"/>
    </row>
    <row r="24" spans="3:12" x14ac:dyDescent="0.25">
      <c r="D24" s="49"/>
      <c r="E24" s="49"/>
      <c r="F24" s="49"/>
      <c r="G24" s="49"/>
      <c r="H24" s="49"/>
      <c r="I24" s="49"/>
      <c r="J24" s="1"/>
    </row>
    <row r="25" spans="3:12" x14ac:dyDescent="0.25">
      <c r="I25" s="1"/>
    </row>
    <row r="27" spans="3:12" x14ac:dyDescent="0.25">
      <c r="I27" s="1"/>
    </row>
    <row r="28" spans="3:12" x14ac:dyDescent="0.25">
      <c r="I28" s="1"/>
      <c r="J28" s="1"/>
    </row>
    <row r="29" spans="3:12" x14ac:dyDescent="0.25">
      <c r="I29" s="1"/>
      <c r="J29" s="1"/>
    </row>
    <row r="30" spans="3:12" x14ac:dyDescent="0.25">
      <c r="I30" s="1"/>
    </row>
    <row r="31" spans="3:12" x14ac:dyDescent="0.25">
      <c r="I31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836B-EA14-4E49-9105-018A7F51F1C2}">
  <dimension ref="B2:BA54"/>
  <sheetViews>
    <sheetView workbookViewId="0">
      <pane xSplit="6" ySplit="4" topLeftCell="AN35" activePane="bottomRight" state="frozen"/>
      <selection pane="topRight" activeCell="H1" sqref="H1"/>
      <selection pane="bottomLeft" activeCell="A5" sqref="A5"/>
      <selection pane="bottomRight" activeCell="G19" sqref="G19"/>
    </sheetView>
  </sheetViews>
  <sheetFormatPr defaultColWidth="9.140625" defaultRowHeight="15" x14ac:dyDescent="0.25"/>
  <cols>
    <col min="2" max="2" width="54" customWidth="1"/>
    <col min="3" max="3" width="10.28515625" customWidth="1"/>
    <col min="4" max="4" width="11.42578125" bestFit="1" customWidth="1"/>
    <col min="7" max="7" width="14.140625" bestFit="1" customWidth="1"/>
    <col min="8" max="8" width="12.85546875" customWidth="1"/>
    <col min="9" max="9" width="14.5703125" customWidth="1"/>
    <col min="10" max="10" width="13.28515625" customWidth="1"/>
    <col min="11" max="11" width="14.5703125" customWidth="1"/>
    <col min="12" max="12" width="12" bestFit="1" customWidth="1"/>
    <col min="13" max="13" width="1.140625" customWidth="1"/>
    <col min="14" max="14" width="13.42578125" customWidth="1"/>
    <col min="15" max="15" width="12.42578125" customWidth="1"/>
    <col min="16" max="16" width="15.42578125" customWidth="1"/>
    <col min="17" max="17" width="13.5703125" customWidth="1"/>
    <col min="18" max="18" width="15.42578125" customWidth="1"/>
    <col min="19" max="19" width="12.42578125" customWidth="1"/>
    <col min="20" max="20" width="0.85546875" customWidth="1"/>
    <col min="21" max="21" width="13.42578125" customWidth="1"/>
    <col min="22" max="23" width="13.85546875" customWidth="1"/>
    <col min="24" max="24" width="13.28515625" customWidth="1"/>
    <col min="25" max="25" width="13.85546875" customWidth="1"/>
    <col min="26" max="26" width="14.28515625" customWidth="1"/>
    <col min="27" max="27" width="0.85546875" customWidth="1"/>
    <col min="28" max="28" width="13.42578125" customWidth="1"/>
    <col min="29" max="29" width="13" customWidth="1"/>
    <col min="30" max="30" width="13.85546875" customWidth="1"/>
    <col min="31" max="31" width="12.5703125" customWidth="1"/>
    <col min="32" max="32" width="13.85546875" customWidth="1"/>
    <col min="33" max="33" width="11.7109375" bestFit="1" customWidth="1"/>
    <col min="34" max="34" width="1" customWidth="1"/>
    <col min="35" max="35" width="13.42578125" customWidth="1"/>
    <col min="36" max="36" width="15" customWidth="1"/>
    <col min="37" max="37" width="13.85546875" customWidth="1"/>
    <col min="38" max="38" width="13.7109375" customWidth="1"/>
    <col min="39" max="39" width="13.85546875" customWidth="1"/>
    <col min="40" max="40" width="11.7109375" bestFit="1" customWidth="1"/>
    <col min="41" max="41" width="0.85546875" customWidth="1"/>
    <col min="42" max="42" width="13.42578125" customWidth="1"/>
    <col min="43" max="43" width="12.5703125" customWidth="1"/>
    <col min="44" max="44" width="13.85546875" customWidth="1"/>
    <col min="45" max="45" width="13.42578125" customWidth="1"/>
    <col min="46" max="46" width="13.85546875" customWidth="1"/>
    <col min="47" max="47" width="11.7109375" bestFit="1" customWidth="1"/>
    <col min="48" max="48" width="1.28515625" customWidth="1"/>
    <col min="49" max="49" width="16.28515625" style="25" bestFit="1" customWidth="1"/>
    <col min="50" max="50" width="18.7109375" bestFit="1" customWidth="1"/>
    <col min="52" max="52" width="6.28515625" customWidth="1"/>
    <col min="53" max="53" width="7" customWidth="1"/>
  </cols>
  <sheetData>
    <row r="2" spans="2:53" x14ac:dyDescent="0.25">
      <c r="C2" s="24"/>
      <c r="D2" s="24"/>
      <c r="E2" s="24" t="s">
        <v>36</v>
      </c>
      <c r="F2" s="24" t="s">
        <v>37</v>
      </c>
      <c r="G2" s="24" t="s">
        <v>38</v>
      </c>
      <c r="H2" s="24" t="s">
        <v>36</v>
      </c>
      <c r="I2" s="24" t="s">
        <v>36</v>
      </c>
      <c r="J2" s="24" t="s">
        <v>37</v>
      </c>
      <c r="K2" s="24" t="s">
        <v>37</v>
      </c>
      <c r="L2" s="24">
        <v>2019</v>
      </c>
      <c r="N2" s="24" t="s">
        <v>39</v>
      </c>
      <c r="O2" s="24" t="s">
        <v>36</v>
      </c>
      <c r="P2" s="24" t="s">
        <v>36</v>
      </c>
      <c r="Q2" s="24" t="s">
        <v>37</v>
      </c>
      <c r="R2" s="24" t="s">
        <v>37</v>
      </c>
      <c r="S2" s="24">
        <v>2020</v>
      </c>
      <c r="U2" s="24" t="s">
        <v>40</v>
      </c>
      <c r="V2" s="24" t="s">
        <v>36</v>
      </c>
      <c r="W2" s="24" t="s">
        <v>36</v>
      </c>
      <c r="X2" s="24" t="s">
        <v>37</v>
      </c>
      <c r="Y2" s="24" t="s">
        <v>37</v>
      </c>
      <c r="Z2" s="24">
        <v>2021</v>
      </c>
      <c r="AB2" s="24" t="s">
        <v>41</v>
      </c>
      <c r="AC2" s="24" t="s">
        <v>36</v>
      </c>
      <c r="AD2" s="24" t="s">
        <v>36</v>
      </c>
      <c r="AE2" s="24" t="s">
        <v>37</v>
      </c>
      <c r="AF2" s="24" t="s">
        <v>37</v>
      </c>
      <c r="AG2" s="24">
        <v>2022</v>
      </c>
      <c r="AI2" s="24" t="s">
        <v>42</v>
      </c>
      <c r="AJ2" s="24" t="s">
        <v>36</v>
      </c>
      <c r="AK2" s="24" t="s">
        <v>36</v>
      </c>
      <c r="AL2" s="24" t="s">
        <v>37</v>
      </c>
      <c r="AM2" s="24" t="s">
        <v>37</v>
      </c>
      <c r="AN2" s="24">
        <v>2023</v>
      </c>
      <c r="AP2" s="24" t="s">
        <v>43</v>
      </c>
      <c r="AQ2" s="24" t="s">
        <v>36</v>
      </c>
      <c r="AR2" s="24" t="s">
        <v>36</v>
      </c>
      <c r="AS2" s="24" t="s">
        <v>37</v>
      </c>
      <c r="AT2" s="24" t="s">
        <v>37</v>
      </c>
      <c r="AU2" s="24">
        <v>2024</v>
      </c>
      <c r="AW2" s="24" t="s">
        <v>25</v>
      </c>
    </row>
    <row r="3" spans="2:53" x14ac:dyDescent="0.25">
      <c r="B3" s="24" t="s">
        <v>44</v>
      </c>
      <c r="C3" s="24" t="s">
        <v>45</v>
      </c>
      <c r="D3" s="24" t="s">
        <v>0</v>
      </c>
      <c r="E3" s="24" t="s">
        <v>46</v>
      </c>
      <c r="F3" s="24" t="s">
        <v>46</v>
      </c>
      <c r="G3" s="24" t="s">
        <v>47</v>
      </c>
      <c r="H3" s="24" t="s">
        <v>48</v>
      </c>
      <c r="I3" s="24" t="s">
        <v>49</v>
      </c>
      <c r="J3" s="24" t="s">
        <v>48</v>
      </c>
      <c r="K3" s="24" t="s">
        <v>49</v>
      </c>
      <c r="L3" s="24">
        <v>1508</v>
      </c>
      <c r="N3" s="24" t="s">
        <v>47</v>
      </c>
      <c r="O3" s="24" t="s">
        <v>48</v>
      </c>
      <c r="P3" s="24" t="s">
        <v>49</v>
      </c>
      <c r="Q3" s="24" t="s">
        <v>48</v>
      </c>
      <c r="R3" s="24" t="s">
        <v>49</v>
      </c>
      <c r="S3" s="24">
        <v>1508</v>
      </c>
      <c r="U3" s="24" t="s">
        <v>47</v>
      </c>
      <c r="V3" s="24" t="s">
        <v>48</v>
      </c>
      <c r="W3" s="24" t="s">
        <v>49</v>
      </c>
      <c r="X3" s="24" t="s">
        <v>48</v>
      </c>
      <c r="Y3" s="24" t="s">
        <v>49</v>
      </c>
      <c r="Z3" s="24">
        <v>1508</v>
      </c>
      <c r="AB3" s="24" t="s">
        <v>47</v>
      </c>
      <c r="AC3" s="24" t="s">
        <v>48</v>
      </c>
      <c r="AD3" s="24" t="s">
        <v>49</v>
      </c>
      <c r="AE3" s="24" t="s">
        <v>48</v>
      </c>
      <c r="AF3" s="24" t="s">
        <v>49</v>
      </c>
      <c r="AG3" s="24">
        <v>1508</v>
      </c>
      <c r="AI3" s="24" t="s">
        <v>47</v>
      </c>
      <c r="AJ3" s="24" t="s">
        <v>48</v>
      </c>
      <c r="AK3" s="24" t="s">
        <v>49</v>
      </c>
      <c r="AL3" s="24" t="s">
        <v>48</v>
      </c>
      <c r="AM3" s="24" t="s">
        <v>49</v>
      </c>
      <c r="AN3" s="24">
        <v>1508</v>
      </c>
      <c r="AP3" s="24" t="s">
        <v>47</v>
      </c>
      <c r="AQ3" s="24" t="s">
        <v>48</v>
      </c>
      <c r="AR3" s="24" t="s">
        <v>49</v>
      </c>
      <c r="AS3" s="24" t="s">
        <v>48</v>
      </c>
      <c r="AT3" s="24" t="s">
        <v>49</v>
      </c>
      <c r="AU3" s="24">
        <v>1508</v>
      </c>
      <c r="AW3" s="24">
        <v>1508</v>
      </c>
    </row>
    <row r="4" spans="2:53" x14ac:dyDescent="0.25">
      <c r="C4" s="24" t="s">
        <v>26</v>
      </c>
      <c r="D4" s="24"/>
      <c r="E4" s="24" t="s">
        <v>50</v>
      </c>
      <c r="F4" s="24" t="s">
        <v>50</v>
      </c>
      <c r="G4" s="24"/>
      <c r="H4" s="24"/>
      <c r="I4" s="24" t="s">
        <v>51</v>
      </c>
      <c r="J4" s="24"/>
      <c r="K4" s="24" t="s">
        <v>51</v>
      </c>
      <c r="L4" s="24"/>
      <c r="N4" s="24"/>
      <c r="P4" s="24" t="s">
        <v>51</v>
      </c>
      <c r="R4" s="24" t="s">
        <v>51</v>
      </c>
      <c r="U4" s="24"/>
      <c r="W4" s="24" t="s">
        <v>51</v>
      </c>
      <c r="Y4" s="24" t="s">
        <v>51</v>
      </c>
      <c r="AB4" s="24"/>
      <c r="AD4" s="24" t="s">
        <v>51</v>
      </c>
      <c r="AF4" s="24" t="s">
        <v>51</v>
      </c>
      <c r="AI4" s="24"/>
      <c r="AK4" s="24" t="s">
        <v>51</v>
      </c>
      <c r="AM4" s="24" t="s">
        <v>51</v>
      </c>
      <c r="AP4" s="24"/>
      <c r="AR4" s="24" t="s">
        <v>51</v>
      </c>
      <c r="AT4" s="24" t="s">
        <v>51</v>
      </c>
    </row>
    <row r="5" spans="2:53" x14ac:dyDescent="0.25">
      <c r="B5" s="26" t="s">
        <v>52</v>
      </c>
      <c r="C5" s="27">
        <v>1820</v>
      </c>
      <c r="D5" s="28" t="s">
        <v>6</v>
      </c>
      <c r="E5" s="30">
        <v>45</v>
      </c>
      <c r="F5" s="30">
        <v>40</v>
      </c>
      <c r="G5" s="40">
        <v>7470513.1299999999</v>
      </c>
      <c r="H5" s="40">
        <v>-154416.9748740819</v>
      </c>
      <c r="I5" s="40"/>
      <c r="J5" s="40">
        <v>-185420.80999999971</v>
      </c>
      <c r="K5" s="40"/>
      <c r="L5" s="40">
        <f>+(H5+I5)-(J5+K5)</f>
        <v>31003.835125917802</v>
      </c>
      <c r="M5" s="40"/>
      <c r="N5" s="40">
        <v>7470513.1299999999</v>
      </c>
      <c r="O5" s="40">
        <v>-205604.88246699364</v>
      </c>
      <c r="P5" s="40"/>
      <c r="Q5" s="40">
        <v>-236371.68000000098</v>
      </c>
      <c r="R5" s="40"/>
      <c r="S5" s="40">
        <f t="shared" ref="S5:S31" si="0">+(O5+P5)-(Q5+R5)</f>
        <v>30766.797533007339</v>
      </c>
      <c r="T5" s="40"/>
      <c r="U5" s="40">
        <v>7470513.1299999999</v>
      </c>
      <c r="V5" s="40">
        <v>-205043.12907007989</v>
      </c>
      <c r="W5" s="40"/>
      <c r="X5" s="40">
        <v>-235725.84999999893</v>
      </c>
      <c r="Y5" s="40"/>
      <c r="Z5" s="40">
        <f t="shared" ref="Z5:Z31" si="1">+(V5+W5)-(X5+Y5)</f>
        <v>30682.720929919044</v>
      </c>
      <c r="AA5" s="40"/>
      <c r="AB5" s="40">
        <v>7470513.1299999999</v>
      </c>
      <c r="AC5" s="40">
        <v>-205043.12907007942</v>
      </c>
      <c r="AD5" s="40"/>
      <c r="AE5" s="40">
        <v>-235725.8200000003</v>
      </c>
      <c r="AF5" s="40"/>
      <c r="AG5" s="40">
        <f t="shared" ref="AG5:AG31" si="2">+(AC5+AD5)-(AE5+AF5)</f>
        <v>30682.690929920878</v>
      </c>
      <c r="AH5" s="40"/>
      <c r="AI5" s="40">
        <v>7470513.1299999999</v>
      </c>
      <c r="AJ5" s="40">
        <v>-205043.12907007942</v>
      </c>
      <c r="AK5" s="40"/>
      <c r="AL5" s="40">
        <v>-235725.87000000034</v>
      </c>
      <c r="AM5" s="40"/>
      <c r="AN5" s="40">
        <f t="shared" ref="AN5:AN31" si="3">+(AJ5+AK5)-(AL5+AM5)</f>
        <v>30682.740929920925</v>
      </c>
      <c r="AO5" s="40"/>
      <c r="AP5" s="40">
        <v>7470513.1299999999</v>
      </c>
      <c r="AQ5" s="40">
        <v>-205745.85544868489</v>
      </c>
      <c r="AR5" s="40"/>
      <c r="AS5" s="40">
        <v>-236371.65999999829</v>
      </c>
      <c r="AT5" s="40"/>
      <c r="AU5" s="40">
        <f t="shared" ref="AU5:AU31" si="4">+(AQ5+AR5)-(AS5+AT5)</f>
        <v>30625.804551313398</v>
      </c>
      <c r="AV5" s="41"/>
      <c r="AW5" s="42">
        <f>+AU5+AN5+AG5+Z5+S5+L5</f>
        <v>184444.58999999939</v>
      </c>
    </row>
    <row r="6" spans="2:53" x14ac:dyDescent="0.25">
      <c r="B6" s="26" t="s">
        <v>53</v>
      </c>
      <c r="C6" s="27">
        <v>1820</v>
      </c>
      <c r="D6" s="28" t="s">
        <v>7</v>
      </c>
      <c r="E6" s="30">
        <v>45</v>
      </c>
      <c r="F6" s="30">
        <v>40</v>
      </c>
      <c r="G6" s="40">
        <v>2402325.98</v>
      </c>
      <c r="H6" s="40">
        <v>-48511.795348317712</v>
      </c>
      <c r="I6" s="40"/>
      <c r="J6" s="40">
        <v>-57899.239999999932</v>
      </c>
      <c r="K6" s="40"/>
      <c r="L6" s="40">
        <f t="shared" ref="L6:L31" si="5">+(H6+I6)-(J6+K6)</f>
        <v>9387.4446516822209</v>
      </c>
      <c r="M6" s="40"/>
      <c r="N6" s="40">
        <v>2402325.98</v>
      </c>
      <c r="O6" s="40">
        <v>-64564.789445397502</v>
      </c>
      <c r="P6" s="40"/>
      <c r="Q6" s="40">
        <v>-73729.350000000093</v>
      </c>
      <c r="R6" s="40"/>
      <c r="S6" s="40">
        <f t="shared" si="0"/>
        <v>9164.5605546025909</v>
      </c>
      <c r="T6" s="40"/>
      <c r="U6" s="40">
        <v>2402325.98</v>
      </c>
      <c r="V6" s="40">
        <v>-64388.382916858071</v>
      </c>
      <c r="W6" s="40"/>
      <c r="X6" s="40">
        <v>-73527.889999999781</v>
      </c>
      <c r="Y6" s="40"/>
      <c r="Z6" s="40">
        <f t="shared" si="1"/>
        <v>9139.5070831417106</v>
      </c>
      <c r="AA6" s="40"/>
      <c r="AB6" s="40">
        <v>2402325.98</v>
      </c>
      <c r="AC6" s="40">
        <v>-64388.382916858129</v>
      </c>
      <c r="AD6" s="40"/>
      <c r="AE6" s="40">
        <v>-73527.90000000014</v>
      </c>
      <c r="AF6" s="40"/>
      <c r="AG6" s="40">
        <f t="shared" si="2"/>
        <v>9139.517083142011</v>
      </c>
      <c r="AH6" s="40"/>
      <c r="AI6" s="40">
        <v>2402325.98</v>
      </c>
      <c r="AJ6" s="40">
        <v>-64388.382916858129</v>
      </c>
      <c r="AK6" s="40"/>
      <c r="AL6" s="40">
        <v>-73527.88</v>
      </c>
      <c r="AM6" s="40"/>
      <c r="AN6" s="40">
        <f t="shared" si="3"/>
        <v>9139.4970831418759</v>
      </c>
      <c r="AO6" s="40"/>
      <c r="AP6" s="40">
        <v>2402325.98</v>
      </c>
      <c r="AQ6" s="40">
        <v>-64577.246455710498</v>
      </c>
      <c r="AR6" s="40"/>
      <c r="AS6" s="40">
        <v>-73729.34999999986</v>
      </c>
      <c r="AT6" s="40"/>
      <c r="AU6" s="40">
        <f t="shared" si="4"/>
        <v>9152.1035442893626</v>
      </c>
      <c r="AV6" s="41"/>
      <c r="AW6" s="42">
        <f t="shared" ref="AW6:AW31" si="6">+AU6+AN6+AG6+Z6+S6+L6</f>
        <v>55122.629999999772</v>
      </c>
    </row>
    <row r="7" spans="2:53" x14ac:dyDescent="0.25">
      <c r="B7" s="26" t="s">
        <v>54</v>
      </c>
      <c r="C7" s="27">
        <v>1820</v>
      </c>
      <c r="D7" s="28" t="s">
        <v>8</v>
      </c>
      <c r="E7" s="30">
        <v>45</v>
      </c>
      <c r="F7" s="30">
        <v>40</v>
      </c>
      <c r="G7" s="40">
        <v>1468094.31</v>
      </c>
      <c r="H7" s="40">
        <v>-30917.014319587528</v>
      </c>
      <c r="I7" s="40"/>
      <c r="J7" s="40">
        <v>-37576.469999999856</v>
      </c>
      <c r="K7" s="40"/>
      <c r="L7" s="40">
        <f t="shared" si="5"/>
        <v>6659.4556804123276</v>
      </c>
      <c r="M7" s="40"/>
      <c r="N7" s="40">
        <v>1468094.31</v>
      </c>
      <c r="O7" s="40">
        <v>-41147.735421705613</v>
      </c>
      <c r="P7" s="40"/>
      <c r="Q7" s="40">
        <v>-47726.280000000028</v>
      </c>
      <c r="R7" s="40"/>
      <c r="S7" s="40">
        <f t="shared" si="0"/>
        <v>6578.5445782944153</v>
      </c>
      <c r="T7" s="40"/>
      <c r="U7" s="40">
        <v>1468094.31</v>
      </c>
      <c r="V7" s="40">
        <v>-41035.309915088816</v>
      </c>
      <c r="W7" s="40"/>
      <c r="X7" s="40">
        <v>-47595.94</v>
      </c>
      <c r="Y7" s="40"/>
      <c r="Z7" s="40">
        <f t="shared" si="1"/>
        <v>6560.6300849111867</v>
      </c>
      <c r="AA7" s="40"/>
      <c r="AB7" s="40">
        <v>1468094.31</v>
      </c>
      <c r="AC7" s="40">
        <v>-41035.309915088932</v>
      </c>
      <c r="AD7" s="40"/>
      <c r="AE7" s="40">
        <v>-47595.940000000119</v>
      </c>
      <c r="AF7" s="40"/>
      <c r="AG7" s="40">
        <f t="shared" si="2"/>
        <v>6560.6300849111867</v>
      </c>
      <c r="AH7" s="40"/>
      <c r="AI7" s="40">
        <v>1468094.31</v>
      </c>
      <c r="AJ7" s="40">
        <v>-41035.309915088932</v>
      </c>
      <c r="AK7" s="40"/>
      <c r="AL7" s="40">
        <v>-47595.969999999972</v>
      </c>
      <c r="AM7" s="40"/>
      <c r="AN7" s="40">
        <f t="shared" si="3"/>
        <v>6560.66008491104</v>
      </c>
      <c r="AO7" s="40"/>
      <c r="AP7" s="40">
        <v>1468094.31</v>
      </c>
      <c r="AQ7" s="40">
        <v>-41159.300513440277</v>
      </c>
      <c r="AR7" s="40"/>
      <c r="AS7" s="40">
        <v>-47726.290000000095</v>
      </c>
      <c r="AT7" s="40"/>
      <c r="AU7" s="40">
        <f t="shared" si="4"/>
        <v>6566.989486559818</v>
      </c>
      <c r="AV7" s="41"/>
      <c r="AW7" s="42">
        <f t="shared" si="6"/>
        <v>39486.909999999974</v>
      </c>
    </row>
    <row r="8" spans="2:53" x14ac:dyDescent="0.25">
      <c r="B8" s="26" t="s">
        <v>55</v>
      </c>
      <c r="C8" s="27">
        <v>1820</v>
      </c>
      <c r="D8" s="28" t="s">
        <v>56</v>
      </c>
      <c r="E8" s="30">
        <v>45</v>
      </c>
      <c r="F8" s="30">
        <v>25</v>
      </c>
      <c r="G8" s="40">
        <v>596898.4</v>
      </c>
      <c r="H8" s="40">
        <v>-13238.764896966313</v>
      </c>
      <c r="I8" s="40"/>
      <c r="J8" s="40">
        <v>-98879.580000000031</v>
      </c>
      <c r="K8" s="40"/>
      <c r="L8" s="40">
        <f t="shared" si="5"/>
        <v>85640.815103033718</v>
      </c>
      <c r="M8" s="40"/>
      <c r="N8" s="40">
        <v>596898.4</v>
      </c>
      <c r="O8" s="40">
        <v>-17619.592553780632</v>
      </c>
      <c r="P8" s="40"/>
      <c r="Q8" s="40">
        <v>-48881.380000000034</v>
      </c>
      <c r="R8" s="40"/>
      <c r="S8" s="40">
        <f t="shared" si="0"/>
        <v>31261.787446219401</v>
      </c>
      <c r="T8" s="40"/>
      <c r="U8" s="40">
        <v>596898.4</v>
      </c>
      <c r="V8" s="40">
        <v>-17571.451590518933</v>
      </c>
      <c r="W8" s="40"/>
      <c r="X8" s="40">
        <v>-42096.69</v>
      </c>
      <c r="Y8" s="40"/>
      <c r="Z8" s="40">
        <f t="shared" si="1"/>
        <v>24525.23840948107</v>
      </c>
      <c r="AA8" s="40"/>
      <c r="AB8" s="40">
        <v>596898.4</v>
      </c>
      <c r="AC8" s="40">
        <v>-17571.451590518933</v>
      </c>
      <c r="AD8" s="40"/>
      <c r="AE8" s="40">
        <v>-23162.599999999919</v>
      </c>
      <c r="AF8" s="40"/>
      <c r="AG8" s="40">
        <f t="shared" si="2"/>
        <v>5591.1484094809857</v>
      </c>
      <c r="AH8" s="40"/>
      <c r="AI8" s="40">
        <v>596898.4</v>
      </c>
      <c r="AJ8" s="40">
        <v>-17571.451590518933</v>
      </c>
      <c r="AK8" s="40"/>
      <c r="AL8" s="40">
        <v>-30151.299999999988</v>
      </c>
      <c r="AM8" s="40"/>
      <c r="AN8" s="40">
        <f t="shared" si="3"/>
        <v>12579.848409481056</v>
      </c>
      <c r="AO8" s="40"/>
      <c r="AP8" s="40">
        <v>596898.4</v>
      </c>
      <c r="AQ8" s="40">
        <v>-17629.227777696302</v>
      </c>
      <c r="AR8" s="40"/>
      <c r="AS8" s="40">
        <v>-30233.930000000168</v>
      </c>
      <c r="AT8" s="40"/>
      <c r="AU8" s="40">
        <f t="shared" si="4"/>
        <v>12604.702222303866</v>
      </c>
      <c r="AV8" s="41"/>
      <c r="AW8" s="42">
        <f t="shared" si="6"/>
        <v>172203.5400000001</v>
      </c>
      <c r="AX8" t="s">
        <v>26</v>
      </c>
    </row>
    <row r="9" spans="2:53" x14ac:dyDescent="0.25">
      <c r="B9" s="26" t="s">
        <v>57</v>
      </c>
      <c r="C9" s="27">
        <v>1820</v>
      </c>
      <c r="D9" s="28" t="s">
        <v>9</v>
      </c>
      <c r="E9" s="30">
        <v>45</v>
      </c>
      <c r="F9" s="30">
        <v>60</v>
      </c>
      <c r="G9" s="40">
        <v>176560.13</v>
      </c>
      <c r="H9" s="40">
        <v>-4791.2578570307523</v>
      </c>
      <c r="I9" s="40"/>
      <c r="J9" s="40">
        <v>-2220.6500000000015</v>
      </c>
      <c r="K9" s="40"/>
      <c r="L9" s="40">
        <f t="shared" si="5"/>
        <v>-2570.6078570307509</v>
      </c>
      <c r="M9" s="40"/>
      <c r="N9" s="40">
        <v>176560.13</v>
      </c>
      <c r="O9" s="40">
        <v>-6376.7286388118373</v>
      </c>
      <c r="P9" s="40"/>
      <c r="Q9" s="40">
        <v>-3773.25</v>
      </c>
      <c r="R9" s="40"/>
      <c r="S9" s="40">
        <f t="shared" si="0"/>
        <v>-2603.4786388118373</v>
      </c>
      <c r="T9" s="40"/>
      <c r="U9" s="40">
        <v>176560.13</v>
      </c>
      <c r="V9" s="40">
        <v>-6359.3058829680886</v>
      </c>
      <c r="W9" s="40"/>
      <c r="X9" s="40">
        <v>-3762.929999999993</v>
      </c>
      <c r="Y9" s="40"/>
      <c r="Z9" s="40">
        <f t="shared" si="1"/>
        <v>-2596.3758829680955</v>
      </c>
      <c r="AA9" s="40"/>
      <c r="AB9" s="40">
        <v>176560.13</v>
      </c>
      <c r="AC9" s="40">
        <v>-6359.3058829680886</v>
      </c>
      <c r="AD9" s="40"/>
      <c r="AE9" s="40">
        <v>-3762.9300000000003</v>
      </c>
      <c r="AF9" s="40"/>
      <c r="AG9" s="40">
        <f t="shared" si="2"/>
        <v>-2596.3758829680883</v>
      </c>
      <c r="AH9" s="40"/>
      <c r="AI9" s="40">
        <v>176560.13</v>
      </c>
      <c r="AJ9" s="40">
        <v>-6359.3058829680886</v>
      </c>
      <c r="AK9" s="40"/>
      <c r="AL9" s="40">
        <v>-3762.9300000000148</v>
      </c>
      <c r="AM9" s="40"/>
      <c r="AN9" s="40">
        <f t="shared" si="3"/>
        <v>-2596.3758829680737</v>
      </c>
      <c r="AO9" s="40"/>
      <c r="AP9" s="40">
        <v>176560.13</v>
      </c>
      <c r="AQ9" s="40">
        <v>-6380.9058552531424</v>
      </c>
      <c r="AR9" s="40"/>
      <c r="AS9" s="40">
        <v>-3773.2499999999854</v>
      </c>
      <c r="AT9" s="40"/>
      <c r="AU9" s="40">
        <f t="shared" si="4"/>
        <v>-2607.6558552531569</v>
      </c>
      <c r="AV9" s="41"/>
      <c r="AW9" s="42">
        <f t="shared" si="6"/>
        <v>-15570.870000000003</v>
      </c>
    </row>
    <row r="10" spans="2:53" x14ac:dyDescent="0.25">
      <c r="B10" s="26" t="s">
        <v>58</v>
      </c>
      <c r="C10" s="27">
        <v>1820</v>
      </c>
      <c r="D10" s="28" t="s">
        <v>11</v>
      </c>
      <c r="E10" s="30">
        <v>45</v>
      </c>
      <c r="F10" s="30">
        <v>40</v>
      </c>
      <c r="G10" s="40">
        <v>2172714.63</v>
      </c>
      <c r="H10" s="40">
        <v>-45576.321776431578</v>
      </c>
      <c r="I10" s="40"/>
      <c r="J10" s="40">
        <v>-55316.219999999972</v>
      </c>
      <c r="K10" s="40"/>
      <c r="L10" s="40">
        <f t="shared" si="5"/>
        <v>9739.8982235683943</v>
      </c>
      <c r="M10" s="40"/>
      <c r="N10" s="40">
        <v>2172714.63</v>
      </c>
      <c r="O10" s="40">
        <v>-60657.940982450848</v>
      </c>
      <c r="P10" s="40"/>
      <c r="Q10" s="40">
        <v>-70335.090000000026</v>
      </c>
      <c r="R10" s="40"/>
      <c r="S10" s="40">
        <f t="shared" si="0"/>
        <v>9677.1490175491781</v>
      </c>
      <c r="T10" s="40"/>
      <c r="U10" s="40">
        <v>2172714.63</v>
      </c>
      <c r="V10" s="40">
        <v>-60492.208903263789</v>
      </c>
      <c r="W10" s="40"/>
      <c r="X10" s="40">
        <v>-70143</v>
      </c>
      <c r="Y10" s="40"/>
      <c r="Z10" s="40">
        <f t="shared" si="1"/>
        <v>9650.7910967362113</v>
      </c>
      <c r="AA10" s="40"/>
      <c r="AB10" s="40">
        <v>2172714.63</v>
      </c>
      <c r="AC10" s="40">
        <v>-60492.208903263789</v>
      </c>
      <c r="AD10" s="40"/>
      <c r="AE10" s="40">
        <v>-70142.959999999672</v>
      </c>
      <c r="AF10" s="40"/>
      <c r="AG10" s="40">
        <f t="shared" si="2"/>
        <v>9650.751096735883</v>
      </c>
      <c r="AH10" s="40"/>
      <c r="AI10" s="40">
        <v>2172714.63</v>
      </c>
      <c r="AJ10" s="40">
        <v>-60492.208903263847</v>
      </c>
      <c r="AK10" s="40"/>
      <c r="AL10" s="40">
        <v>-70142.980000000331</v>
      </c>
      <c r="AM10" s="40"/>
      <c r="AN10" s="40">
        <f t="shared" si="3"/>
        <v>9650.7710967364837</v>
      </c>
      <c r="AO10" s="40"/>
      <c r="AP10" s="40">
        <v>2172714.63</v>
      </c>
      <c r="AQ10" s="40">
        <v>-60674.450531326118</v>
      </c>
      <c r="AR10" s="40"/>
      <c r="AS10" s="40">
        <v>-70335.099999999977</v>
      </c>
      <c r="AT10" s="40"/>
      <c r="AU10" s="40">
        <f t="shared" si="4"/>
        <v>9660.6494686738588</v>
      </c>
      <c r="AV10" s="41"/>
      <c r="AW10" s="42">
        <f t="shared" si="6"/>
        <v>58030.010000000009</v>
      </c>
    </row>
    <row r="11" spans="2:53" x14ac:dyDescent="0.25">
      <c r="B11" s="26" t="s">
        <v>59</v>
      </c>
      <c r="C11" s="27">
        <v>1820</v>
      </c>
      <c r="D11" s="28" t="s">
        <v>23</v>
      </c>
      <c r="E11" s="30">
        <v>30</v>
      </c>
      <c r="F11" s="30">
        <v>25</v>
      </c>
      <c r="G11" s="40">
        <v>726287.53</v>
      </c>
      <c r="H11" s="40">
        <v>-22053.613012940623</v>
      </c>
      <c r="I11" s="40"/>
      <c r="J11" s="40">
        <v>-33374.869999999966</v>
      </c>
      <c r="K11" s="40"/>
      <c r="L11" s="40">
        <f t="shared" si="5"/>
        <v>11321.256987059343</v>
      </c>
      <c r="M11" s="40"/>
      <c r="N11" s="40">
        <v>726287.53</v>
      </c>
      <c r="O11" s="40">
        <v>-29351.354046313732</v>
      </c>
      <c r="P11" s="40"/>
      <c r="Q11" s="40">
        <v>-40688.139999999985</v>
      </c>
      <c r="R11" s="40"/>
      <c r="S11" s="40">
        <f t="shared" si="0"/>
        <v>11336.785953686252</v>
      </c>
      <c r="T11" s="40"/>
      <c r="U11" s="40">
        <v>726287.53</v>
      </c>
      <c r="V11" s="40">
        <v>-29271.159089902998</v>
      </c>
      <c r="W11" s="40"/>
      <c r="X11" s="40">
        <v>-40576.989999999991</v>
      </c>
      <c r="Y11" s="40"/>
      <c r="Z11" s="40">
        <f t="shared" si="1"/>
        <v>11305.830910096993</v>
      </c>
      <c r="AA11" s="40"/>
      <c r="AB11" s="40">
        <v>726287.53</v>
      </c>
      <c r="AC11" s="40">
        <v>-29271.159089902998</v>
      </c>
      <c r="AD11" s="40"/>
      <c r="AE11" s="40">
        <v>-40576.990000000049</v>
      </c>
      <c r="AF11" s="40"/>
      <c r="AG11" s="40">
        <f t="shared" si="2"/>
        <v>11305.830910097051</v>
      </c>
      <c r="AH11" s="40"/>
      <c r="AI11" s="40">
        <v>726287.53</v>
      </c>
      <c r="AJ11" s="40">
        <v>-29271.159089902998</v>
      </c>
      <c r="AK11" s="40"/>
      <c r="AL11" s="40">
        <v>-40576.98000000004</v>
      </c>
      <c r="AM11" s="40"/>
      <c r="AN11" s="40">
        <f t="shared" si="3"/>
        <v>11305.820910097042</v>
      </c>
      <c r="AO11" s="40"/>
      <c r="AP11" s="40">
        <v>726287.53</v>
      </c>
      <c r="AQ11" s="40">
        <v>-29365.955671036616</v>
      </c>
      <c r="AR11" s="40"/>
      <c r="AS11" s="40">
        <v>-40688.139999999956</v>
      </c>
      <c r="AT11" s="40"/>
      <c r="AU11" s="40">
        <f t="shared" si="4"/>
        <v>11322.18432896334</v>
      </c>
      <c r="AV11" s="41"/>
      <c r="AW11" s="42">
        <f t="shared" si="6"/>
        <v>67897.710000000021</v>
      </c>
    </row>
    <row r="12" spans="2:53" x14ac:dyDescent="0.25">
      <c r="B12" s="26" t="s">
        <v>60</v>
      </c>
      <c r="C12" s="27">
        <v>1830</v>
      </c>
      <c r="D12" s="28" t="s">
        <v>1</v>
      </c>
      <c r="E12" s="30">
        <v>45</v>
      </c>
      <c r="F12" s="30">
        <v>40</v>
      </c>
      <c r="G12" s="40">
        <v>25419868.299999997</v>
      </c>
      <c r="H12" s="40">
        <v>-480029.56077556423</v>
      </c>
      <c r="I12" s="40">
        <v>1048.9302361544169</v>
      </c>
      <c r="J12" s="40">
        <v>-563122.56999999913</v>
      </c>
      <c r="K12" s="40">
        <v>1131.99</v>
      </c>
      <c r="L12" s="40">
        <f t="shared" si="5"/>
        <v>83009.949460589327</v>
      </c>
      <c r="M12" s="40"/>
      <c r="N12" s="40">
        <v>25416384.559999999</v>
      </c>
      <c r="O12" s="40">
        <v>-646616.02818843001</v>
      </c>
      <c r="P12" s="40">
        <v>13682.961721686839</v>
      </c>
      <c r="Q12" s="40">
        <v>-729194.68000000017</v>
      </c>
      <c r="R12" s="40">
        <v>14271.77</v>
      </c>
      <c r="S12" s="40">
        <f t="shared" si="0"/>
        <v>81989.843533257023</v>
      </c>
      <c r="T12" s="40"/>
      <c r="U12" s="40">
        <v>25285332.239999998</v>
      </c>
      <c r="V12" s="40">
        <v>-641256.69022384391</v>
      </c>
      <c r="W12" s="40">
        <v>5106.3975753216691</v>
      </c>
      <c r="X12" s="40">
        <v>-723234.04000000108</v>
      </c>
      <c r="Y12" s="40">
        <v>5347.13</v>
      </c>
      <c r="Z12" s="40">
        <f t="shared" si="1"/>
        <v>81736.617351478897</v>
      </c>
      <c r="AA12" s="40"/>
      <c r="AB12" s="40">
        <v>25259308.139999997</v>
      </c>
      <c r="AC12" s="40">
        <v>-640276.32331434975</v>
      </c>
      <c r="AD12" s="40">
        <v>40130.11</v>
      </c>
      <c r="AE12" s="40">
        <v>-722047.52999999956</v>
      </c>
      <c r="AF12" s="40">
        <v>42754.01</v>
      </c>
      <c r="AG12" s="40">
        <f t="shared" si="2"/>
        <v>79147.30668564979</v>
      </c>
      <c r="AH12" s="40"/>
      <c r="AI12" s="40">
        <v>25030568.889999997</v>
      </c>
      <c r="AJ12" s="40">
        <v>-634974.04073174682</v>
      </c>
      <c r="AK12" s="40">
        <v>30928.63</v>
      </c>
      <c r="AL12" s="40">
        <v>-715956.0900000023</v>
      </c>
      <c r="AM12" s="40">
        <v>33036.82</v>
      </c>
      <c r="AN12" s="40">
        <f t="shared" si="3"/>
        <v>78873.859268255532</v>
      </c>
      <c r="AO12" s="40"/>
      <c r="AP12" s="40">
        <v>25030568.889999997</v>
      </c>
      <c r="AQ12" s="40">
        <v>-632175.496235342</v>
      </c>
      <c r="AR12" s="40">
        <v>37983.54993611409</v>
      </c>
      <c r="AS12" s="40">
        <v>-713073.61999999778</v>
      </c>
      <c r="AT12" s="40">
        <v>40802.479999999996</v>
      </c>
      <c r="AU12" s="40">
        <f t="shared" si="4"/>
        <v>78079.193700769916</v>
      </c>
      <c r="AV12" s="41"/>
      <c r="AW12" s="42">
        <f t="shared" si="6"/>
        <v>482836.77000000048</v>
      </c>
    </row>
    <row r="13" spans="2:53" x14ac:dyDescent="0.25">
      <c r="B13" s="26" t="s">
        <v>61</v>
      </c>
      <c r="C13" s="27">
        <v>1830</v>
      </c>
      <c r="D13" s="28" t="s">
        <v>2</v>
      </c>
      <c r="E13" s="30">
        <v>45</v>
      </c>
      <c r="F13" s="30">
        <v>60</v>
      </c>
      <c r="G13" s="40">
        <v>3037525.86</v>
      </c>
      <c r="H13" s="40">
        <v>-58979.897028684092</v>
      </c>
      <c r="I13" s="40"/>
      <c r="J13" s="40">
        <v>-33922.639999999956</v>
      </c>
      <c r="K13" s="40"/>
      <c r="L13" s="40">
        <f t="shared" si="5"/>
        <v>-25057.257028684136</v>
      </c>
      <c r="M13" s="40"/>
      <c r="N13" s="40">
        <v>3037525.86</v>
      </c>
      <c r="O13" s="40">
        <v>-78496.881136357668</v>
      </c>
      <c r="P13" s="40"/>
      <c r="Q13" s="40">
        <v>-53234.440000000177</v>
      </c>
      <c r="R13" s="40"/>
      <c r="S13" s="40">
        <f t="shared" si="0"/>
        <v>-25262.441136357491</v>
      </c>
      <c r="T13" s="40"/>
      <c r="U13" s="40">
        <v>3037525.86</v>
      </c>
      <c r="V13" s="40">
        <v>-78282.408783526102</v>
      </c>
      <c r="W13" s="40"/>
      <c r="X13" s="40">
        <v>-53088.989999999816</v>
      </c>
      <c r="Y13" s="40"/>
      <c r="Z13" s="40">
        <f t="shared" si="1"/>
        <v>-25193.418783526286</v>
      </c>
      <c r="AA13" s="40"/>
      <c r="AB13" s="40">
        <v>3037525.86</v>
      </c>
      <c r="AC13" s="40">
        <v>-78239.404374748527</v>
      </c>
      <c r="AD13" s="40">
        <v>3825.56</v>
      </c>
      <c r="AE13" s="40">
        <v>-53061.939999999842</v>
      </c>
      <c r="AF13" s="40">
        <v>3241.36</v>
      </c>
      <c r="AG13" s="40">
        <f t="shared" si="2"/>
        <v>-24593.264374748687</v>
      </c>
      <c r="AH13" s="40"/>
      <c r="AI13" s="40">
        <v>3021816.65</v>
      </c>
      <c r="AJ13" s="40">
        <v>-79121.68356204583</v>
      </c>
      <c r="AK13" s="40">
        <v>1952.3058427832086</v>
      </c>
      <c r="AL13" s="40">
        <v>-52791.690000000199</v>
      </c>
      <c r="AM13" s="40">
        <v>1574.48</v>
      </c>
      <c r="AN13" s="40">
        <f t="shared" si="3"/>
        <v>-25952.167719262419</v>
      </c>
      <c r="AO13" s="40"/>
      <c r="AP13" s="40">
        <v>3021816.65</v>
      </c>
      <c r="AQ13" s="40">
        <v>-76508.300957420957</v>
      </c>
      <c r="AR13" s="40"/>
      <c r="AS13" s="40">
        <v>-52823.660000000033</v>
      </c>
      <c r="AT13" s="40"/>
      <c r="AU13" s="40">
        <f t="shared" si="4"/>
        <v>-23684.640957420925</v>
      </c>
      <c r="AV13" s="41"/>
      <c r="AW13" s="42">
        <f t="shared" si="6"/>
        <v>-149743.18999999994</v>
      </c>
    </row>
    <row r="14" spans="2:53" x14ac:dyDescent="0.25">
      <c r="B14" s="26" t="s">
        <v>62</v>
      </c>
      <c r="C14" s="27">
        <v>1835</v>
      </c>
      <c r="D14" s="28" t="s">
        <v>4</v>
      </c>
      <c r="E14" s="30">
        <v>30</v>
      </c>
      <c r="F14" s="30">
        <v>20</v>
      </c>
      <c r="G14" s="40">
        <v>4246660.49</v>
      </c>
      <c r="H14" s="40">
        <v>-139858.00366580172</v>
      </c>
      <c r="I14" s="40"/>
      <c r="J14" s="40">
        <v>-557700.5700000003</v>
      </c>
      <c r="K14" s="40"/>
      <c r="L14" s="40">
        <f t="shared" si="5"/>
        <v>417842.56633419858</v>
      </c>
      <c r="M14" s="40"/>
      <c r="N14" s="40">
        <v>4246660.49</v>
      </c>
      <c r="O14" s="40">
        <v>-168915.18740783015</v>
      </c>
      <c r="P14" s="40">
        <v>4277.9698503492291</v>
      </c>
      <c r="Q14" s="40">
        <v>-316867.24999999965</v>
      </c>
      <c r="R14" s="40">
        <v>5630.35</v>
      </c>
      <c r="S14" s="40">
        <f t="shared" si="0"/>
        <v>146599.68244251877</v>
      </c>
      <c r="T14" s="40"/>
      <c r="U14" s="40">
        <v>4218321.1800000006</v>
      </c>
      <c r="V14" s="40">
        <v>-195946.9316191664</v>
      </c>
      <c r="W14" s="40">
        <v>9373.4760721088423</v>
      </c>
      <c r="X14" s="40">
        <v>-282364.0700000003</v>
      </c>
      <c r="Y14" s="40">
        <v>14923.22</v>
      </c>
      <c r="Z14" s="40">
        <f t="shared" si="1"/>
        <v>80867.394452942768</v>
      </c>
      <c r="AA14" s="40"/>
      <c r="AB14" s="40">
        <v>4189021.2200000007</v>
      </c>
      <c r="AC14" s="40">
        <v>-182834.14462669083</v>
      </c>
      <c r="AD14" s="40">
        <v>43855.43</v>
      </c>
      <c r="AE14" s="40">
        <v>-257860.26999999923</v>
      </c>
      <c r="AF14" s="40">
        <v>62454.09</v>
      </c>
      <c r="AG14" s="40">
        <f t="shared" si="2"/>
        <v>56427.465373308398</v>
      </c>
      <c r="AH14" s="40"/>
      <c r="AI14" s="40">
        <v>4089055.8200000008</v>
      </c>
      <c r="AJ14" s="40">
        <v>-175135.82618747177</v>
      </c>
      <c r="AK14" s="40">
        <v>17581.932310647713</v>
      </c>
      <c r="AL14" s="40">
        <v>-230191.04000000027</v>
      </c>
      <c r="AM14" s="40">
        <v>25473.010000000002</v>
      </c>
      <c r="AN14" s="40">
        <f t="shared" si="3"/>
        <v>47164.136123176198</v>
      </c>
      <c r="AO14" s="40"/>
      <c r="AP14" s="40">
        <v>4089055.8200000008</v>
      </c>
      <c r="AQ14" s="40">
        <v>-175626.41927700615</v>
      </c>
      <c r="AR14" s="40">
        <v>29674.864550861384</v>
      </c>
      <c r="AS14" s="40">
        <v>-203817.58999999985</v>
      </c>
      <c r="AT14" s="40">
        <v>47067.749999999993</v>
      </c>
      <c r="AU14" s="40">
        <f t="shared" si="4"/>
        <v>10798.285273855086</v>
      </c>
      <c r="AV14" s="41"/>
      <c r="AW14" s="42">
        <f t="shared" si="6"/>
        <v>759699.5299999998</v>
      </c>
      <c r="AX14" s="31" t="s">
        <v>26</v>
      </c>
      <c r="AZ14" s="31"/>
      <c r="BA14" s="31"/>
    </row>
    <row r="15" spans="2:53" x14ac:dyDescent="0.25">
      <c r="B15" s="26" t="s">
        <v>63</v>
      </c>
      <c r="C15" s="27">
        <v>1845</v>
      </c>
      <c r="D15" s="28" t="s">
        <v>10</v>
      </c>
      <c r="E15" s="30">
        <v>35</v>
      </c>
      <c r="F15" s="30">
        <v>40</v>
      </c>
      <c r="G15" s="40">
        <v>1479411.7799999998</v>
      </c>
      <c r="H15" s="40">
        <v>-65736.893639329937</v>
      </c>
      <c r="I15" s="40"/>
      <c r="J15" s="40">
        <v>-34546.760000000009</v>
      </c>
      <c r="K15" s="40"/>
      <c r="L15" s="40">
        <f t="shared" si="5"/>
        <v>-31190.133639329928</v>
      </c>
      <c r="M15" s="40"/>
      <c r="N15" s="40">
        <v>1479411.7799999998</v>
      </c>
      <c r="O15" s="40">
        <v>-79944.744758707879</v>
      </c>
      <c r="P15" s="40">
        <v>23207.316845260975</v>
      </c>
      <c r="Q15" s="40">
        <v>-55196.699999999975</v>
      </c>
      <c r="R15" s="40">
        <v>20592.099999999999</v>
      </c>
      <c r="S15" s="40">
        <f t="shared" si="0"/>
        <v>-22132.827913446927</v>
      </c>
      <c r="T15" s="40"/>
      <c r="U15" s="40">
        <v>1436451.7799999998</v>
      </c>
      <c r="V15" s="40">
        <v>-76389.618848945785</v>
      </c>
      <c r="W15" s="40">
        <v>18544.446283493144</v>
      </c>
      <c r="X15" s="40">
        <v>-53118.170000000078</v>
      </c>
      <c r="Y15" s="40">
        <v>15977.46</v>
      </c>
      <c r="Z15" s="40">
        <f t="shared" si="1"/>
        <v>-20704.462565452559</v>
      </c>
      <c r="AA15" s="40"/>
      <c r="AB15" s="40">
        <v>1404169.6799999997</v>
      </c>
      <c r="AC15" s="40">
        <v>-74053.752396686876</v>
      </c>
      <c r="AD15" s="40">
        <v>31649.439999999999</v>
      </c>
      <c r="AE15" s="40">
        <v>-51637.029999999926</v>
      </c>
      <c r="AF15" s="40">
        <v>26765.49</v>
      </c>
      <c r="AG15" s="40">
        <f t="shared" si="2"/>
        <v>-17532.772396686949</v>
      </c>
      <c r="AH15" s="40"/>
      <c r="AI15" s="40">
        <v>1351803.5099999998</v>
      </c>
      <c r="AJ15" s="40">
        <v>-70519.7961697016</v>
      </c>
      <c r="AK15" s="40">
        <v>23938.874393725171</v>
      </c>
      <c r="AL15" s="40">
        <v>-49311.430000000008</v>
      </c>
      <c r="AM15" s="40">
        <v>20011.420000000002</v>
      </c>
      <c r="AN15" s="40">
        <f t="shared" si="3"/>
        <v>-17280.911775976423</v>
      </c>
      <c r="AO15" s="40"/>
      <c r="AP15" s="40">
        <v>1351803.5099999998</v>
      </c>
      <c r="AQ15" s="40">
        <v>-63664.066379107157</v>
      </c>
      <c r="AR15" s="40">
        <v>36553.604670000001</v>
      </c>
      <c r="AS15" s="40">
        <v>-47812.570000000043</v>
      </c>
      <c r="AT15" s="40">
        <v>30344.65</v>
      </c>
      <c r="AU15" s="40">
        <f t="shared" si="4"/>
        <v>-9642.541709107114</v>
      </c>
      <c r="AV15" s="41"/>
      <c r="AW15" s="42">
        <f t="shared" si="6"/>
        <v>-118483.64999999991</v>
      </c>
    </row>
    <row r="16" spans="2:53" x14ac:dyDescent="0.25">
      <c r="B16" s="26" t="s">
        <v>64</v>
      </c>
      <c r="C16" s="27">
        <v>1850</v>
      </c>
      <c r="D16" s="28" t="s">
        <v>13</v>
      </c>
      <c r="E16" s="30">
        <v>40</v>
      </c>
      <c r="F16" s="30">
        <v>30</v>
      </c>
      <c r="G16" s="40">
        <v>10291621.949999999</v>
      </c>
      <c r="H16" s="40">
        <v>-230608.45085896953</v>
      </c>
      <c r="I16" s="40">
        <v>53632.703461111341</v>
      </c>
      <c r="J16" s="40">
        <v>-430665.39000000013</v>
      </c>
      <c r="K16" s="40">
        <v>66252.790000000008</v>
      </c>
      <c r="L16" s="40">
        <f t="shared" si="5"/>
        <v>187436.85260214191</v>
      </c>
      <c r="M16" s="40"/>
      <c r="N16" s="40">
        <v>10139296.139999999</v>
      </c>
      <c r="O16" s="40">
        <v>-275309.53600259771</v>
      </c>
      <c r="P16" s="40">
        <v>5708.5970432483109</v>
      </c>
      <c r="Q16" s="40">
        <v>-446156.10000000044</v>
      </c>
      <c r="R16" s="40">
        <v>6546.85</v>
      </c>
      <c r="S16" s="40">
        <f t="shared" si="0"/>
        <v>170008.31104065105</v>
      </c>
      <c r="T16" s="40"/>
      <c r="U16" s="40">
        <v>10124454.509999998</v>
      </c>
      <c r="V16" s="40">
        <v>-304653.94465975574</v>
      </c>
      <c r="W16" s="43">
        <v>23755.768545365587</v>
      </c>
      <c r="X16" s="40">
        <v>-437289.96999999951</v>
      </c>
      <c r="Y16" s="43">
        <v>28253.47</v>
      </c>
      <c r="Z16" s="40">
        <f t="shared" si="1"/>
        <v>128138.3238856094</v>
      </c>
      <c r="AA16" s="40"/>
      <c r="AB16" s="40">
        <v>10067088.149999999</v>
      </c>
      <c r="AC16" s="40">
        <v>-298444.9336551975</v>
      </c>
      <c r="AD16" s="40">
        <v>23765.97</v>
      </c>
      <c r="AE16" s="40">
        <v>-424365.41000000021</v>
      </c>
      <c r="AF16" s="40">
        <v>29486.94</v>
      </c>
      <c r="AG16" s="40">
        <f t="shared" si="2"/>
        <v>120199.50634480268</v>
      </c>
      <c r="AH16" s="40"/>
      <c r="AI16" s="40">
        <v>10001418.819999998</v>
      </c>
      <c r="AJ16" s="40">
        <v>-288013.64154473657</v>
      </c>
      <c r="AK16" s="40">
        <v>33774.870556020272</v>
      </c>
      <c r="AL16" s="40">
        <v>-406593.65999999951</v>
      </c>
      <c r="AM16" s="40">
        <v>42978.930000000008</v>
      </c>
      <c r="AN16" s="40">
        <f t="shared" si="3"/>
        <v>109375.95901128321</v>
      </c>
      <c r="AO16" s="40"/>
      <c r="AP16" s="40">
        <v>10001418.819999998</v>
      </c>
      <c r="AQ16" s="40">
        <v>-294922.76845786284</v>
      </c>
      <c r="AR16" s="40">
        <v>54301.255573374976</v>
      </c>
      <c r="AS16" s="40">
        <v>-384209.07999999978</v>
      </c>
      <c r="AT16" s="40">
        <v>68330.55</v>
      </c>
      <c r="AU16" s="40">
        <f t="shared" si="4"/>
        <v>75257.017115511931</v>
      </c>
      <c r="AV16" s="41"/>
      <c r="AW16" s="42">
        <f t="shared" si="6"/>
        <v>790415.9700000002</v>
      </c>
    </row>
    <row r="17" spans="2:51" x14ac:dyDescent="0.25">
      <c r="B17" s="26" t="s">
        <v>65</v>
      </c>
      <c r="C17" s="27">
        <v>1855</v>
      </c>
      <c r="D17" s="28" t="s">
        <v>5</v>
      </c>
      <c r="E17" s="30">
        <v>40</v>
      </c>
      <c r="F17" s="30">
        <v>50</v>
      </c>
      <c r="G17" s="40">
        <v>1923715.81</v>
      </c>
      <c r="H17" s="40">
        <v>-49992.831629813067</v>
      </c>
      <c r="I17" s="40"/>
      <c r="J17" s="40">
        <v>-28733.210000000021</v>
      </c>
      <c r="K17" s="40"/>
      <c r="L17" s="40">
        <f t="shared" si="5"/>
        <v>-21259.621629813046</v>
      </c>
      <c r="M17" s="40"/>
      <c r="N17" s="40">
        <v>1923715.81</v>
      </c>
      <c r="O17" s="40">
        <v>-66632.524197065679</v>
      </c>
      <c r="P17" s="40"/>
      <c r="Q17" s="40">
        <v>-45034.149999999907</v>
      </c>
      <c r="R17" s="40"/>
      <c r="S17" s="40">
        <f t="shared" si="0"/>
        <v>-21598.374197065772</v>
      </c>
      <c r="T17" s="40"/>
      <c r="U17" s="40">
        <v>1923715.81</v>
      </c>
      <c r="V17" s="40">
        <v>-66450.477334501862</v>
      </c>
      <c r="W17" s="40"/>
      <c r="X17" s="40">
        <v>-44911.120000000112</v>
      </c>
      <c r="Y17" s="40"/>
      <c r="Z17" s="40">
        <f t="shared" si="1"/>
        <v>-21539.35733450175</v>
      </c>
      <c r="AA17" s="40"/>
      <c r="AB17" s="40">
        <v>1923715.81</v>
      </c>
      <c r="AC17" s="40">
        <v>-66450.477334501804</v>
      </c>
      <c r="AD17" s="40"/>
      <c r="AE17" s="40">
        <v>-44911.110000000044</v>
      </c>
      <c r="AF17" s="40"/>
      <c r="AG17" s="40">
        <f t="shared" si="2"/>
        <v>-21539.36733450176</v>
      </c>
      <c r="AH17" s="40"/>
      <c r="AI17" s="40">
        <v>1923715.81</v>
      </c>
      <c r="AJ17" s="40">
        <v>-66450.477334501804</v>
      </c>
      <c r="AK17" s="40"/>
      <c r="AL17" s="40">
        <v>-44911.119999999995</v>
      </c>
      <c r="AM17" s="40"/>
      <c r="AN17" s="40">
        <f t="shared" si="3"/>
        <v>-21539.357334501809</v>
      </c>
      <c r="AO17" s="40"/>
      <c r="AP17" s="40">
        <v>1923715.81</v>
      </c>
      <c r="AQ17" s="40">
        <v>-66638.362169615575</v>
      </c>
      <c r="AR17" s="40"/>
      <c r="AS17" s="40">
        <v>-45034.170000000042</v>
      </c>
      <c r="AT17" s="40"/>
      <c r="AU17" s="40">
        <f t="shared" si="4"/>
        <v>-21604.192169615533</v>
      </c>
      <c r="AV17" s="41"/>
      <c r="AW17" s="42">
        <f t="shared" si="6"/>
        <v>-129080.26999999967</v>
      </c>
    </row>
    <row r="18" spans="2:51" ht="15" customHeight="1" x14ac:dyDescent="0.25">
      <c r="B18" s="26" t="s">
        <v>66</v>
      </c>
      <c r="C18" s="27">
        <v>1855</v>
      </c>
      <c r="D18" s="28" t="s">
        <v>12</v>
      </c>
      <c r="E18" s="30">
        <v>35</v>
      </c>
      <c r="F18" s="30">
        <v>40</v>
      </c>
      <c r="G18" s="40">
        <v>5915544.1799999997</v>
      </c>
      <c r="H18" s="40">
        <v>-183348.33760063816</v>
      </c>
      <c r="I18" s="40"/>
      <c r="J18" s="40">
        <v>-102589.08000000007</v>
      </c>
      <c r="K18" s="40"/>
      <c r="L18" s="40">
        <f t="shared" si="5"/>
        <v>-80759.257600638084</v>
      </c>
      <c r="M18" s="40"/>
      <c r="N18" s="40">
        <v>5915544.1799999997</v>
      </c>
      <c r="O18" s="40">
        <v>-214854.18174086185</v>
      </c>
      <c r="P18" s="40"/>
      <c r="Q18" s="40">
        <v>-167421.89999999991</v>
      </c>
      <c r="R18" s="40"/>
      <c r="S18" s="40">
        <f t="shared" si="0"/>
        <v>-47432.281740861945</v>
      </c>
      <c r="T18" s="40"/>
      <c r="U18" s="40">
        <v>5915544.1799999997</v>
      </c>
      <c r="V18" s="40">
        <v>-256976.95890192571</v>
      </c>
      <c r="W18" s="40"/>
      <c r="X18" s="40">
        <v>-167069.23000000021</v>
      </c>
      <c r="Y18" s="40"/>
      <c r="Z18" s="40">
        <f t="shared" si="1"/>
        <v>-89907.728901925497</v>
      </c>
      <c r="AA18" s="40"/>
      <c r="AB18" s="40">
        <v>5915544.1799999997</v>
      </c>
      <c r="AC18" s="40">
        <v>-236512.75890192133</v>
      </c>
      <c r="AD18" s="40"/>
      <c r="AE18" s="40">
        <v>-167069.1799999997</v>
      </c>
      <c r="AF18" s="40"/>
      <c r="AG18" s="40">
        <f t="shared" si="2"/>
        <v>-69443.578901921632</v>
      </c>
      <c r="AH18" s="40"/>
      <c r="AI18" s="40">
        <v>5915544.1799999997</v>
      </c>
      <c r="AJ18" s="40">
        <v>-227803.03543617576</v>
      </c>
      <c r="AK18" s="40"/>
      <c r="AL18" s="40">
        <v>-167069.21999999997</v>
      </c>
      <c r="AM18" s="40"/>
      <c r="AN18" s="40">
        <f t="shared" si="3"/>
        <v>-60733.815436175792</v>
      </c>
      <c r="AO18" s="40"/>
      <c r="AP18" s="40">
        <v>5915544.1799999997</v>
      </c>
      <c r="AQ18" s="40">
        <v>-227135.31741847703</v>
      </c>
      <c r="AR18" s="40"/>
      <c r="AS18" s="40">
        <v>-167526.91000000015</v>
      </c>
      <c r="AT18" s="40"/>
      <c r="AU18" s="40">
        <f t="shared" si="4"/>
        <v>-59608.407418476883</v>
      </c>
      <c r="AV18" s="41"/>
      <c r="AW18" s="42">
        <f t="shared" si="6"/>
        <v>-407885.06999999983</v>
      </c>
    </row>
    <row r="19" spans="2:51" x14ac:dyDescent="0.25">
      <c r="B19" s="26" t="s">
        <v>67</v>
      </c>
      <c r="C19" s="27">
        <v>1860</v>
      </c>
      <c r="D19" s="28" t="s">
        <v>20</v>
      </c>
      <c r="E19" s="30">
        <v>12</v>
      </c>
      <c r="F19" s="30">
        <v>15</v>
      </c>
      <c r="G19" s="40">
        <v>3931917.0700000003</v>
      </c>
      <c r="H19" s="40">
        <v>-329046.37566043809</v>
      </c>
      <c r="I19" s="40"/>
      <c r="J19" s="40">
        <v>-131151.13999999966</v>
      </c>
      <c r="K19" s="40"/>
      <c r="L19" s="40">
        <f t="shared" si="5"/>
        <v>-197895.23566043843</v>
      </c>
      <c r="M19" s="40"/>
      <c r="N19" s="40">
        <v>3931917.0700000003</v>
      </c>
      <c r="O19" s="40">
        <v>-441587.7106902157</v>
      </c>
      <c r="P19" s="40"/>
      <c r="Q19" s="40">
        <v>-248051.52000000095</v>
      </c>
      <c r="R19" s="40"/>
      <c r="S19" s="40">
        <f t="shared" si="0"/>
        <v>-193536.19069021475</v>
      </c>
      <c r="T19" s="40"/>
      <c r="U19" s="40">
        <v>3931917.0700000003</v>
      </c>
      <c r="V19" s="40">
        <v>-409655.73826726555</v>
      </c>
      <c r="W19" s="40">
        <v>3965.7808794777911</v>
      </c>
      <c r="X19" s="40">
        <v>-247071.22999999888</v>
      </c>
      <c r="Y19" s="40">
        <v>3385.2</v>
      </c>
      <c r="Z19" s="40">
        <f t="shared" si="1"/>
        <v>-162003.92738778889</v>
      </c>
      <c r="AA19" s="40"/>
      <c r="AB19" s="40">
        <v>3926081.4000000004</v>
      </c>
      <c r="AC19" s="40">
        <v>-243008.99777543498</v>
      </c>
      <c r="AD19" s="40">
        <v>9420.75</v>
      </c>
      <c r="AE19" s="40">
        <v>-246612.28000000017</v>
      </c>
      <c r="AF19" s="40">
        <v>7974.5800000000008</v>
      </c>
      <c r="AG19" s="40">
        <f t="shared" si="2"/>
        <v>5049.4522245652042</v>
      </c>
      <c r="AH19" s="40"/>
      <c r="AI19" s="40">
        <v>3913871.99</v>
      </c>
      <c r="AJ19" s="40">
        <v>-91566.96018852212</v>
      </c>
      <c r="AK19" s="40">
        <v>1232.5846415931549</v>
      </c>
      <c r="AL19" s="40">
        <v>-246203.17000000156</v>
      </c>
      <c r="AM19" s="40">
        <v>1099.51</v>
      </c>
      <c r="AN19" s="40">
        <f t="shared" si="3"/>
        <v>154769.28445307259</v>
      </c>
      <c r="AO19" s="40"/>
      <c r="AP19" s="40">
        <v>3913871.99</v>
      </c>
      <c r="AQ19" s="40">
        <v>-47268.494331507973</v>
      </c>
      <c r="AR19" s="40">
        <v>2195.9713923135118</v>
      </c>
      <c r="AS19" s="40">
        <v>-232835.18999999805</v>
      </c>
      <c r="AT19" s="40">
        <v>2141.29</v>
      </c>
      <c r="AU19" s="40">
        <f t="shared" si="4"/>
        <v>185621.37706080358</v>
      </c>
      <c r="AV19" s="41"/>
      <c r="AW19" s="42">
        <f t="shared" si="6"/>
        <v>-207995.24000000069</v>
      </c>
    </row>
    <row r="20" spans="2:51" x14ac:dyDescent="0.25">
      <c r="B20" s="26" t="s">
        <v>68</v>
      </c>
      <c r="C20" s="27">
        <v>1860</v>
      </c>
      <c r="D20" s="28" t="s">
        <v>21</v>
      </c>
      <c r="E20" s="30">
        <v>12</v>
      </c>
      <c r="F20" s="30">
        <v>15</v>
      </c>
      <c r="G20" s="40">
        <v>1032001.24</v>
      </c>
      <c r="H20" s="40">
        <v>-81913.861685927201</v>
      </c>
      <c r="I20" s="40"/>
      <c r="J20" s="40">
        <v>-45400.869999999995</v>
      </c>
      <c r="K20" s="40"/>
      <c r="L20" s="40">
        <f t="shared" si="5"/>
        <v>-36512.991685927205</v>
      </c>
      <c r="M20" s="40"/>
      <c r="N20" s="40">
        <v>1032001.24</v>
      </c>
      <c r="O20" s="40">
        <v>-109148.44536470604</v>
      </c>
      <c r="P20" s="40"/>
      <c r="Q20" s="40">
        <v>-67573.559999999939</v>
      </c>
      <c r="R20" s="40"/>
      <c r="S20" s="40">
        <f t="shared" si="0"/>
        <v>-41574.885364706104</v>
      </c>
      <c r="T20" s="40"/>
      <c r="U20" s="40">
        <v>1032001.24</v>
      </c>
      <c r="V20" s="40">
        <v>-104376.48253545124</v>
      </c>
      <c r="W20" s="40">
        <v>380.42593695963018</v>
      </c>
      <c r="X20" s="40">
        <v>-67296.069999999934</v>
      </c>
      <c r="Y20" s="40">
        <v>312.14</v>
      </c>
      <c r="Z20" s="40">
        <f t="shared" si="1"/>
        <v>-37012.126598491683</v>
      </c>
      <c r="AA20" s="40"/>
      <c r="AB20" s="40">
        <v>1030314.34</v>
      </c>
      <c r="AC20" s="40">
        <v>-97717.678388409317</v>
      </c>
      <c r="AD20" s="40">
        <v>6362.75</v>
      </c>
      <c r="AE20" s="40">
        <v>-66746.220000000088</v>
      </c>
      <c r="AF20" s="40">
        <v>5150.38</v>
      </c>
      <c r="AG20" s="40">
        <f t="shared" si="2"/>
        <v>-29759.088388409225</v>
      </c>
      <c r="AH20" s="40"/>
      <c r="AI20" s="40">
        <v>1014040.8099999999</v>
      </c>
      <c r="AJ20" s="40">
        <v>-68265.620453458047</v>
      </c>
      <c r="AK20" s="40"/>
      <c r="AL20" s="40">
        <v>-66210.469999999972</v>
      </c>
      <c r="AM20" s="40"/>
      <c r="AN20" s="40">
        <f t="shared" si="3"/>
        <v>-2055.1504534580745</v>
      </c>
      <c r="AO20" s="40"/>
      <c r="AP20" s="40">
        <v>1014040.8099999999</v>
      </c>
      <c r="AQ20" s="40">
        <v>-23645.203156937925</v>
      </c>
      <c r="AR20" s="43">
        <v>2845.6656479303142</v>
      </c>
      <c r="AS20" s="40">
        <v>-64403.900000000125</v>
      </c>
      <c r="AT20" s="43">
        <v>2399.89</v>
      </c>
      <c r="AU20" s="40">
        <f t="shared" si="4"/>
        <v>41204.472490992513</v>
      </c>
      <c r="AV20" s="41"/>
      <c r="AW20" s="42">
        <f t="shared" si="6"/>
        <v>-105709.76999999979</v>
      </c>
    </row>
    <row r="21" spans="2:51" x14ac:dyDescent="0.25">
      <c r="B21" s="26" t="s">
        <v>69</v>
      </c>
      <c r="C21" s="27">
        <v>1860</v>
      </c>
      <c r="D21" s="28" t="s">
        <v>24</v>
      </c>
      <c r="E21" s="30">
        <v>12</v>
      </c>
      <c r="F21" s="30">
        <v>15</v>
      </c>
      <c r="G21" s="40">
        <v>14700</v>
      </c>
      <c r="H21" s="40">
        <v>-1211.33</v>
      </c>
      <c r="I21" s="40"/>
      <c r="J21" s="40">
        <v>-498.68000000000029</v>
      </c>
      <c r="K21" s="40"/>
      <c r="L21" s="40">
        <f t="shared" si="5"/>
        <v>-712.64999999999964</v>
      </c>
      <c r="M21" s="40"/>
      <c r="N21" s="40">
        <v>14700</v>
      </c>
      <c r="O21" s="40">
        <v>-1612.1800000000003</v>
      </c>
      <c r="P21" s="40"/>
      <c r="Q21" s="40">
        <v>-933.57999999999993</v>
      </c>
      <c r="R21" s="40"/>
      <c r="S21" s="40">
        <f t="shared" si="0"/>
        <v>-678.60000000000036</v>
      </c>
      <c r="T21" s="40"/>
      <c r="U21" s="40">
        <v>14700</v>
      </c>
      <c r="V21" s="40">
        <v>-1607.7700000000004</v>
      </c>
      <c r="W21" s="40"/>
      <c r="X21" s="40">
        <v>-931.02000000000044</v>
      </c>
      <c r="Y21" s="40"/>
      <c r="Z21" s="40">
        <f t="shared" si="1"/>
        <v>-676.75</v>
      </c>
      <c r="AA21" s="40"/>
      <c r="AB21" s="40">
        <v>14700</v>
      </c>
      <c r="AC21" s="40">
        <v>-1189.3099999999995</v>
      </c>
      <c r="AD21" s="40"/>
      <c r="AE21" s="40">
        <v>-931.01999999999862</v>
      </c>
      <c r="AF21" s="40"/>
      <c r="AG21" s="40">
        <f t="shared" si="2"/>
        <v>-258.29000000000087</v>
      </c>
      <c r="AH21" s="40"/>
      <c r="AI21" s="40">
        <v>14700</v>
      </c>
      <c r="AJ21" s="40">
        <v>0</v>
      </c>
      <c r="AK21" s="40"/>
      <c r="AL21" s="40">
        <v>-931.03000000000065</v>
      </c>
      <c r="AM21" s="40"/>
      <c r="AN21" s="40">
        <f t="shared" si="3"/>
        <v>931.03000000000065</v>
      </c>
      <c r="AO21" s="40"/>
      <c r="AP21" s="40">
        <v>14700</v>
      </c>
      <c r="AQ21" s="40">
        <v>0</v>
      </c>
      <c r="AR21" s="40"/>
      <c r="AS21" s="40">
        <v>-933.56999999999971</v>
      </c>
      <c r="AT21" s="40"/>
      <c r="AU21" s="40">
        <f t="shared" si="4"/>
        <v>933.56999999999971</v>
      </c>
      <c r="AV21" s="41"/>
      <c r="AW21" s="42">
        <f t="shared" si="6"/>
        <v>-461.69000000000051</v>
      </c>
    </row>
    <row r="22" spans="2:51" x14ac:dyDescent="0.25">
      <c r="B22" s="26" t="s">
        <v>70</v>
      </c>
      <c r="C22" s="27">
        <v>1860</v>
      </c>
      <c r="D22" s="28" t="s">
        <v>22</v>
      </c>
      <c r="E22" s="30">
        <v>12</v>
      </c>
      <c r="F22" s="30">
        <v>25</v>
      </c>
      <c r="G22" s="40">
        <v>307772.89</v>
      </c>
      <c r="H22" s="40">
        <v>-19098.857732320255</v>
      </c>
      <c r="I22" s="40"/>
      <c r="J22" s="40">
        <v>-5058.7899999999972</v>
      </c>
      <c r="K22" s="40"/>
      <c r="L22" s="40">
        <f t="shared" si="5"/>
        <v>-14040.067732320258</v>
      </c>
      <c r="M22" s="40"/>
      <c r="N22" s="40">
        <v>307772.89</v>
      </c>
      <c r="O22" s="40">
        <v>-28196.261761561298</v>
      </c>
      <c r="P22" s="40"/>
      <c r="Q22" s="40">
        <v>-12108.23</v>
      </c>
      <c r="R22" s="40"/>
      <c r="S22" s="40">
        <f t="shared" si="0"/>
        <v>-16088.031761561298</v>
      </c>
      <c r="T22" s="40"/>
      <c r="U22" s="40">
        <v>307772.89</v>
      </c>
      <c r="V22" s="40">
        <v>-28291.917604361777</v>
      </c>
      <c r="W22" s="40"/>
      <c r="X22" s="40">
        <v>-12075.14</v>
      </c>
      <c r="Y22" s="40"/>
      <c r="Z22" s="40">
        <f t="shared" si="1"/>
        <v>-16216.777604361778</v>
      </c>
      <c r="AA22" s="40"/>
      <c r="AB22" s="40">
        <v>307772.89</v>
      </c>
      <c r="AC22" s="40">
        <v>-27767.670299519581</v>
      </c>
      <c r="AD22" s="40"/>
      <c r="AE22" s="40">
        <v>-12075.149999999994</v>
      </c>
      <c r="AF22" s="40"/>
      <c r="AG22" s="40">
        <f t="shared" si="2"/>
        <v>-15692.520299519587</v>
      </c>
      <c r="AH22" s="40"/>
      <c r="AI22" s="40">
        <v>307772.89</v>
      </c>
      <c r="AJ22" s="40">
        <v>-28059.744518170482</v>
      </c>
      <c r="AK22" s="40"/>
      <c r="AL22" s="40">
        <v>-12075.130000000005</v>
      </c>
      <c r="AM22" s="40"/>
      <c r="AN22" s="40">
        <f t="shared" si="3"/>
        <v>-15984.614518170478</v>
      </c>
      <c r="AO22" s="40"/>
      <c r="AP22" s="40">
        <v>307772.89</v>
      </c>
      <c r="AQ22" s="40">
        <v>-16929.698084066622</v>
      </c>
      <c r="AR22" s="40"/>
      <c r="AS22" s="40">
        <v>-12108.229999999996</v>
      </c>
      <c r="AT22" s="40"/>
      <c r="AU22" s="40">
        <f t="shared" si="4"/>
        <v>-4821.468084066626</v>
      </c>
      <c r="AV22" s="41"/>
      <c r="AW22" s="42">
        <f t="shared" si="6"/>
        <v>-82843.480000000025</v>
      </c>
    </row>
    <row r="23" spans="2:51" x14ac:dyDescent="0.25">
      <c r="B23" s="26" t="s">
        <v>70</v>
      </c>
      <c r="C23" s="27">
        <v>1860</v>
      </c>
      <c r="D23" s="28" t="s">
        <v>22</v>
      </c>
      <c r="E23" s="30">
        <v>30</v>
      </c>
      <c r="F23" s="30">
        <v>25</v>
      </c>
      <c r="G23" s="40">
        <v>707931.92999999993</v>
      </c>
      <c r="H23" s="40">
        <v>-22363.194777562036</v>
      </c>
      <c r="I23" s="40"/>
      <c r="J23" s="40">
        <v>-28651.919999999998</v>
      </c>
      <c r="K23" s="40"/>
      <c r="L23" s="40">
        <f t="shared" si="5"/>
        <v>6288.7252224379627</v>
      </c>
      <c r="M23" s="40"/>
      <c r="N23" s="40">
        <v>707931.92999999993</v>
      </c>
      <c r="O23" s="40">
        <v>-29767.752186905796</v>
      </c>
      <c r="P23" s="40"/>
      <c r="Q23" s="40">
        <v>-37021.860000000015</v>
      </c>
      <c r="R23" s="40"/>
      <c r="S23" s="40">
        <f t="shared" si="0"/>
        <v>7254.1078130942187</v>
      </c>
      <c r="T23" s="40"/>
      <c r="U23" s="40">
        <v>707931.92999999993</v>
      </c>
      <c r="V23" s="40">
        <v>-29710.301925443648</v>
      </c>
      <c r="W23" s="40">
        <v>552.79758616575884</v>
      </c>
      <c r="X23" s="40">
        <v>-36836.129999999968</v>
      </c>
      <c r="Y23" s="40">
        <v>597.13000000000011</v>
      </c>
      <c r="Z23" s="40">
        <f t="shared" si="1"/>
        <v>7081.4956607220811</v>
      </c>
      <c r="AA23" s="40"/>
      <c r="AB23" s="40">
        <v>705626.97</v>
      </c>
      <c r="AC23" s="40">
        <v>-29297.081625605078</v>
      </c>
      <c r="AD23" s="40">
        <v>3204.95</v>
      </c>
      <c r="AE23" s="40">
        <v>-36552.320000000007</v>
      </c>
      <c r="AF23" s="40">
        <v>3525.47</v>
      </c>
      <c r="AG23" s="40">
        <f t="shared" si="2"/>
        <v>6934.7183743949281</v>
      </c>
      <c r="AH23" s="40"/>
      <c r="AI23" s="40">
        <v>695700.96</v>
      </c>
      <c r="AJ23" s="40">
        <v>-29384.135877439065</v>
      </c>
      <c r="AK23" s="40">
        <v>117.93367423295884</v>
      </c>
      <c r="AL23" s="40">
        <v>-36330.739999999991</v>
      </c>
      <c r="AM23" s="40">
        <v>131.22</v>
      </c>
      <c r="AN23" s="40">
        <f t="shared" si="3"/>
        <v>6933.3177967938827</v>
      </c>
      <c r="AO23" s="40"/>
      <c r="AP23" s="40">
        <v>695700.96</v>
      </c>
      <c r="AQ23" s="40">
        <v>-22605.317432591775</v>
      </c>
      <c r="AR23" s="40">
        <v>1936.8425651487173</v>
      </c>
      <c r="AS23" s="40">
        <v>-35864.159999999967</v>
      </c>
      <c r="AT23" s="40">
        <v>2323.13</v>
      </c>
      <c r="AU23" s="40">
        <f t="shared" si="4"/>
        <v>12872.55513255691</v>
      </c>
      <c r="AV23" s="41"/>
      <c r="AW23" s="42">
        <f t="shared" si="6"/>
        <v>47364.919999999984</v>
      </c>
    </row>
    <row r="24" spans="2:51" x14ac:dyDescent="0.25">
      <c r="B24" s="26" t="s">
        <v>71</v>
      </c>
      <c r="C24" s="27">
        <v>1908</v>
      </c>
      <c r="D24" s="28" t="s">
        <v>16</v>
      </c>
      <c r="E24" s="30">
        <v>20</v>
      </c>
      <c r="F24" s="30">
        <v>25</v>
      </c>
      <c r="G24" s="40">
        <v>610879.21</v>
      </c>
      <c r="H24" s="40">
        <v>-24976.870128348848</v>
      </c>
      <c r="I24" s="40"/>
      <c r="J24" s="40">
        <v>-15992.059999999998</v>
      </c>
      <c r="K24" s="40"/>
      <c r="L24" s="40">
        <f t="shared" si="5"/>
        <v>-8984.8101283488504</v>
      </c>
      <c r="M24" s="40"/>
      <c r="N24" s="40">
        <v>610879.21</v>
      </c>
      <c r="O24" s="40">
        <v>-33241.943516275205</v>
      </c>
      <c r="P24" s="40"/>
      <c r="Q24" s="40">
        <v>-24042.440000000002</v>
      </c>
      <c r="R24" s="40"/>
      <c r="S24" s="40">
        <f t="shared" si="0"/>
        <v>-9199.5035162752029</v>
      </c>
      <c r="T24" s="40"/>
      <c r="U24" s="40">
        <v>610879.21</v>
      </c>
      <c r="V24" s="40">
        <v>-33151.118533990288</v>
      </c>
      <c r="W24" s="40"/>
      <c r="X24" s="40">
        <v>-23976.75999999998</v>
      </c>
      <c r="Y24" s="40"/>
      <c r="Z24" s="40">
        <f t="shared" si="1"/>
        <v>-9174.3585339903075</v>
      </c>
      <c r="AA24" s="40"/>
      <c r="AB24" s="40">
        <v>610879.21</v>
      </c>
      <c r="AC24" s="40">
        <v>-33151.118533990288</v>
      </c>
      <c r="AD24" s="40"/>
      <c r="AE24" s="40">
        <v>-23824.250000000029</v>
      </c>
      <c r="AF24" s="40"/>
      <c r="AG24" s="40">
        <f t="shared" si="2"/>
        <v>-9326.8685339902586</v>
      </c>
      <c r="AH24" s="40"/>
      <c r="AI24" s="40">
        <v>610879.21</v>
      </c>
      <c r="AJ24" s="40">
        <v>-33151.118533990288</v>
      </c>
      <c r="AK24" s="40"/>
      <c r="AL24" s="40">
        <v>-23824.249999999971</v>
      </c>
      <c r="AM24" s="40"/>
      <c r="AN24" s="40">
        <f t="shared" si="3"/>
        <v>-9326.8685339903168</v>
      </c>
      <c r="AO24" s="40"/>
      <c r="AP24" s="40">
        <v>610879.21</v>
      </c>
      <c r="AQ24" s="40">
        <v>-33259.520753405115</v>
      </c>
      <c r="AR24" s="40"/>
      <c r="AS24" s="40">
        <v>-23889.5</v>
      </c>
      <c r="AT24" s="40"/>
      <c r="AU24" s="40">
        <f t="shared" si="4"/>
        <v>-9370.0207534051151</v>
      </c>
      <c r="AV24" s="41"/>
      <c r="AW24" s="42">
        <f t="shared" si="6"/>
        <v>-55382.430000000051</v>
      </c>
    </row>
    <row r="25" spans="2:51" x14ac:dyDescent="0.25">
      <c r="B25" s="26" t="s">
        <v>72</v>
      </c>
      <c r="C25" s="27">
        <v>1908</v>
      </c>
      <c r="D25" s="28" t="s">
        <v>17</v>
      </c>
      <c r="E25" s="30">
        <v>5</v>
      </c>
      <c r="F25" s="30">
        <v>15</v>
      </c>
      <c r="G25" s="40">
        <v>28608</v>
      </c>
      <c r="H25" s="40">
        <v>-4874.8824494259143</v>
      </c>
      <c r="I25" s="40"/>
      <c r="J25" s="40">
        <v>-344.43000000000029</v>
      </c>
      <c r="K25" s="40"/>
      <c r="L25" s="40">
        <f t="shared" si="5"/>
        <v>-4530.452449425914</v>
      </c>
      <c r="M25" s="40"/>
      <c r="N25" s="40">
        <v>28608</v>
      </c>
      <c r="O25" s="40">
        <v>-6488.0253690541285</v>
      </c>
      <c r="P25" s="40"/>
      <c r="Q25" s="40">
        <v>-1779.6899999999996</v>
      </c>
      <c r="R25" s="40"/>
      <c r="S25" s="40">
        <f t="shared" si="0"/>
        <v>-4708.3353690541289</v>
      </c>
      <c r="T25" s="40"/>
      <c r="U25" s="40">
        <v>28608</v>
      </c>
      <c r="V25" s="40">
        <v>-6470.2985237834873</v>
      </c>
      <c r="W25" s="40"/>
      <c r="X25" s="40">
        <v>-1774.83</v>
      </c>
      <c r="Y25" s="40"/>
      <c r="Z25" s="40">
        <f t="shared" si="1"/>
        <v>-4695.4685237834874</v>
      </c>
      <c r="AA25" s="40"/>
      <c r="AB25" s="40">
        <v>28608</v>
      </c>
      <c r="AC25" s="40">
        <v>-6483.59365773647</v>
      </c>
      <c r="AD25" s="40"/>
      <c r="AE25" s="40">
        <v>-1774.83</v>
      </c>
      <c r="AF25" s="40"/>
      <c r="AG25" s="40">
        <f t="shared" si="2"/>
        <v>-4708.7636577364701</v>
      </c>
      <c r="AH25" s="40"/>
      <c r="AI25" s="40">
        <v>28608</v>
      </c>
      <c r="AJ25" s="40">
        <v>0</v>
      </c>
      <c r="AK25" s="40"/>
      <c r="AL25" s="40">
        <v>-1774.83</v>
      </c>
      <c r="AM25" s="40"/>
      <c r="AN25" s="40">
        <f t="shared" si="3"/>
        <v>1774.83</v>
      </c>
      <c r="AO25" s="40"/>
      <c r="AP25" s="40">
        <v>28608</v>
      </c>
      <c r="AQ25" s="40">
        <v>0</v>
      </c>
      <c r="AR25" s="40"/>
      <c r="AS25" s="40">
        <v>-1779.6900000000005</v>
      </c>
      <c r="AT25" s="40"/>
      <c r="AU25" s="40">
        <f t="shared" si="4"/>
        <v>1779.6900000000005</v>
      </c>
      <c r="AV25" s="41"/>
      <c r="AW25" s="42">
        <f t="shared" si="6"/>
        <v>-15088.5</v>
      </c>
    </row>
    <row r="26" spans="2:51" x14ac:dyDescent="0.25">
      <c r="B26" s="26" t="s">
        <v>72</v>
      </c>
      <c r="C26" s="27">
        <v>1908</v>
      </c>
      <c r="D26" s="28" t="s">
        <v>17</v>
      </c>
      <c r="E26" s="30">
        <v>10</v>
      </c>
      <c r="F26" s="30">
        <v>15</v>
      </c>
      <c r="G26" s="40">
        <v>13096.2</v>
      </c>
      <c r="H26" s="40">
        <v>-998.76100404472982</v>
      </c>
      <c r="I26" s="40"/>
      <c r="J26" s="40">
        <v>-496.75</v>
      </c>
      <c r="K26" s="40"/>
      <c r="L26" s="40">
        <f t="shared" si="5"/>
        <v>-502.01100404472982</v>
      </c>
      <c r="M26" s="40"/>
      <c r="N26" s="40">
        <v>13096.2</v>
      </c>
      <c r="O26" s="40">
        <v>-1329.2600999286224</v>
      </c>
      <c r="P26" s="40"/>
      <c r="Q26" s="40">
        <v>-826.42000000000007</v>
      </c>
      <c r="R26" s="40"/>
      <c r="S26" s="40">
        <f t="shared" si="0"/>
        <v>-502.84009992862229</v>
      </c>
      <c r="T26" s="40"/>
      <c r="U26" s="40">
        <v>13096.2</v>
      </c>
      <c r="V26" s="40">
        <v>-1325.6282417320963</v>
      </c>
      <c r="W26" s="40"/>
      <c r="X26" s="40">
        <v>-824.15999999999985</v>
      </c>
      <c r="Y26" s="40"/>
      <c r="Z26" s="40">
        <f t="shared" si="1"/>
        <v>-501.46824173209643</v>
      </c>
      <c r="AA26" s="40"/>
      <c r="AB26" s="40">
        <v>13096.2</v>
      </c>
      <c r="AC26" s="40">
        <v>-1325.6282417320963</v>
      </c>
      <c r="AD26" s="40"/>
      <c r="AE26" s="40">
        <v>-824.15999999999985</v>
      </c>
      <c r="AF26" s="40"/>
      <c r="AG26" s="40">
        <f t="shared" si="2"/>
        <v>-501.46824173209643</v>
      </c>
      <c r="AH26" s="40"/>
      <c r="AI26" s="40">
        <v>13096.2</v>
      </c>
      <c r="AJ26" s="40">
        <v>-1325.6282417320972</v>
      </c>
      <c r="AK26" s="40"/>
      <c r="AL26" s="40">
        <v>-824.15999999999985</v>
      </c>
      <c r="AM26" s="40"/>
      <c r="AN26" s="40">
        <f t="shared" si="3"/>
        <v>-501.46824173209734</v>
      </c>
      <c r="AO26" s="40"/>
      <c r="AP26" s="40">
        <v>13096.2</v>
      </c>
      <c r="AQ26" s="40">
        <v>-1327.4441708303584</v>
      </c>
      <c r="AR26" s="40"/>
      <c r="AS26" s="40">
        <v>-826.40999999999985</v>
      </c>
      <c r="AT26" s="40"/>
      <c r="AU26" s="40">
        <f t="shared" si="4"/>
        <v>-501.03417083035856</v>
      </c>
      <c r="AV26" s="41"/>
      <c r="AW26" s="42">
        <f t="shared" si="6"/>
        <v>-3010.2900000000009</v>
      </c>
    </row>
    <row r="27" spans="2:51" x14ac:dyDescent="0.25">
      <c r="B27" s="26" t="s">
        <v>73</v>
      </c>
      <c r="C27" s="27">
        <v>1908</v>
      </c>
      <c r="D27" s="28" t="s">
        <v>18</v>
      </c>
      <c r="E27" s="30">
        <v>10</v>
      </c>
      <c r="F27" s="30">
        <v>25</v>
      </c>
      <c r="G27" s="40">
        <v>348691.98</v>
      </c>
      <c r="H27" s="40">
        <v>-26526.561162426675</v>
      </c>
      <c r="I27" s="40"/>
      <c r="J27" s="40">
        <v>-3074.8999999999942</v>
      </c>
      <c r="K27" s="40"/>
      <c r="L27" s="40">
        <f t="shared" si="5"/>
        <v>-23451.661162426681</v>
      </c>
      <c r="M27" s="40"/>
      <c r="N27" s="40">
        <v>348691.98</v>
      </c>
      <c r="O27" s="40">
        <v>-35304.441401629694</v>
      </c>
      <c r="P27" s="40"/>
      <c r="Q27" s="40">
        <v>-11817.440000000017</v>
      </c>
      <c r="R27" s="40"/>
      <c r="S27" s="40">
        <f t="shared" si="0"/>
        <v>-23487.001401629677</v>
      </c>
      <c r="T27" s="40"/>
      <c r="U27" s="40">
        <v>348691.98</v>
      </c>
      <c r="V27" s="40">
        <v>-35207.981179220864</v>
      </c>
      <c r="W27" s="40"/>
      <c r="X27" s="40">
        <v>-11785.14999999998</v>
      </c>
      <c r="Y27" s="40"/>
      <c r="Z27" s="40">
        <f t="shared" si="1"/>
        <v>-23422.831179220884</v>
      </c>
      <c r="AA27" s="40"/>
      <c r="AB27" s="40">
        <v>348691.98</v>
      </c>
      <c r="AC27" s="40">
        <v>-35207.981179220864</v>
      </c>
      <c r="AD27" s="40"/>
      <c r="AE27" s="40">
        <v>-11785.150000000009</v>
      </c>
      <c r="AF27" s="40"/>
      <c r="AG27" s="40">
        <f t="shared" si="2"/>
        <v>-23422.831179220855</v>
      </c>
      <c r="AH27" s="40"/>
      <c r="AI27" s="40">
        <v>348691.98</v>
      </c>
      <c r="AJ27" s="40">
        <v>-34759.893954494531</v>
      </c>
      <c r="AK27" s="40"/>
      <c r="AL27" s="40">
        <v>-11785.150000000009</v>
      </c>
      <c r="AM27" s="40"/>
      <c r="AN27" s="40">
        <f t="shared" si="3"/>
        <v>-22974.743954494523</v>
      </c>
      <c r="AO27" s="40"/>
      <c r="AP27" s="40">
        <v>348691.98</v>
      </c>
      <c r="AQ27" s="40">
        <v>-34361.261123007367</v>
      </c>
      <c r="AR27" s="40"/>
      <c r="AS27" s="40">
        <v>-11817.440000000002</v>
      </c>
      <c r="AT27" s="40"/>
      <c r="AU27" s="40">
        <f t="shared" si="4"/>
        <v>-22543.821123007365</v>
      </c>
      <c r="AV27" s="41"/>
      <c r="AW27" s="42">
        <f t="shared" si="6"/>
        <v>-139302.88999999998</v>
      </c>
    </row>
    <row r="28" spans="2:51" x14ac:dyDescent="0.25">
      <c r="B28" s="26" t="s">
        <v>74</v>
      </c>
      <c r="C28" s="27">
        <v>1930</v>
      </c>
      <c r="D28" s="28" t="s">
        <v>15</v>
      </c>
      <c r="E28" s="30">
        <v>5</v>
      </c>
      <c r="F28" s="30">
        <v>6</v>
      </c>
      <c r="G28" s="40">
        <v>3279.67</v>
      </c>
      <c r="H28" s="40">
        <v>-582.45628415300553</v>
      </c>
      <c r="I28" s="40"/>
      <c r="J28" s="40">
        <v>-346.34999999999991</v>
      </c>
      <c r="K28" s="40"/>
      <c r="L28" s="40">
        <f t="shared" si="5"/>
        <v>-236.10628415300562</v>
      </c>
      <c r="M28" s="40"/>
      <c r="N28" s="40">
        <v>3279.67</v>
      </c>
      <c r="O28" s="40">
        <v>-775.19636363636391</v>
      </c>
      <c r="P28" s="40"/>
      <c r="Q28" s="40">
        <v>-511.72</v>
      </c>
      <c r="R28" s="40"/>
      <c r="S28" s="40">
        <f t="shared" si="0"/>
        <v>-263.47636363636389</v>
      </c>
      <c r="T28" s="40"/>
      <c r="U28" s="40">
        <v>3279.67</v>
      </c>
      <c r="V28" s="40">
        <v>-774.13735221063098</v>
      </c>
      <c r="W28" s="40"/>
      <c r="X28" s="40">
        <v>-510.33000000000015</v>
      </c>
      <c r="Y28" s="40"/>
      <c r="Z28" s="40">
        <f t="shared" si="1"/>
        <v>-263.80735221063082</v>
      </c>
      <c r="AA28" s="40"/>
      <c r="AB28" s="40">
        <v>3279.67</v>
      </c>
      <c r="AC28" s="40">
        <v>0</v>
      </c>
      <c r="AD28" s="40"/>
      <c r="AE28" s="40">
        <v>-510.31999999999971</v>
      </c>
      <c r="AF28" s="40"/>
      <c r="AG28" s="40">
        <f t="shared" si="2"/>
        <v>510.31999999999971</v>
      </c>
      <c r="AH28" s="40"/>
      <c r="AI28" s="40">
        <v>3279.67</v>
      </c>
      <c r="AJ28" s="40">
        <v>0</v>
      </c>
      <c r="AK28" s="40"/>
      <c r="AL28" s="40">
        <v>-253.07000000000016</v>
      </c>
      <c r="AM28" s="40"/>
      <c r="AN28" s="40">
        <f t="shared" si="3"/>
        <v>253.07000000000016</v>
      </c>
      <c r="AO28" s="40"/>
      <c r="AP28" s="40">
        <v>3279.67</v>
      </c>
      <c r="AQ28" s="40">
        <v>4.5474735088646412E-13</v>
      </c>
      <c r="AR28" s="40"/>
      <c r="AS28" s="40">
        <v>0</v>
      </c>
      <c r="AT28" s="40"/>
      <c r="AU28" s="40">
        <f t="shared" si="4"/>
        <v>4.5474735088646412E-13</v>
      </c>
      <c r="AV28" s="41"/>
      <c r="AW28" s="42">
        <f t="shared" si="6"/>
        <v>0</v>
      </c>
    </row>
    <row r="29" spans="2:51" x14ac:dyDescent="0.25">
      <c r="B29" s="26" t="s">
        <v>75</v>
      </c>
      <c r="C29" s="27">
        <v>1930</v>
      </c>
      <c r="D29" s="28" t="s">
        <v>14</v>
      </c>
      <c r="E29" s="30">
        <v>5</v>
      </c>
      <c r="F29" s="30">
        <v>12</v>
      </c>
      <c r="G29" s="40">
        <v>126326.69</v>
      </c>
      <c r="H29" s="40">
        <v>-20843.945203640578</v>
      </c>
      <c r="I29" s="40"/>
      <c r="J29" s="40">
        <v>-778.4800000000032</v>
      </c>
      <c r="K29" s="40"/>
      <c r="L29" s="40">
        <f t="shared" si="5"/>
        <v>-20065.465203640575</v>
      </c>
      <c r="M29" s="40"/>
      <c r="N29" s="40">
        <v>126326.69</v>
      </c>
      <c r="O29" s="40">
        <v>-26243.757506162321</v>
      </c>
      <c r="P29" s="40"/>
      <c r="Q29" s="40">
        <v>-6213.109999999986</v>
      </c>
      <c r="R29" s="40"/>
      <c r="S29" s="40">
        <f t="shared" si="0"/>
        <v>-20030.647506162335</v>
      </c>
      <c r="T29" s="40"/>
      <c r="U29" s="40">
        <v>126326.69</v>
      </c>
      <c r="V29" s="40">
        <v>-19204.333306234999</v>
      </c>
      <c r="W29" s="40"/>
      <c r="X29" s="40">
        <v>-6196.1399999999994</v>
      </c>
      <c r="Y29" s="40"/>
      <c r="Z29" s="40">
        <f t="shared" si="1"/>
        <v>-13008.193306235</v>
      </c>
      <c r="AA29" s="40"/>
      <c r="AB29" s="40">
        <v>126326.69</v>
      </c>
      <c r="AC29" s="40">
        <v>-13874.233983962098</v>
      </c>
      <c r="AD29" s="40"/>
      <c r="AE29" s="40">
        <v>-6196.1300000000047</v>
      </c>
      <c r="AF29" s="40"/>
      <c r="AG29" s="40">
        <f t="shared" si="2"/>
        <v>-7678.1039839620935</v>
      </c>
      <c r="AH29" s="40"/>
      <c r="AI29" s="40">
        <v>126326.69</v>
      </c>
      <c r="AJ29" s="40">
        <v>0</v>
      </c>
      <c r="AK29" s="40"/>
      <c r="AL29" s="40">
        <v>-6196.1299999999901</v>
      </c>
      <c r="AM29" s="40"/>
      <c r="AN29" s="40">
        <f t="shared" si="3"/>
        <v>6196.1299999999901</v>
      </c>
      <c r="AO29" s="40"/>
      <c r="AP29" s="40">
        <v>126326.69</v>
      </c>
      <c r="AQ29" s="40">
        <v>0</v>
      </c>
      <c r="AR29" s="40"/>
      <c r="AS29" s="40">
        <v>-6213.1100000000151</v>
      </c>
      <c r="AT29" s="40"/>
      <c r="AU29" s="40">
        <f t="shared" si="4"/>
        <v>6213.1100000000151</v>
      </c>
      <c r="AV29" s="41"/>
      <c r="AW29" s="42">
        <f t="shared" si="6"/>
        <v>-48373.17</v>
      </c>
    </row>
    <row r="30" spans="2:51" x14ac:dyDescent="0.25">
      <c r="B30" s="26" t="s">
        <v>76</v>
      </c>
      <c r="C30" s="27">
        <v>1935</v>
      </c>
      <c r="D30" s="28" t="s">
        <v>19</v>
      </c>
      <c r="E30" s="30">
        <v>15</v>
      </c>
      <c r="F30" s="30">
        <v>10</v>
      </c>
      <c r="G30" s="40">
        <v>100700</v>
      </c>
      <c r="H30" s="40">
        <v>-5168.5945753033557</v>
      </c>
      <c r="I30" s="40"/>
      <c r="J30" s="40">
        <v>-9508.52</v>
      </c>
      <c r="K30" s="40"/>
      <c r="L30" s="40">
        <f t="shared" si="5"/>
        <v>4339.9254246966448</v>
      </c>
      <c r="M30" s="40"/>
      <c r="N30" s="40">
        <v>100700</v>
      </c>
      <c r="O30" s="40">
        <v>-6878.9295074946494</v>
      </c>
      <c r="P30" s="40"/>
      <c r="Q30" s="40">
        <v>-11217.489999999998</v>
      </c>
      <c r="R30" s="40"/>
      <c r="S30" s="40">
        <f t="shared" si="0"/>
        <v>4338.5604925053485</v>
      </c>
      <c r="T30" s="40"/>
      <c r="U30" s="40">
        <v>100700</v>
      </c>
      <c r="V30" s="40">
        <v>-6860.1346181299086</v>
      </c>
      <c r="W30" s="40"/>
      <c r="X30" s="40">
        <v>-11186.849999999999</v>
      </c>
      <c r="Y30" s="40"/>
      <c r="Z30" s="40">
        <f t="shared" si="1"/>
        <v>4326.7153818700899</v>
      </c>
      <c r="AA30" s="40"/>
      <c r="AB30" s="40">
        <v>100700</v>
      </c>
      <c r="AC30" s="40">
        <v>-6860.1346181299086</v>
      </c>
      <c r="AD30" s="40"/>
      <c r="AE30" s="40">
        <v>-11186.850000000006</v>
      </c>
      <c r="AF30" s="40"/>
      <c r="AG30" s="40">
        <f t="shared" si="2"/>
        <v>4326.7153818700972</v>
      </c>
      <c r="AH30" s="40"/>
      <c r="AI30" s="40">
        <v>100700</v>
      </c>
      <c r="AJ30" s="40">
        <v>-6860.1346181299086</v>
      </c>
      <c r="AK30" s="40"/>
      <c r="AL30" s="40">
        <v>-11186.840000000004</v>
      </c>
      <c r="AM30" s="40"/>
      <c r="AN30" s="40">
        <f t="shared" si="3"/>
        <v>4326.7053818700952</v>
      </c>
      <c r="AO30" s="40"/>
      <c r="AP30" s="40">
        <v>100700</v>
      </c>
      <c r="AQ30" s="40">
        <v>-6869.5320628122718</v>
      </c>
      <c r="AR30" s="40"/>
      <c r="AS30" s="40">
        <v>-11217.489999999991</v>
      </c>
      <c r="AT30" s="40"/>
      <c r="AU30" s="40">
        <f t="shared" si="4"/>
        <v>4347.9579371877189</v>
      </c>
      <c r="AV30" s="41"/>
      <c r="AW30" s="42">
        <f t="shared" si="6"/>
        <v>26006.579999999994</v>
      </c>
    </row>
    <row r="31" spans="2:51" x14ac:dyDescent="0.25">
      <c r="B31" s="26" t="s">
        <v>77</v>
      </c>
      <c r="C31" s="32">
        <v>1980</v>
      </c>
      <c r="D31" s="27" t="s">
        <v>3</v>
      </c>
      <c r="E31" s="33">
        <v>5</v>
      </c>
      <c r="F31" s="33">
        <v>15</v>
      </c>
      <c r="G31" s="44">
        <v>301382.54000000004</v>
      </c>
      <c r="H31" s="44">
        <v>-26866.452701169765</v>
      </c>
      <c r="I31" s="44"/>
      <c r="J31" s="44">
        <v>-76.389999999984866</v>
      </c>
      <c r="K31" s="44"/>
      <c r="L31" s="44">
        <f t="shared" si="5"/>
        <v>-26790.06270116978</v>
      </c>
      <c r="M31" s="40"/>
      <c r="N31" s="44">
        <v>301382.54000000004</v>
      </c>
      <c r="O31" s="44">
        <v>-40123.735154077789</v>
      </c>
      <c r="P31" s="44"/>
      <c r="Q31" s="44">
        <v>-6433.2300000000396</v>
      </c>
      <c r="R31" s="44"/>
      <c r="S31" s="44">
        <f t="shared" si="0"/>
        <v>-33690.505154077749</v>
      </c>
      <c r="T31" s="40"/>
      <c r="U31" s="44">
        <v>301382.54000000004</v>
      </c>
      <c r="V31" s="44">
        <v>-6573.1321775572142</v>
      </c>
      <c r="W31" s="44"/>
      <c r="X31" s="44">
        <v>-6415.6599999999453</v>
      </c>
      <c r="Y31" s="44"/>
      <c r="Z31" s="44">
        <f t="shared" si="1"/>
        <v>-157.47217755726888</v>
      </c>
      <c r="AA31" s="40"/>
      <c r="AB31" s="44">
        <v>301382.54000000004</v>
      </c>
      <c r="AC31" s="44">
        <v>-190.42996719520306</v>
      </c>
      <c r="AD31" s="44"/>
      <c r="AE31" s="44">
        <v>-6415.6700000000128</v>
      </c>
      <c r="AF31" s="44"/>
      <c r="AG31" s="44">
        <f t="shared" si="2"/>
        <v>6225.2400328048097</v>
      </c>
      <c r="AH31" s="40"/>
      <c r="AI31" s="40">
        <v>301382.54000000004</v>
      </c>
      <c r="AJ31" s="44">
        <v>0</v>
      </c>
      <c r="AK31" s="44"/>
      <c r="AL31" s="44">
        <v>-6415.6600000000326</v>
      </c>
      <c r="AM31" s="44"/>
      <c r="AN31" s="44">
        <f t="shared" si="3"/>
        <v>6415.6600000000326</v>
      </c>
      <c r="AO31" s="40"/>
      <c r="AP31" s="44">
        <v>301382.54000000004</v>
      </c>
      <c r="AQ31" s="44">
        <v>0</v>
      </c>
      <c r="AR31" s="44"/>
      <c r="AS31" s="44">
        <v>-6433.2399999999325</v>
      </c>
      <c r="AT31" s="44"/>
      <c r="AU31" s="44">
        <f t="shared" si="4"/>
        <v>6433.2399999999325</v>
      </c>
      <c r="AV31" s="41"/>
      <c r="AW31" s="42">
        <f t="shared" si="6"/>
        <v>-41563.900000000023</v>
      </c>
    </row>
    <row r="32" spans="2:51" x14ac:dyDescent="0.25">
      <c r="B32" s="26"/>
      <c r="C32" s="29"/>
      <c r="D32" s="29"/>
      <c r="F32" s="34"/>
      <c r="G32" s="40">
        <f t="shared" ref="G32:L32" si="7">SUM(G5:G31)</f>
        <v>74855029.899999991</v>
      </c>
      <c r="H32" s="40">
        <f t="shared" si="7"/>
        <v>-2092531.8606489175</v>
      </c>
      <c r="I32" s="40">
        <f t="shared" si="7"/>
        <v>54681.633697265759</v>
      </c>
      <c r="J32" s="40">
        <f t="shared" si="7"/>
        <v>-2463347.3399999994</v>
      </c>
      <c r="K32" s="40">
        <f t="shared" si="7"/>
        <v>67384.780000000013</v>
      </c>
      <c r="L32" s="40">
        <f t="shared" si="7"/>
        <v>358112.33304834669</v>
      </c>
      <c r="M32" s="40"/>
      <c r="N32" s="40">
        <f t="shared" ref="N32:S32" si="8">SUM(N5:N31)</f>
        <v>74699220.350000009</v>
      </c>
      <c r="O32" s="40">
        <f t="shared" si="8"/>
        <v>-2716789.7459089532</v>
      </c>
      <c r="P32" s="40">
        <f t="shared" si="8"/>
        <v>46876.845460545352</v>
      </c>
      <c r="Q32" s="40">
        <f t="shared" si="8"/>
        <v>-2763140.680000002</v>
      </c>
      <c r="R32" s="40">
        <f t="shared" si="8"/>
        <v>47041.07</v>
      </c>
      <c r="S32" s="40">
        <f t="shared" si="8"/>
        <v>46186.709551595355</v>
      </c>
      <c r="T32" s="40"/>
      <c r="U32" s="40">
        <f t="shared" ref="U32:Z32" si="9">SUM(U5:U31)</f>
        <v>74482027.090000018</v>
      </c>
      <c r="V32" s="40">
        <f t="shared" si="9"/>
        <v>-2727326.9520057281</v>
      </c>
      <c r="W32" s="40">
        <f t="shared" si="9"/>
        <v>61679.092878892421</v>
      </c>
      <c r="X32" s="40">
        <f t="shared" si="9"/>
        <v>-2701384.3499999992</v>
      </c>
      <c r="Y32" s="40">
        <f t="shared" si="9"/>
        <v>68795.75</v>
      </c>
      <c r="Z32" s="40">
        <f t="shared" si="9"/>
        <v>-33059.259126836747</v>
      </c>
      <c r="AA32" s="40"/>
      <c r="AB32" s="40">
        <f t="shared" ref="AB32:AG32" si="10">SUM(AB5:AB31)</f>
        <v>74327227.040000007</v>
      </c>
      <c r="AC32" s="40">
        <f t="shared" si="10"/>
        <v>-2497046.6002437137</v>
      </c>
      <c r="AD32" s="40">
        <f t="shared" si="10"/>
        <v>162214.96000000002</v>
      </c>
      <c r="AE32" s="40">
        <f t="shared" si="10"/>
        <v>-2640881.959999999</v>
      </c>
      <c r="AF32" s="40">
        <f t="shared" si="10"/>
        <v>181352.31999999998</v>
      </c>
      <c r="AG32" s="40">
        <f t="shared" si="10"/>
        <v>124697.99975628618</v>
      </c>
      <c r="AH32" s="40"/>
      <c r="AI32" s="40">
        <f t="shared" ref="AI32:AN32" si="11">SUM(AI5:AI31)</f>
        <v>73826368.730000004</v>
      </c>
      <c r="AJ32" s="40">
        <f t="shared" si="11"/>
        <v>-2259552.6847209972</v>
      </c>
      <c r="AK32" s="40">
        <f t="shared" si="11"/>
        <v>109527.1314190025</v>
      </c>
      <c r="AL32" s="40">
        <f t="shared" si="11"/>
        <v>-2592318.7900000038</v>
      </c>
      <c r="AM32" s="40">
        <f t="shared" si="11"/>
        <v>124305.39000000001</v>
      </c>
      <c r="AN32" s="40">
        <f t="shared" si="11"/>
        <v>317987.84669800999</v>
      </c>
      <c r="AO32" s="40"/>
      <c r="AP32" s="40">
        <f t="shared" ref="AP32:AU32" si="12">SUM(AP5:AP31)</f>
        <v>73826368.730000004</v>
      </c>
      <c r="AQ32" s="40">
        <f t="shared" si="12"/>
        <v>-2148470.1442631381</v>
      </c>
      <c r="AR32" s="40">
        <f t="shared" si="12"/>
        <v>165491.754335743</v>
      </c>
      <c r="AS32" s="40">
        <f t="shared" si="12"/>
        <v>-2525477.2499999939</v>
      </c>
      <c r="AT32" s="40">
        <f t="shared" si="12"/>
        <v>193409.74000000002</v>
      </c>
      <c r="AU32" s="40">
        <f t="shared" si="12"/>
        <v>349089.12007259816</v>
      </c>
      <c r="AV32" s="41"/>
      <c r="AW32" s="41"/>
      <c r="AX32" s="1"/>
      <c r="AY32" s="1"/>
    </row>
    <row r="33" spans="2:50" x14ac:dyDescent="0.2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1"/>
      <c r="AW33" s="41"/>
    </row>
    <row r="34" spans="2:50" x14ac:dyDescent="0.25">
      <c r="B34" t="s">
        <v>78</v>
      </c>
      <c r="C34" s="27">
        <v>2440</v>
      </c>
      <c r="D34" s="27" t="s">
        <v>79</v>
      </c>
      <c r="E34" s="30">
        <v>45</v>
      </c>
      <c r="F34" s="30">
        <v>40</v>
      </c>
      <c r="G34" s="40">
        <v>-77795.740000000005</v>
      </c>
      <c r="H34" s="43">
        <v>1350.1865334285035</v>
      </c>
      <c r="I34" s="43"/>
      <c r="J34" s="40">
        <v>1517.21</v>
      </c>
      <c r="K34" s="43"/>
      <c r="L34" s="40">
        <f t="shared" ref="L34:L41" si="13">+(H34+I34)-(J34+K34)</f>
        <v>-167.02346657149656</v>
      </c>
      <c r="M34" s="40"/>
      <c r="N34" s="40">
        <v>-77795.740000000005</v>
      </c>
      <c r="O34" s="40">
        <v>1796.9755317630261</v>
      </c>
      <c r="P34" s="40"/>
      <c r="Q34" s="40">
        <v>1951.7400000000002</v>
      </c>
      <c r="R34" s="40"/>
      <c r="S34" s="40">
        <f t="shared" ref="S34:S41" si="14">+(O34+P34)-(Q34+R34)</f>
        <v>-154.76446823697415</v>
      </c>
      <c r="T34" s="40"/>
      <c r="U34" s="40">
        <v>-77795.740000000005</v>
      </c>
      <c r="V34" s="40">
        <v>1792.0657625505592</v>
      </c>
      <c r="W34" s="40"/>
      <c r="X34" s="40">
        <v>1946.4099999999999</v>
      </c>
      <c r="Y34" s="40"/>
      <c r="Z34" s="40">
        <f t="shared" ref="Z34:Z41" si="15">+(V34+W34)-(X34+Y34)</f>
        <v>-154.3442374494407</v>
      </c>
      <c r="AA34" s="40"/>
      <c r="AB34" s="40">
        <v>-77795.740000000005</v>
      </c>
      <c r="AC34" s="40">
        <v>1792.0657625505592</v>
      </c>
      <c r="AD34" s="40"/>
      <c r="AE34" s="40">
        <v>1946.4100000000008</v>
      </c>
      <c r="AF34" s="40"/>
      <c r="AG34" s="40">
        <f>+(AC34+AD34)-(AE34+AF34)</f>
        <v>-154.34423744944161</v>
      </c>
      <c r="AH34" s="40"/>
      <c r="AI34" s="40">
        <v>-77795.740000000005</v>
      </c>
      <c r="AJ34" s="40">
        <v>1566.5566975969541</v>
      </c>
      <c r="AK34" s="40"/>
      <c r="AL34" s="40">
        <v>1946.3999999999996</v>
      </c>
      <c r="AM34" s="40"/>
      <c r="AN34" s="40">
        <f t="shared" ref="AN34:AN41" si="16">+(AJ34+AK34)-(AL34+AM34)</f>
        <v>-379.84330240304553</v>
      </c>
      <c r="AO34" s="40"/>
      <c r="AP34" s="40">
        <v>-77795.740000000005</v>
      </c>
      <c r="AQ34" s="40">
        <v>2020.0297121103977</v>
      </c>
      <c r="AR34" s="40"/>
      <c r="AS34" s="40">
        <v>1951.7399999999998</v>
      </c>
      <c r="AT34" s="40"/>
      <c r="AU34" s="40">
        <f t="shared" ref="AU34:AU41" si="17">+(AQ34+AR34)-(AS34+AT34)</f>
        <v>68.289712110397886</v>
      </c>
      <c r="AV34" s="41"/>
      <c r="AW34" s="42">
        <f t="shared" ref="AW34:AW41" si="18">+AU34+AN34+AG34+Z34+S34+L34</f>
        <v>-942.03000000000065</v>
      </c>
      <c r="AX34" s="35"/>
    </row>
    <row r="35" spans="2:50" x14ac:dyDescent="0.25">
      <c r="C35" s="27">
        <v>2440</v>
      </c>
      <c r="D35" s="27" t="s">
        <v>80</v>
      </c>
      <c r="E35" s="30">
        <v>45</v>
      </c>
      <c r="F35" s="30">
        <v>40</v>
      </c>
      <c r="G35" s="40">
        <v>-5872970.9399999995</v>
      </c>
      <c r="H35" s="43">
        <v>100037.65501143091</v>
      </c>
      <c r="I35" s="43"/>
      <c r="J35" s="40">
        <v>101284.46999999997</v>
      </c>
      <c r="K35" s="43"/>
      <c r="L35" s="40">
        <f t="shared" si="13"/>
        <v>-1246.8149885690655</v>
      </c>
      <c r="M35" s="40"/>
      <c r="N35" s="40">
        <v>-5872970.9399999995</v>
      </c>
      <c r="O35" s="40">
        <v>135227.20452042879</v>
      </c>
      <c r="P35" s="40"/>
      <c r="Q35" s="40">
        <v>148398.56</v>
      </c>
      <c r="R35" s="40"/>
      <c r="S35" s="40">
        <f t="shared" si="14"/>
        <v>-13171.355479571212</v>
      </c>
      <c r="T35" s="40"/>
      <c r="U35" s="40">
        <v>-5872970.9399999995</v>
      </c>
      <c r="V35" s="40">
        <v>134857.3335986794</v>
      </c>
      <c r="W35" s="40"/>
      <c r="X35" s="40">
        <v>147993.10999999999</v>
      </c>
      <c r="Y35" s="40"/>
      <c r="Z35" s="40">
        <f t="shared" si="15"/>
        <v>-13135.776401320589</v>
      </c>
      <c r="AA35" s="40"/>
      <c r="AB35" s="40">
        <v>-5872970.9399999995</v>
      </c>
      <c r="AC35" s="40">
        <v>134857.3335986794</v>
      </c>
      <c r="AD35" s="40"/>
      <c r="AE35" s="40">
        <v>147993.1100000001</v>
      </c>
      <c r="AF35" s="40"/>
      <c r="AG35" s="40">
        <f t="shared" ref="AG35:AG41" si="19">+(AC35+AD35)-(AE35+AF35)</f>
        <v>-13135.776401320705</v>
      </c>
      <c r="AH35" s="40"/>
      <c r="AI35" s="40">
        <v>-5872970.9399999995</v>
      </c>
      <c r="AJ35" s="40">
        <v>134857.3335986794</v>
      </c>
      <c r="AK35" s="40"/>
      <c r="AL35" s="40">
        <v>147993.10999999987</v>
      </c>
      <c r="AM35" s="40"/>
      <c r="AN35" s="40">
        <f t="shared" si="16"/>
        <v>-13135.776401320472</v>
      </c>
      <c r="AO35" s="40"/>
      <c r="AP35" s="40">
        <v>-5872970.9399999995</v>
      </c>
      <c r="AQ35" s="40">
        <v>135042.06967210211</v>
      </c>
      <c r="AR35" s="40"/>
      <c r="AS35" s="40">
        <v>148398.55999999982</v>
      </c>
      <c r="AT35" s="40"/>
      <c r="AU35" s="40">
        <f t="shared" si="17"/>
        <v>-13356.490327897714</v>
      </c>
      <c r="AV35" s="41"/>
      <c r="AW35" s="42">
        <f t="shared" si="18"/>
        <v>-67181.989999999758</v>
      </c>
    </row>
    <row r="36" spans="2:50" x14ac:dyDescent="0.25">
      <c r="C36" s="27">
        <v>2440</v>
      </c>
      <c r="D36" s="27" t="s">
        <v>81</v>
      </c>
      <c r="E36" s="30">
        <v>45</v>
      </c>
      <c r="F36" s="30">
        <v>60</v>
      </c>
      <c r="G36" s="40">
        <v>-764987.24</v>
      </c>
      <c r="H36" s="43">
        <v>13270.777658815132</v>
      </c>
      <c r="I36" s="43"/>
      <c r="J36" s="40">
        <v>8224.410000000018</v>
      </c>
      <c r="K36" s="43"/>
      <c r="L36" s="40">
        <f t="shared" si="13"/>
        <v>5046.3676588151138</v>
      </c>
      <c r="M36" s="40"/>
      <c r="N36" s="40">
        <v>-764987.24</v>
      </c>
      <c r="O36" s="40">
        <v>17662.198629550316</v>
      </c>
      <c r="P36" s="40"/>
      <c r="Q36" s="40">
        <v>12508.51999999999</v>
      </c>
      <c r="R36" s="40"/>
      <c r="S36" s="40">
        <f t="shared" si="14"/>
        <v>5153.6786295503261</v>
      </c>
      <c r="T36" s="40"/>
      <c r="U36" s="40">
        <v>-764987.24</v>
      </c>
      <c r="V36" s="40">
        <v>17613.94125624554</v>
      </c>
      <c r="W36" s="40"/>
      <c r="X36" s="40">
        <v>12474.330000000002</v>
      </c>
      <c r="Y36" s="40"/>
      <c r="Z36" s="40">
        <f t="shared" si="15"/>
        <v>5139.6112562455382</v>
      </c>
      <c r="AA36" s="40"/>
      <c r="AB36" s="40">
        <v>-764987.24</v>
      </c>
      <c r="AC36" s="40">
        <v>17613.94125624554</v>
      </c>
      <c r="AD36" s="40"/>
      <c r="AE36" s="40">
        <v>12474.329999999987</v>
      </c>
      <c r="AF36" s="40"/>
      <c r="AG36" s="40">
        <f t="shared" si="19"/>
        <v>5139.6112562455528</v>
      </c>
      <c r="AH36" s="40"/>
      <c r="AI36" s="40">
        <v>-764987.24</v>
      </c>
      <c r="AJ36" s="40">
        <v>17613.941256245555</v>
      </c>
      <c r="AK36" s="40"/>
      <c r="AL36" s="40">
        <v>12474.330000000002</v>
      </c>
      <c r="AM36" s="40"/>
      <c r="AN36" s="40">
        <f t="shared" si="16"/>
        <v>5139.6112562455528</v>
      </c>
      <c r="AO36" s="40"/>
      <c r="AP36" s="40">
        <v>-764987.24</v>
      </c>
      <c r="AQ36" s="40">
        <v>17638.069942897913</v>
      </c>
      <c r="AR36" s="40"/>
      <c r="AS36" s="40">
        <v>12508.520000000033</v>
      </c>
      <c r="AT36" s="40"/>
      <c r="AU36" s="40">
        <f t="shared" si="17"/>
        <v>5129.5499428978801</v>
      </c>
      <c r="AV36" s="41"/>
      <c r="AW36" s="42">
        <f t="shared" si="18"/>
        <v>30748.429999999964</v>
      </c>
    </row>
    <row r="37" spans="2:50" x14ac:dyDescent="0.25">
      <c r="C37" s="27">
        <v>2440</v>
      </c>
      <c r="D37" s="27" t="s">
        <v>82</v>
      </c>
      <c r="E37" s="30">
        <v>30</v>
      </c>
      <c r="F37" s="30">
        <v>20</v>
      </c>
      <c r="G37" s="40">
        <v>-251689.59999999998</v>
      </c>
      <c r="H37" s="43">
        <v>5361.3119464747415</v>
      </c>
      <c r="I37" s="43"/>
      <c r="J37" s="40">
        <v>9110.7600000000039</v>
      </c>
      <c r="K37" s="43"/>
      <c r="L37" s="40">
        <f t="shared" si="13"/>
        <v>-3749.4480535252624</v>
      </c>
      <c r="M37" s="40"/>
      <c r="N37" s="40">
        <v>-251689.59999999998</v>
      </c>
      <c r="O37" s="40">
        <v>8649.1165591030585</v>
      </c>
      <c r="P37" s="40"/>
      <c r="Q37" s="40">
        <v>12864.939999999999</v>
      </c>
      <c r="R37" s="40"/>
      <c r="S37" s="40">
        <f t="shared" si="14"/>
        <v>-4215.8234408969402</v>
      </c>
      <c r="T37" s="40"/>
      <c r="U37" s="40">
        <v>-251689.59999999998</v>
      </c>
      <c r="V37" s="40">
        <v>8625.1965391743288</v>
      </c>
      <c r="W37" s="40"/>
      <c r="X37" s="40">
        <v>12934.499999999993</v>
      </c>
      <c r="Y37" s="40"/>
      <c r="Z37" s="40">
        <f t="shared" si="15"/>
        <v>-4309.3034608256639</v>
      </c>
      <c r="AA37" s="40"/>
      <c r="AB37" s="40">
        <v>-251689.59999999998</v>
      </c>
      <c r="AC37" s="40">
        <v>8625.1965391743288</v>
      </c>
      <c r="AD37" s="40"/>
      <c r="AE37" s="40">
        <v>12934.500000000007</v>
      </c>
      <c r="AF37" s="40"/>
      <c r="AG37" s="40">
        <f t="shared" si="19"/>
        <v>-4309.3034608256785</v>
      </c>
      <c r="AH37" s="40"/>
      <c r="AI37" s="40">
        <v>-251689.59999999998</v>
      </c>
      <c r="AJ37" s="40">
        <v>8625.1965391743288</v>
      </c>
      <c r="AK37" s="40"/>
      <c r="AL37" s="40">
        <v>12934.489999999983</v>
      </c>
      <c r="AM37" s="40"/>
      <c r="AN37" s="40">
        <f t="shared" si="16"/>
        <v>-4309.2934608256546</v>
      </c>
      <c r="AO37" s="40"/>
      <c r="AP37" s="40">
        <v>-251689.59999999998</v>
      </c>
      <c r="AQ37" s="40">
        <v>8637.0118768992179</v>
      </c>
      <c r="AR37" s="40"/>
      <c r="AS37" s="40">
        <v>12969.950000000012</v>
      </c>
      <c r="AT37" s="40"/>
      <c r="AU37" s="40">
        <f t="shared" si="17"/>
        <v>-4332.9381231007937</v>
      </c>
      <c r="AV37" s="41"/>
      <c r="AW37" s="42">
        <f t="shared" si="18"/>
        <v>-25226.109999999993</v>
      </c>
    </row>
    <row r="38" spans="2:50" x14ac:dyDescent="0.25">
      <c r="C38" s="27">
        <v>2440</v>
      </c>
      <c r="D38" s="27" t="s">
        <v>83</v>
      </c>
      <c r="E38" s="30">
        <v>40</v>
      </c>
      <c r="F38" s="30">
        <v>30</v>
      </c>
      <c r="G38" s="40">
        <v>-1546291.48</v>
      </c>
      <c r="H38" s="43">
        <v>29785.975141878618</v>
      </c>
      <c r="I38" s="43"/>
      <c r="J38" s="40">
        <v>42102.41</v>
      </c>
      <c r="K38" s="43"/>
      <c r="L38" s="40">
        <f t="shared" si="13"/>
        <v>-12316.434858121385</v>
      </c>
      <c r="M38" s="40"/>
      <c r="N38" s="40">
        <v>-1546291.48</v>
      </c>
      <c r="O38" s="40">
        <v>40116.316461549461</v>
      </c>
      <c r="P38" s="40"/>
      <c r="Q38" s="40">
        <v>52733.72</v>
      </c>
      <c r="R38" s="40"/>
      <c r="S38" s="40">
        <f t="shared" si="14"/>
        <v>-12617.403538450541</v>
      </c>
      <c r="T38" s="40"/>
      <c r="U38" s="40">
        <v>-1546291.48</v>
      </c>
      <c r="V38" s="40">
        <v>40006.618702327105</v>
      </c>
      <c r="W38" s="40"/>
      <c r="X38" s="40">
        <v>52589.619999999995</v>
      </c>
      <c r="Y38" s="40"/>
      <c r="Z38" s="40">
        <f t="shared" si="15"/>
        <v>-12583.00129767289</v>
      </c>
      <c r="AA38" s="40"/>
      <c r="AB38" s="40">
        <v>-1546291.48</v>
      </c>
      <c r="AC38" s="40">
        <v>40006.618702327105</v>
      </c>
      <c r="AD38" s="40"/>
      <c r="AE38" s="40">
        <v>52589.619999999966</v>
      </c>
      <c r="AF38" s="40"/>
      <c r="AG38" s="40">
        <f t="shared" si="19"/>
        <v>-12583.001297672861</v>
      </c>
      <c r="AH38" s="40"/>
      <c r="AI38" s="40">
        <v>-1546291.48</v>
      </c>
      <c r="AJ38" s="40">
        <v>40006.618702327105</v>
      </c>
      <c r="AK38" s="40"/>
      <c r="AL38" s="40">
        <v>52589.619999999995</v>
      </c>
      <c r="AM38" s="40"/>
      <c r="AN38" s="40">
        <f t="shared" si="16"/>
        <v>-12583.00129767289</v>
      </c>
      <c r="AO38" s="40"/>
      <c r="AP38" s="40">
        <v>-1546291.48</v>
      </c>
      <c r="AQ38" s="40">
        <v>40061.422289590584</v>
      </c>
      <c r="AR38" s="40"/>
      <c r="AS38" s="40">
        <v>52733.72000000003</v>
      </c>
      <c r="AT38" s="40"/>
      <c r="AU38" s="40">
        <f t="shared" si="17"/>
        <v>-12672.297710409446</v>
      </c>
      <c r="AV38" s="41"/>
      <c r="AW38" s="42">
        <f t="shared" si="18"/>
        <v>-75355.140000000014</v>
      </c>
    </row>
    <row r="39" spans="2:50" x14ac:dyDescent="0.25">
      <c r="C39" s="27">
        <v>2440</v>
      </c>
      <c r="D39" s="27" t="s">
        <v>84</v>
      </c>
      <c r="E39" s="30">
        <v>40</v>
      </c>
      <c r="F39" s="30">
        <v>50</v>
      </c>
      <c r="G39" s="40">
        <v>-157532.66</v>
      </c>
      <c r="H39" s="43">
        <v>3002.4322768275597</v>
      </c>
      <c r="I39" s="43"/>
      <c r="J39" s="40">
        <v>1795.4300000000003</v>
      </c>
      <c r="K39" s="43"/>
      <c r="L39" s="40">
        <f t="shared" si="13"/>
        <v>1207.0022768275594</v>
      </c>
      <c r="M39" s="40"/>
      <c r="N39" s="40">
        <v>-157532.66</v>
      </c>
      <c r="O39" s="40">
        <v>4078.4163729888114</v>
      </c>
      <c r="P39" s="40"/>
      <c r="Q39" s="40">
        <v>3118.5299999999988</v>
      </c>
      <c r="R39" s="40"/>
      <c r="S39" s="40">
        <f t="shared" si="14"/>
        <v>959.88637298881258</v>
      </c>
      <c r="T39" s="40"/>
      <c r="U39" s="40">
        <v>-157532.66</v>
      </c>
      <c r="V39" s="40">
        <v>4067.2574411619462</v>
      </c>
      <c r="W39" s="40"/>
      <c r="X39" s="40">
        <v>3110.01</v>
      </c>
      <c r="Y39" s="40"/>
      <c r="Z39" s="40">
        <f t="shared" si="15"/>
        <v>957.24744116194597</v>
      </c>
      <c r="AA39" s="40"/>
      <c r="AB39" s="40">
        <v>-157532.66</v>
      </c>
      <c r="AC39" s="40">
        <v>4067.2574411619498</v>
      </c>
      <c r="AD39" s="40"/>
      <c r="AE39" s="40">
        <v>3110.010000000002</v>
      </c>
      <c r="AF39" s="40"/>
      <c r="AG39" s="40">
        <f t="shared" si="19"/>
        <v>957.24744116194779</v>
      </c>
      <c r="AH39" s="40"/>
      <c r="AI39" s="40">
        <v>-157532.66</v>
      </c>
      <c r="AJ39" s="40">
        <v>4067.2574411619498</v>
      </c>
      <c r="AK39" s="40"/>
      <c r="AL39" s="40">
        <v>3110.0099999999984</v>
      </c>
      <c r="AM39" s="40"/>
      <c r="AN39" s="40">
        <f t="shared" si="16"/>
        <v>957.24744116195143</v>
      </c>
      <c r="AO39" s="40"/>
      <c r="AP39" s="40">
        <v>-157532.66</v>
      </c>
      <c r="AQ39" s="40">
        <v>4072.8290266977856</v>
      </c>
      <c r="AR39" s="40"/>
      <c r="AS39" s="40">
        <v>3118.5300000000025</v>
      </c>
      <c r="AT39" s="40"/>
      <c r="AU39" s="40">
        <f t="shared" si="17"/>
        <v>954.29902669778312</v>
      </c>
      <c r="AV39" s="41"/>
      <c r="AW39" s="42">
        <f t="shared" si="18"/>
        <v>5992.93</v>
      </c>
    </row>
    <row r="40" spans="2:50" x14ac:dyDescent="0.25">
      <c r="C40" s="27">
        <v>2440</v>
      </c>
      <c r="D40" s="27" t="s">
        <v>85</v>
      </c>
      <c r="E40" s="30">
        <v>35</v>
      </c>
      <c r="F40" s="30">
        <v>40</v>
      </c>
      <c r="G40" s="40">
        <v>-1769538.24</v>
      </c>
      <c r="H40" s="43">
        <v>38281.614460065524</v>
      </c>
      <c r="I40" s="43"/>
      <c r="J40" s="40">
        <v>30415.010000000009</v>
      </c>
      <c r="K40" s="43"/>
      <c r="L40" s="40">
        <f t="shared" si="13"/>
        <v>7866.604460065515</v>
      </c>
      <c r="M40" s="40"/>
      <c r="N40" s="40">
        <v>-1769538.24</v>
      </c>
      <c r="O40" s="40">
        <v>52401.387857458263</v>
      </c>
      <c r="P40" s="40"/>
      <c r="Q40" s="40">
        <v>43840.899999999965</v>
      </c>
      <c r="R40" s="40"/>
      <c r="S40" s="40">
        <f t="shared" si="14"/>
        <v>8560.4878574582981</v>
      </c>
      <c r="T40" s="40"/>
      <c r="U40" s="40">
        <v>-1769538.24</v>
      </c>
      <c r="V40" s="40">
        <v>52257.937866555178</v>
      </c>
      <c r="W40" s="40"/>
      <c r="X40" s="40">
        <v>43825.820000000036</v>
      </c>
      <c r="Y40" s="40"/>
      <c r="Z40" s="40">
        <f t="shared" si="15"/>
        <v>8432.1178665551415</v>
      </c>
      <c r="AA40" s="40"/>
      <c r="AB40" s="40">
        <v>-1769538.24</v>
      </c>
      <c r="AC40" s="40">
        <v>52257.937866555178</v>
      </c>
      <c r="AD40" s="40"/>
      <c r="AE40" s="40">
        <v>43825.830000000016</v>
      </c>
      <c r="AF40" s="40"/>
      <c r="AG40" s="40">
        <f t="shared" si="19"/>
        <v>8432.1078665551613</v>
      </c>
      <c r="AH40" s="40"/>
      <c r="AI40" s="40">
        <v>-1769538.24</v>
      </c>
      <c r="AJ40" s="40">
        <v>52257.937866555178</v>
      </c>
      <c r="AK40" s="40"/>
      <c r="AL40" s="40">
        <v>43825.820000000007</v>
      </c>
      <c r="AM40" s="40"/>
      <c r="AN40" s="40">
        <f t="shared" si="16"/>
        <v>8432.1178665551706</v>
      </c>
      <c r="AO40" s="40"/>
      <c r="AP40" s="40">
        <v>-1769538.24</v>
      </c>
      <c r="AQ40" s="40">
        <v>52329.524082810618</v>
      </c>
      <c r="AR40" s="40"/>
      <c r="AS40" s="40">
        <v>43945.899999999965</v>
      </c>
      <c r="AT40" s="40"/>
      <c r="AU40" s="40">
        <f t="shared" si="17"/>
        <v>8383.6240828106529</v>
      </c>
      <c r="AV40" s="41"/>
      <c r="AW40" s="42">
        <f t="shared" si="18"/>
        <v>50107.059999999939</v>
      </c>
    </row>
    <row r="41" spans="2:50" x14ac:dyDescent="0.25">
      <c r="C41" s="27">
        <v>2440</v>
      </c>
      <c r="D41" s="27" t="s">
        <v>86</v>
      </c>
      <c r="E41" s="30">
        <v>30</v>
      </c>
      <c r="F41" s="30">
        <v>25</v>
      </c>
      <c r="G41" s="45">
        <v>-202799.21</v>
      </c>
      <c r="H41" s="46">
        <v>5261.423269093506</v>
      </c>
      <c r="I41" s="46"/>
      <c r="J41" s="44">
        <v>6560.7999999999993</v>
      </c>
      <c r="K41" s="46"/>
      <c r="L41" s="44">
        <f t="shared" si="13"/>
        <v>-1299.3767309064933</v>
      </c>
      <c r="M41" s="40"/>
      <c r="N41" s="44">
        <v>-202799.21</v>
      </c>
      <c r="O41" s="44">
        <v>7002.4760599571746</v>
      </c>
      <c r="P41" s="44"/>
      <c r="Q41" s="44">
        <v>8273.4100000000035</v>
      </c>
      <c r="R41" s="44"/>
      <c r="S41" s="44">
        <f t="shared" si="14"/>
        <v>-1270.9339400428289</v>
      </c>
      <c r="T41" s="40"/>
      <c r="U41" s="44">
        <v>-202799.21</v>
      </c>
      <c r="V41" s="44">
        <v>6983.3436117059246</v>
      </c>
      <c r="W41" s="44"/>
      <c r="X41" s="44">
        <v>8250.7999999999956</v>
      </c>
      <c r="Y41" s="44"/>
      <c r="Z41" s="44">
        <f t="shared" si="15"/>
        <v>-1267.4563882940711</v>
      </c>
      <c r="AA41" s="40"/>
      <c r="AB41" s="44">
        <v>-202799.21</v>
      </c>
      <c r="AC41" s="44">
        <v>6983.3436117059246</v>
      </c>
      <c r="AD41" s="44"/>
      <c r="AE41" s="44">
        <v>8250.8099999999977</v>
      </c>
      <c r="AF41" s="44"/>
      <c r="AG41" s="44">
        <f t="shared" si="19"/>
        <v>-1267.4663882940731</v>
      </c>
      <c r="AH41" s="40"/>
      <c r="AI41" s="44">
        <v>-202799.21</v>
      </c>
      <c r="AJ41" s="44">
        <v>6983.3436117059246</v>
      </c>
      <c r="AK41" s="44"/>
      <c r="AL41" s="44">
        <v>8250.7900000000081</v>
      </c>
      <c r="AM41" s="44"/>
      <c r="AN41" s="44">
        <f t="shared" si="16"/>
        <v>-1267.4463882940836</v>
      </c>
      <c r="AO41" s="40"/>
      <c r="AP41" s="44">
        <v>-202799.21</v>
      </c>
      <c r="AQ41" s="44">
        <v>6992.9098358315532</v>
      </c>
      <c r="AR41" s="44"/>
      <c r="AS41" s="44">
        <v>8273.419999999991</v>
      </c>
      <c r="AT41" s="44"/>
      <c r="AU41" s="44">
        <f t="shared" si="17"/>
        <v>-1280.5101641684378</v>
      </c>
      <c r="AV41" s="41"/>
      <c r="AW41" s="42">
        <f t="shared" si="18"/>
        <v>-7653.1899999999878</v>
      </c>
    </row>
    <row r="42" spans="2:50" x14ac:dyDescent="0.25">
      <c r="G42" s="40">
        <f t="shared" ref="G42:L42" si="20">SUM(G34:G41)</f>
        <v>-10643605.110000001</v>
      </c>
      <c r="H42" s="40">
        <f t="shared" si="20"/>
        <v>196351.37629801451</v>
      </c>
      <c r="I42" s="40">
        <f t="shared" si="20"/>
        <v>0</v>
      </c>
      <c r="J42" s="40">
        <f t="shared" si="20"/>
        <v>201010.5</v>
      </c>
      <c r="K42" s="40">
        <f t="shared" si="20"/>
        <v>0</v>
      </c>
      <c r="L42" s="40">
        <f t="shared" si="20"/>
        <v>-4659.1237019855143</v>
      </c>
      <c r="M42" s="40"/>
      <c r="N42" s="40">
        <f t="shared" ref="N42:S42" si="21">SUM(N34:N41)</f>
        <v>-10643605.110000001</v>
      </c>
      <c r="O42" s="40">
        <f t="shared" si="21"/>
        <v>266934.0919927989</v>
      </c>
      <c r="P42" s="40">
        <f t="shared" si="21"/>
        <v>0</v>
      </c>
      <c r="Q42" s="40">
        <f t="shared" si="21"/>
        <v>283690.31999999995</v>
      </c>
      <c r="R42" s="40">
        <f t="shared" si="21"/>
        <v>0</v>
      </c>
      <c r="S42" s="40">
        <f t="shared" si="21"/>
        <v>-16756.228007201062</v>
      </c>
      <c r="T42" s="40"/>
      <c r="U42" s="40">
        <f t="shared" ref="U42:Z42" si="22">SUM(U34:U41)</f>
        <v>-10643605.110000001</v>
      </c>
      <c r="V42" s="40">
        <f t="shared" si="22"/>
        <v>266203.69477840001</v>
      </c>
      <c r="W42" s="40">
        <f t="shared" si="22"/>
        <v>0</v>
      </c>
      <c r="X42" s="40">
        <f t="shared" si="22"/>
        <v>283124.60000000003</v>
      </c>
      <c r="Y42" s="40">
        <f t="shared" si="22"/>
        <v>0</v>
      </c>
      <c r="Z42" s="40">
        <f t="shared" si="22"/>
        <v>-16920.905221600027</v>
      </c>
      <c r="AA42" s="40"/>
      <c r="AB42" s="40">
        <f t="shared" ref="AB42:AG42" si="23">SUM(AB34:AB41)</f>
        <v>-10643605.110000001</v>
      </c>
      <c r="AC42" s="40">
        <f t="shared" si="23"/>
        <v>266203.69477840001</v>
      </c>
      <c r="AD42" s="40">
        <f t="shared" si="23"/>
        <v>0</v>
      </c>
      <c r="AE42" s="40">
        <f t="shared" si="23"/>
        <v>283124.62000000005</v>
      </c>
      <c r="AF42" s="40">
        <f t="shared" si="23"/>
        <v>0</v>
      </c>
      <c r="AG42" s="40">
        <f t="shared" si="23"/>
        <v>-16920.925221600097</v>
      </c>
      <c r="AH42" s="40"/>
      <c r="AI42" s="40">
        <f t="shared" ref="AI42:AN42" si="24">SUM(AI34:AI41)</f>
        <v>-10643605.110000001</v>
      </c>
      <c r="AJ42" s="40">
        <f t="shared" si="24"/>
        <v>265978.18571344641</v>
      </c>
      <c r="AK42" s="40">
        <f t="shared" si="24"/>
        <v>0</v>
      </c>
      <c r="AL42" s="40">
        <f t="shared" si="24"/>
        <v>283124.56999999983</v>
      </c>
      <c r="AM42" s="40">
        <f t="shared" si="24"/>
        <v>0</v>
      </c>
      <c r="AN42" s="40">
        <f t="shared" si="24"/>
        <v>-17146.384286553472</v>
      </c>
      <c r="AO42" s="40"/>
      <c r="AP42" s="40">
        <f t="shared" ref="AP42:AU42" si="25">SUM(AP34:AP41)</f>
        <v>-10643605.110000001</v>
      </c>
      <c r="AQ42" s="40">
        <f t="shared" si="25"/>
        <v>266793.86643894017</v>
      </c>
      <c r="AR42" s="40">
        <f t="shared" si="25"/>
        <v>0</v>
      </c>
      <c r="AS42" s="40">
        <f t="shared" si="25"/>
        <v>283900.33999999979</v>
      </c>
      <c r="AT42" s="40">
        <f t="shared" si="25"/>
        <v>0</v>
      </c>
      <c r="AU42" s="40">
        <f t="shared" si="25"/>
        <v>-17106.47356105968</v>
      </c>
      <c r="AV42" s="41"/>
      <c r="AW42" s="41"/>
      <c r="AX42" s="36"/>
    </row>
    <row r="43" spans="2:50" x14ac:dyDescent="0.25">
      <c r="E43" s="1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1"/>
      <c r="AW43" s="41"/>
    </row>
    <row r="44" spans="2:50" ht="15.75" thickBot="1" x14ac:dyDescent="0.3">
      <c r="G44" s="40">
        <f t="shared" ref="G44:L44" si="26">+G32+G42</f>
        <v>64211424.789999992</v>
      </c>
      <c r="H44" s="40">
        <f t="shared" si="26"/>
        <v>-1896180.484350903</v>
      </c>
      <c r="I44" s="40">
        <f t="shared" si="26"/>
        <v>54681.633697265759</v>
      </c>
      <c r="J44" s="40">
        <f t="shared" si="26"/>
        <v>-2262336.8399999994</v>
      </c>
      <c r="K44" s="40">
        <f t="shared" si="26"/>
        <v>67384.780000000013</v>
      </c>
      <c r="L44" s="47">
        <f t="shared" si="26"/>
        <v>353453.20934636117</v>
      </c>
      <c r="M44" s="40"/>
      <c r="N44" s="40">
        <f t="shared" ref="N44:S44" si="27">+N32+N42</f>
        <v>64055615.24000001</v>
      </c>
      <c r="O44" s="40">
        <f t="shared" si="27"/>
        <v>-2449855.6539161545</v>
      </c>
      <c r="P44" s="40">
        <f t="shared" si="27"/>
        <v>46876.845460545352</v>
      </c>
      <c r="Q44" s="40">
        <f t="shared" si="27"/>
        <v>-2479450.3600000022</v>
      </c>
      <c r="R44" s="40">
        <f t="shared" si="27"/>
        <v>47041.07</v>
      </c>
      <c r="S44" s="47">
        <f t="shared" si="27"/>
        <v>29430.481544394293</v>
      </c>
      <c r="T44" s="40"/>
      <c r="U44" s="40">
        <f t="shared" ref="U44:Z44" si="28">+U32+U42</f>
        <v>63838421.980000019</v>
      </c>
      <c r="V44" s="40">
        <f t="shared" si="28"/>
        <v>-2461123.2572273281</v>
      </c>
      <c r="W44" s="40">
        <f t="shared" si="28"/>
        <v>61679.092878892421</v>
      </c>
      <c r="X44" s="40">
        <f t="shared" si="28"/>
        <v>-2418259.7499999991</v>
      </c>
      <c r="Y44" s="40">
        <f t="shared" si="28"/>
        <v>68795.75</v>
      </c>
      <c r="Z44" s="47">
        <f t="shared" si="28"/>
        <v>-49980.164348436774</v>
      </c>
      <c r="AA44" s="40"/>
      <c r="AB44" s="40">
        <f t="shared" ref="AB44:AG44" si="29">+AB32+AB42</f>
        <v>63683621.930000007</v>
      </c>
      <c r="AC44" s="40">
        <f t="shared" si="29"/>
        <v>-2230842.9054653137</v>
      </c>
      <c r="AD44" s="40">
        <f t="shared" si="29"/>
        <v>162214.96000000002</v>
      </c>
      <c r="AE44" s="40">
        <f t="shared" si="29"/>
        <v>-2357757.3399999989</v>
      </c>
      <c r="AF44" s="40">
        <f t="shared" si="29"/>
        <v>181352.31999999998</v>
      </c>
      <c r="AG44" s="47">
        <f t="shared" si="29"/>
        <v>107777.07453468608</v>
      </c>
      <c r="AH44" s="40"/>
      <c r="AI44" s="40">
        <f t="shared" ref="AI44:AN44" si="30">+AI32+AI42</f>
        <v>63182763.620000005</v>
      </c>
      <c r="AJ44" s="40">
        <f t="shared" si="30"/>
        <v>-1993574.4990075508</v>
      </c>
      <c r="AK44" s="40">
        <f t="shared" si="30"/>
        <v>109527.1314190025</v>
      </c>
      <c r="AL44" s="40">
        <f t="shared" si="30"/>
        <v>-2309194.2200000039</v>
      </c>
      <c r="AM44" s="40">
        <f t="shared" si="30"/>
        <v>124305.39000000001</v>
      </c>
      <c r="AN44" s="47">
        <f t="shared" si="30"/>
        <v>300841.46241145651</v>
      </c>
      <c r="AO44" s="40"/>
      <c r="AP44" s="40">
        <f t="shared" ref="AP44:AU44" si="31">+AP32+AP42</f>
        <v>63182763.620000005</v>
      </c>
      <c r="AQ44" s="40">
        <f t="shared" si="31"/>
        <v>-1881676.2778241979</v>
      </c>
      <c r="AR44" s="40">
        <f t="shared" si="31"/>
        <v>165491.754335743</v>
      </c>
      <c r="AS44" s="40">
        <f t="shared" si="31"/>
        <v>-2241576.9099999941</v>
      </c>
      <c r="AT44" s="40">
        <f t="shared" si="31"/>
        <v>193409.74000000002</v>
      </c>
      <c r="AU44" s="47">
        <f t="shared" si="31"/>
        <v>331982.64651153848</v>
      </c>
      <c r="AV44" s="41"/>
      <c r="AW44" s="48">
        <f>SUM(AW5:AW41)</f>
        <v>1073504.7100000004</v>
      </c>
    </row>
    <row r="46" spans="2:50" x14ac:dyDescent="0.25">
      <c r="J46" s="1"/>
      <c r="L46" s="37"/>
      <c r="M46" s="37"/>
      <c r="O46" s="37"/>
      <c r="P46" s="37"/>
      <c r="Q46" s="37"/>
      <c r="R46" s="37"/>
      <c r="S46" s="37"/>
      <c r="T46" s="37"/>
      <c r="V46" s="37"/>
      <c r="W46" s="37"/>
      <c r="X46" s="37"/>
      <c r="Y46" s="37"/>
      <c r="Z46" s="37"/>
      <c r="AA46" s="37"/>
      <c r="AC46" s="37"/>
      <c r="AD46" s="37"/>
      <c r="AE46" s="37"/>
      <c r="AF46" s="37"/>
      <c r="AG46" s="37"/>
      <c r="AH46" s="37"/>
      <c r="AJ46" s="37"/>
      <c r="AK46" s="37"/>
      <c r="AL46" s="37"/>
      <c r="AM46" s="37"/>
      <c r="AN46" s="37"/>
      <c r="AO46" s="37"/>
      <c r="AQ46" s="37"/>
      <c r="AR46" s="37"/>
      <c r="AS46" s="37"/>
      <c r="AT46" s="37"/>
      <c r="AU46" s="37"/>
    </row>
    <row r="47" spans="2:50" x14ac:dyDescent="0.25">
      <c r="L47" s="37"/>
      <c r="M47" s="37"/>
      <c r="O47" s="37"/>
      <c r="P47" s="37"/>
      <c r="Q47" s="37"/>
      <c r="R47" s="37"/>
      <c r="S47" s="37"/>
      <c r="T47" s="37"/>
      <c r="V47" s="37"/>
      <c r="W47" s="37"/>
      <c r="X47" s="37"/>
      <c r="Y47" s="37"/>
      <c r="Z47" s="37"/>
      <c r="AA47" s="37"/>
      <c r="AC47" s="37"/>
      <c r="AD47" s="37"/>
      <c r="AE47" s="37"/>
      <c r="AF47" s="37"/>
      <c r="AG47" s="37"/>
      <c r="AH47" s="37"/>
      <c r="AJ47" s="37"/>
      <c r="AK47" s="37"/>
      <c r="AL47" s="37"/>
      <c r="AM47" s="37"/>
      <c r="AN47" s="37"/>
      <c r="AO47" s="37"/>
      <c r="AQ47" s="37"/>
      <c r="AR47" s="37"/>
      <c r="AS47" s="37"/>
      <c r="AT47" s="37"/>
      <c r="AU47" s="37" t="s">
        <v>26</v>
      </c>
      <c r="AW47" s="38" t="s">
        <v>26</v>
      </c>
    </row>
    <row r="48" spans="2:50" x14ac:dyDescent="0.25">
      <c r="L48" s="37"/>
      <c r="M48" s="37"/>
      <c r="O48" s="37"/>
      <c r="P48" s="37"/>
      <c r="Q48" s="37"/>
      <c r="R48" s="37"/>
      <c r="S48" s="37"/>
      <c r="T48" s="37"/>
      <c r="V48" s="37"/>
      <c r="W48" s="37"/>
      <c r="X48" s="37"/>
      <c r="Y48" s="37"/>
      <c r="Z48" s="37"/>
      <c r="AA48" s="37"/>
      <c r="AC48" s="37"/>
      <c r="AD48" s="37"/>
      <c r="AE48" s="37"/>
      <c r="AF48" s="37"/>
      <c r="AG48" s="37"/>
      <c r="AH48" s="37"/>
      <c r="AJ48" s="37"/>
      <c r="AK48" s="37"/>
      <c r="AL48" s="37"/>
      <c r="AM48" s="37"/>
      <c r="AN48" s="37"/>
      <c r="AO48" s="37"/>
      <c r="AQ48" s="37"/>
      <c r="AR48" s="37"/>
      <c r="AS48" s="37"/>
      <c r="AT48" s="37"/>
      <c r="AU48" s="37"/>
    </row>
    <row r="49" spans="12:47" x14ac:dyDescent="0.25">
      <c r="L49" s="1"/>
      <c r="S49" s="1"/>
      <c r="Z49" s="1"/>
    </row>
    <row r="50" spans="12:47" x14ac:dyDescent="0.25">
      <c r="L50" s="25"/>
      <c r="S50" s="25"/>
      <c r="Z50" s="25"/>
      <c r="AG50" s="25"/>
      <c r="AN50" s="25"/>
      <c r="AU50" s="25"/>
    </row>
    <row r="51" spans="12:47" x14ac:dyDescent="0.25">
      <c r="L51" s="25"/>
      <c r="S51" s="39"/>
    </row>
    <row r="52" spans="12:47" x14ac:dyDescent="0.25">
      <c r="Q52" s="1"/>
      <c r="S52" s="1"/>
    </row>
    <row r="54" spans="12:47" x14ac:dyDescent="0.25">
      <c r="Q54" s="1"/>
      <c r="S54" s="1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f47cb-3217-4b5d-bddd-03724119cb5a" xsi:nil="true"/>
    <_Flow_SignoffStatus xmlns="c2079885-2e7d-4e77-8ef3-7a9de67f47f6" xsi:nil="true"/>
    <lcf76f155ced4ddcb4097134ff3c332f xmlns="c2079885-2e7d-4e77-8ef3-7a9de67f47f6">
      <Terms xmlns="http://schemas.microsoft.com/office/infopath/2007/PartnerControls"/>
    </lcf76f155ced4ddcb4097134ff3c332f>
    <Status xmlns="c2079885-2e7d-4e77-8ef3-7a9de67f47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E3A0CC814B0488CFA6C5F995F6DA6" ma:contentTypeVersion="19" ma:contentTypeDescription="Create a new document." ma:contentTypeScope="" ma:versionID="1a3c3f83226ca4a83335337a5246762f">
  <xsd:schema xmlns:xsd="http://www.w3.org/2001/XMLSchema" xmlns:xs="http://www.w3.org/2001/XMLSchema" xmlns:p="http://schemas.microsoft.com/office/2006/metadata/properties" xmlns:ns2="c2079885-2e7d-4e77-8ef3-7a9de67f47f6" xmlns:ns3="b81f47cb-3217-4b5d-bddd-03724119cb5a" targetNamespace="http://schemas.microsoft.com/office/2006/metadata/properties" ma:root="true" ma:fieldsID="3e61c88a3b8658d42d01c1a19944371d" ns2:_="" ns3:_="">
    <xsd:import namespace="c2079885-2e7d-4e77-8ef3-7a9de67f47f6"/>
    <xsd:import namespace="b81f47cb-3217-4b5d-bddd-03724119c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9885-2e7d-4e77-8ef3-7a9de67f4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Preparation"/>
          <xsd:enumeration value="Manager Approved"/>
          <xsd:enumeration value="Awaiting VP Review"/>
          <xsd:enumeration value="VP Signed Off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f47cb-3217-4b5d-bddd-03724119c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ee92af-58ca-4c28-a3d7-91862b47e6b6}" ma:internalName="TaxCatchAll" ma:showField="CatchAllData" ma:web="b81f47cb-3217-4b5d-bddd-03724119c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32DEC-D754-4CE0-9E1E-719C1D56617B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1f47cb-3217-4b5d-bddd-03724119cb5a"/>
    <ds:schemaRef ds:uri="http://schemas.microsoft.com/office/2006/documentManagement/types"/>
    <ds:schemaRef ds:uri="http://schemas.microsoft.com/office/2006/metadata/properties"/>
    <ds:schemaRef ds:uri="c2079885-2e7d-4e77-8ef3-7a9de67f47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0A48B0-6348-494B-8B1C-C42BF4F93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79885-2e7d-4e77-8ef3-7a9de67f47f6"/>
    <ds:schemaRef ds:uri="b81f47cb-3217-4b5d-bddd-03724119c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47598-A8D1-48F8-9CE7-16E1EE892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2-EA-WRZ</vt:lpstr>
      <vt:lpstr>Summary_Application-Diff in UL</vt:lpstr>
    </vt:vector>
  </TitlesOfParts>
  <Manager/>
  <Company>Elexicon Energy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Blair</dc:creator>
  <cp:keywords/>
  <dc:description/>
  <cp:lastModifiedBy>Cindy Perrin</cp:lastModifiedBy>
  <cp:revision/>
  <dcterms:created xsi:type="dcterms:W3CDTF">2025-05-15T03:02:36Z</dcterms:created>
  <dcterms:modified xsi:type="dcterms:W3CDTF">2025-07-15T16:59:35Z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0x010100A0AE3A0CC814B0488CFA6C5F995F6DA6</vt:lpwstr>
  </property>
  <property fmtid="{D5CDD505-2E9C-101B-9397-08002B2CF9AE}" pid="3" name="MediaServiceImageTags">
    <vt:lpwstr/>
  </property>
</Properties>
</file>