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Intervenors\4-Intervenor-92\Attachments for Filing\"/>
    </mc:Choice>
  </mc:AlternateContent>
  <xr:revisionPtr revIDLastSave="0" documentId="13_ncr:1_{2F8F01B7-BED9-41BB-93E1-5D086CF00D4C}" xr6:coauthVersionLast="47" xr6:coauthVersionMax="47" xr10:uidLastSave="{00000000-0000-0000-0000-000000000000}"/>
  <bookViews>
    <workbookView xWindow="-120" yWindow="-120" windowWidth="29040" windowHeight="15840" xr2:uid="{3F829507-0F7E-4065-999C-2536AD9511DA}"/>
  </bookViews>
  <sheets>
    <sheet name="2-JA" sheetId="1" r:id="rId1"/>
    <sheet name="2-JC" sheetId="2" r:id="rId2"/>
    <sheet name="2-K" sheetId="4" r:id="rId3"/>
  </sheets>
  <definedNames>
    <definedName name="BridgeYear" localSheetId="2">#REF!</definedName>
    <definedName name="BridgeYear">#REF!</definedName>
    <definedName name="CalendarYear">#REF!</definedName>
    <definedName name="EBNUMBER">#REF!</definedName>
    <definedName name="JanSun1">DATE(CalendarYear,1,1)-WEEKDAY(DATE(CalendarYear,1,1))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Pattern">#REF!</definedName>
    <definedName name="Job3_Shift1_Code">#REF!</definedName>
    <definedName name="Job3_Shift2_Code">#REF!</definedName>
    <definedName name="Job3_Shift3_Code">#REF!</definedName>
    <definedName name="Job3_StartDate">#REF!</definedName>
    <definedName name="MidPeak">#REF!</definedName>
    <definedName name="OffPeak">#REF!</definedName>
    <definedName name="OnPeak">#REF!</definedName>
    <definedName name="_xlnm.Print_Area" localSheetId="2">'2-K'!$A$1:$J$24</definedName>
    <definedName name="RebaseYear">#REF!</definedName>
    <definedName name="TestYear" localSheetId="2">#REF!</definedName>
    <definedName name="TestYear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20" i="4"/>
  <c r="C20" i="4"/>
  <c r="E19" i="4"/>
  <c r="D19" i="4"/>
  <c r="D21" i="4" s="1"/>
  <c r="C19" i="4"/>
  <c r="E17" i="4"/>
  <c r="D17" i="4"/>
  <c r="C17" i="4"/>
  <c r="E13" i="4"/>
  <c r="D13" i="4"/>
  <c r="C13" i="4"/>
  <c r="E9" i="4"/>
  <c r="D9" i="4"/>
  <c r="C9" i="4"/>
  <c r="E21" i="4" l="1"/>
  <c r="C21" i="4"/>
  <c r="C15" i="1" l="1"/>
  <c r="C16" i="1" s="1"/>
  <c r="D15" i="1"/>
  <c r="E15" i="1"/>
  <c r="C9" i="1"/>
  <c r="C10" i="1" s="1"/>
  <c r="D27" i="2"/>
  <c r="D69" i="2"/>
  <c r="E69" i="2"/>
  <c r="C82" i="2"/>
  <c r="C51" i="2"/>
  <c r="C159" i="2" s="1" a="1"/>
  <c r="C159" i="2" s="1"/>
  <c r="C10" i="2"/>
  <c r="C69" i="2"/>
  <c r="E10" i="2"/>
  <c r="E159" i="2" s="1" a="1"/>
  <c r="E159" i="2" s="1"/>
  <c r="C20" i="2"/>
  <c r="E86" i="2"/>
  <c r="E88" i="2" s="1"/>
  <c r="C33" i="2"/>
  <c r="D20" i="2"/>
  <c r="D33" i="2"/>
  <c r="C86" i="2"/>
  <c r="C88" i="2" s="1"/>
  <c r="C93" i="2"/>
  <c r="C95" i="2" s="1"/>
  <c r="D41" i="2"/>
  <c r="D51" i="2"/>
  <c r="E33" i="2"/>
  <c r="D86" i="2"/>
  <c r="D88" i="2" s="1"/>
  <c r="E27" i="2"/>
  <c r="C27" i="2"/>
  <c r="D82" i="2"/>
  <c r="D10" i="2"/>
  <c r="D159" i="2" s="1" a="1"/>
  <c r="D159" i="2" s="1"/>
  <c r="E41" i="2"/>
  <c r="E20" i="2"/>
  <c r="C41" i="2"/>
  <c r="E82" i="2"/>
  <c r="E51" i="2"/>
  <c r="E157" i="2"/>
  <c r="E106" i="2"/>
  <c r="C146" i="2"/>
  <c r="D157" i="2"/>
  <c r="C118" i="2"/>
  <c r="C157" i="2"/>
  <c r="E93" i="2"/>
  <c r="E95" i="2" s="1"/>
  <c r="E136" i="2"/>
  <c r="E118" i="2"/>
  <c r="C106" i="2"/>
  <c r="D128" i="2"/>
  <c r="D118" i="2"/>
  <c r="D136" i="2"/>
  <c r="D93" i="2"/>
  <c r="D95" i="2" s="1"/>
  <c r="D146" i="2"/>
  <c r="C136" i="2"/>
  <c r="E146" i="2"/>
  <c r="D106" i="2"/>
  <c r="C128" i="2"/>
  <c r="E128" i="2"/>
  <c r="D9" i="1"/>
  <c r="E9" i="1"/>
  <c r="E11" i="1" s="1"/>
  <c r="D16" i="1" l="1"/>
  <c r="E18" i="1"/>
  <c r="D18" i="1"/>
  <c r="E16" i="1"/>
  <c r="C18" i="1"/>
  <c r="C19" i="1" s="1"/>
  <c r="D10" i="1"/>
  <c r="E10" i="1"/>
  <c r="E17" i="1"/>
  <c r="E19" i="1" l="1"/>
  <c r="D19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<sst xmlns="http://schemas.openxmlformats.org/spreadsheetml/2006/main" count="205" uniqueCount="135">
  <si>
    <t>Appendix 2-JA</t>
  </si>
  <si>
    <r>
      <t xml:space="preserve">Summary of </t>
    </r>
    <r>
      <rPr>
        <b/>
        <u/>
        <sz val="14"/>
        <color indexed="10"/>
        <rFont val="Arial"/>
        <family val="2"/>
      </rPr>
      <t>Recoverable</t>
    </r>
    <r>
      <rPr>
        <b/>
        <sz val="14"/>
        <rFont val="Arial"/>
        <family val="2"/>
      </rPr>
      <t xml:space="preserve"> OM&amp;A Expenses</t>
    </r>
  </si>
  <si>
    <t>Reporting Basis</t>
  </si>
  <si>
    <t>MIFRS</t>
  </si>
  <si>
    <t>Operations</t>
  </si>
  <si>
    <t>Maintenance</t>
  </si>
  <si>
    <t>SubTotal</t>
  </si>
  <si>
    <t>%Change (year over year)</t>
  </si>
  <si>
    <t>%Change (Test Year vs 
Last Rebasing Year - Actual)</t>
  </si>
  <si>
    <t>Billing and Collecting</t>
  </si>
  <si>
    <t>Community Relations</t>
  </si>
  <si>
    <t>Administrative and General</t>
  </si>
  <si>
    <t>Total</t>
  </si>
  <si>
    <t>Appendix 2-JC</t>
  </si>
  <si>
    <t>OM&amp;A Programs Table</t>
  </si>
  <si>
    <t>Programs</t>
  </si>
  <si>
    <t>Accounting</t>
  </si>
  <si>
    <t>Sub-Total</t>
  </si>
  <si>
    <t>Adminstration</t>
  </si>
  <si>
    <t>Salaries and Benefits</t>
  </si>
  <si>
    <t>Incentive Pay</t>
  </si>
  <si>
    <t>Insurance</t>
  </si>
  <si>
    <t>Director Remuneration</t>
  </si>
  <si>
    <t>Memberships and Dues</t>
  </si>
  <si>
    <t>Professional Fees</t>
  </si>
  <si>
    <t>Bank Fees</t>
  </si>
  <si>
    <t>Administration - All Other</t>
  </si>
  <si>
    <t>Billing</t>
  </si>
  <si>
    <t>Postage</t>
  </si>
  <si>
    <t>Mail Service Contract - Billing</t>
  </si>
  <si>
    <t>Stationery</t>
  </si>
  <si>
    <t>Billing - All Other</t>
  </si>
  <si>
    <t>Communications</t>
  </si>
  <si>
    <t>Customer Communications</t>
  </si>
  <si>
    <t>BHI Website</t>
  </si>
  <si>
    <t>Communications - All Other</t>
  </si>
  <si>
    <t>Control Room</t>
  </si>
  <si>
    <t>Overtime</t>
  </si>
  <si>
    <t>Bell Canada Line Rental</t>
  </si>
  <si>
    <t>Tower Rental</t>
  </si>
  <si>
    <t>Control Room - All Other</t>
  </si>
  <si>
    <t>Customer Service</t>
  </si>
  <si>
    <t>Bad Debt Expense</t>
  </si>
  <si>
    <t>Collections</t>
  </si>
  <si>
    <t>Credit Checks/Insurance/Risk Monitoring</t>
  </si>
  <si>
    <t>Lockbox</t>
  </si>
  <si>
    <t>Interactive Voice Response</t>
  </si>
  <si>
    <t>Telephone Answering Service</t>
  </si>
  <si>
    <t>Customer Service - All Other</t>
  </si>
  <si>
    <t>Distribution Maintenance and Operations</t>
  </si>
  <si>
    <t>Contracted Labour</t>
  </si>
  <si>
    <t>Equipment Maintenance/Repairs</t>
  </si>
  <si>
    <t>Materials - Distribution Mtce and Ops</t>
  </si>
  <si>
    <t>Locates</t>
  </si>
  <si>
    <t>Vegetation Management</t>
  </si>
  <si>
    <t>Distribution Assets Inspection</t>
  </si>
  <si>
    <t>Insulator Washing</t>
  </si>
  <si>
    <t>Switch Cubicle Cleaning</t>
  </si>
  <si>
    <t>Scada-Mate Switch Maintenance</t>
  </si>
  <si>
    <t>PCB Cleanup/Disposal</t>
  </si>
  <si>
    <t>Feeder Rental</t>
  </si>
  <si>
    <t>Easements</t>
  </si>
  <si>
    <t>Tools and Clothing</t>
  </si>
  <si>
    <t>Distribution Mtce and Ops - All Other</t>
  </si>
  <si>
    <t>Engineering</t>
  </si>
  <si>
    <t>Consultants</t>
  </si>
  <si>
    <t>Computer Software</t>
  </si>
  <si>
    <t>Design and Estimates</t>
  </si>
  <si>
    <t>GIS/OMS Licensing and Support</t>
  </si>
  <si>
    <t>Pole/Cable Testing</t>
  </si>
  <si>
    <t>Prints and Supplies</t>
  </si>
  <si>
    <t>Engineering - All Other</t>
  </si>
  <si>
    <t>Allocated to Capital/Billable</t>
  </si>
  <si>
    <t>Facilities</t>
  </si>
  <si>
    <t>Facilities - Office Building Maintenance</t>
  </si>
  <si>
    <t>Facilities - Service Centre and Stores</t>
  </si>
  <si>
    <t>Total before Allocation</t>
  </si>
  <si>
    <t>Burden Allocated to Materials</t>
  </si>
  <si>
    <t>Fleet</t>
  </si>
  <si>
    <t>Vehicle Operations and Maintenance</t>
  </si>
  <si>
    <t>Vehicles - All Other</t>
  </si>
  <si>
    <t>Total before Allocation to Capital/Billable</t>
  </si>
  <si>
    <t>Human Resources</t>
  </si>
  <si>
    <t>Union Expenses</t>
  </si>
  <si>
    <t>Retiree Benefits and Group Insurance</t>
  </si>
  <si>
    <t>Payroll Software</t>
  </si>
  <si>
    <t>Advertising</t>
  </si>
  <si>
    <t>Health and Wellness</t>
  </si>
  <si>
    <t>Human Resources - All Other</t>
  </si>
  <si>
    <t>Information Services</t>
  </si>
  <si>
    <t>Software Licensing, Support and Maintenance</t>
  </si>
  <si>
    <t>Hardware Maintenance and Support</t>
  </si>
  <si>
    <t>Technology Managed Services</t>
  </si>
  <si>
    <t>Hosting Services</t>
  </si>
  <si>
    <t>Technology Consulting Services</t>
  </si>
  <si>
    <t>Business Continuity &amp; Disaster Recovery</t>
  </si>
  <si>
    <t>Telecommunication Services</t>
  </si>
  <si>
    <t>Subscriptions</t>
  </si>
  <si>
    <t>Information Services - All Other</t>
  </si>
  <si>
    <t>Metering</t>
  </si>
  <si>
    <t>AMI Operations</t>
  </si>
  <si>
    <t>Computer Software - MV90/Maintenance</t>
  </si>
  <si>
    <t>Wholesale Settlement</t>
  </si>
  <si>
    <t>Web Presentment</t>
  </si>
  <si>
    <t>Metering - All Other</t>
  </si>
  <si>
    <t>Regulatory</t>
  </si>
  <si>
    <t>OEB Regulatory Costs</t>
  </si>
  <si>
    <t>Rate Rebasing Costs</t>
  </si>
  <si>
    <t>IRM Filing Costs</t>
  </si>
  <si>
    <t>Leap Funding</t>
  </si>
  <si>
    <t>Regulatory - All Other</t>
  </si>
  <si>
    <t>Safety</t>
  </si>
  <si>
    <t>Training - Apprenticeships/Other</t>
  </si>
  <si>
    <t>Safety Incentives Program</t>
  </si>
  <si>
    <t>H&amp;S Excellence (Paths to Zero)</t>
  </si>
  <si>
    <t>HSEMS Technology Solution</t>
  </si>
  <si>
    <t>Public Safety Campaign</t>
  </si>
  <si>
    <t>Safety - All Other</t>
  </si>
  <si>
    <t>Stations</t>
  </si>
  <si>
    <t>Miscellaneous</t>
  </si>
  <si>
    <t>2025 Actuals (May YTD)</t>
  </si>
  <si>
    <t>2023 Actuals (May YTD)</t>
  </si>
  <si>
    <t>2024 Actuals (May YTD)</t>
  </si>
  <si>
    <t>2025 
Actuals (May YTD)</t>
  </si>
  <si>
    <t>2023 ACTUAL
JAN-MAY</t>
  </si>
  <si>
    <t>2024 ACTUAL
JAN-MAY</t>
  </si>
  <si>
    <t>2025 ACTUAL
JAN-MAY</t>
  </si>
  <si>
    <t>Number of Employees (FTEs including Part-Time)</t>
  </si>
  <si>
    <t>Management  (including executive)</t>
  </si>
  <si>
    <t>Non-Management (union and non-union)</t>
  </si>
  <si>
    <t>Total Salary and Wages (including overtime and incentive pay)</t>
  </si>
  <si>
    <t>Total Benefits (Current + Accrued)</t>
  </si>
  <si>
    <t>Total Compensation (Salary, Wages, &amp; Benefits)</t>
  </si>
  <si>
    <t>Appendix 2-K</t>
  </si>
  <si>
    <t>Employee Costs Jan-May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</si>
</sst>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_(* #,##0.00_);_(* \(#,##0.00\);_(* &quot;-&quot;??_);_(@_)"/>
    <numFmt numFmtId="167" formatCode="#,##0.0_ ;\-#,##0.0\ "/>
    <numFmt numFmtId="168" formatCode="_(&quot;$&quot;* #,##0.00_);_(&quot;$&quot;* \(#,##0.00\);_(&quot;$&quot;* &quot;-&quot;??_);_(@_)"/>
    <numFmt numFmtId="169" formatCode="_(* #,##0_);_(* \(#,##0\);_(* &quot;-&quot;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u/>
      <sz val="14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7" fillId="0" borderId="2" xfId="3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3" applyFont="1" applyBorder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7" fillId="0" borderId="6" xfId="3" applyFont="1" applyBorder="1" applyAlignment="1">
      <alignment vertical="center" wrapText="1"/>
    </xf>
    <xf numFmtId="0" fontId="7" fillId="0" borderId="10" xfId="3" applyFont="1" applyBorder="1" applyAlignment="1">
      <alignment vertical="center" wrapText="1"/>
    </xf>
    <xf numFmtId="0" fontId="10" fillId="0" borderId="10" xfId="3" applyFont="1" applyBorder="1" applyAlignment="1">
      <alignment vertical="center" wrapText="1"/>
    </xf>
    <xf numFmtId="164" fontId="10" fillId="0" borderId="7" xfId="1" applyNumberFormat="1" applyFont="1" applyBorder="1" applyAlignment="1" applyProtection="1">
      <alignment vertical="center" wrapText="1"/>
    </xf>
    <xf numFmtId="164" fontId="10" fillId="0" borderId="11" xfId="1" applyNumberFormat="1" applyFont="1" applyBorder="1" applyAlignment="1" applyProtection="1">
      <alignment vertical="center" wrapText="1"/>
    </xf>
    <xf numFmtId="165" fontId="7" fillId="0" borderId="7" xfId="2" applyNumberFormat="1" applyFont="1" applyBorder="1" applyAlignment="1" applyProtection="1">
      <alignment vertical="center" wrapText="1"/>
    </xf>
    <xf numFmtId="165" fontId="7" fillId="0" borderId="11" xfId="2" applyNumberFormat="1" applyFont="1" applyBorder="1" applyAlignment="1" applyProtection="1">
      <alignment vertical="center" wrapText="1"/>
    </xf>
    <xf numFmtId="165" fontId="7" fillId="0" borderId="12" xfId="2" applyNumberFormat="1" applyFont="1" applyBorder="1" applyAlignment="1" applyProtection="1">
      <alignment vertical="center" wrapText="1"/>
    </xf>
    <xf numFmtId="165" fontId="7" fillId="0" borderId="13" xfId="2" applyNumberFormat="1" applyFont="1" applyBorder="1" applyAlignment="1" applyProtection="1">
      <alignment vertical="center" wrapText="1"/>
    </xf>
    <xf numFmtId="0" fontId="7" fillId="0" borderId="14" xfId="3" applyFont="1" applyBorder="1" applyAlignment="1">
      <alignment vertical="center" wrapText="1"/>
    </xf>
    <xf numFmtId="165" fontId="7" fillId="0" borderId="15" xfId="2" applyNumberFormat="1" applyFont="1" applyBorder="1" applyAlignment="1" applyProtection="1">
      <alignment vertical="center" wrapText="1"/>
    </xf>
    <xf numFmtId="165" fontId="7" fillId="0" borderId="16" xfId="2" applyNumberFormat="1" applyFont="1" applyBorder="1" applyAlignment="1" applyProtection="1">
      <alignment vertical="center" wrapText="1"/>
    </xf>
    <xf numFmtId="0" fontId="0" fillId="0" borderId="0" xfId="0" applyProtection="1">
      <protection locked="0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3" xfId="0" quotePrefix="1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9" fillId="0" borderId="5" xfId="3" applyNumberFormat="1" applyFont="1" applyBorder="1" applyAlignment="1" applyProtection="1">
      <alignment vertical="center" wrapText="1"/>
      <protection locked="0"/>
    </xf>
    <xf numFmtId="3" fontId="8" fillId="2" borderId="3" xfId="0" applyNumberFormat="1" applyFont="1" applyFill="1" applyBorder="1" applyAlignment="1" applyProtection="1">
      <alignment horizontal="center" vertical="top" wrapText="1"/>
      <protection locked="0"/>
    </xf>
    <xf numFmtId="3" fontId="0" fillId="0" borderId="7" xfId="1" applyNumberFormat="1" applyFont="1" applyFill="1" applyBorder="1" applyProtection="1">
      <protection locked="0"/>
    </xf>
    <xf numFmtId="3" fontId="0" fillId="3" borderId="17" xfId="1" applyNumberFormat="1" applyFont="1" applyFill="1" applyBorder="1" applyProtection="1">
      <protection locked="0"/>
    </xf>
    <xf numFmtId="3" fontId="8" fillId="0" borderId="7" xfId="0" applyNumberFormat="1" applyFont="1" applyBorder="1"/>
    <xf numFmtId="3" fontId="0" fillId="3" borderId="7" xfId="0" applyNumberFormat="1" applyFill="1" applyBorder="1" applyProtection="1">
      <protection locked="0"/>
    </xf>
    <xf numFmtId="3" fontId="0" fillId="3" borderId="7" xfId="1" applyNumberFormat="1" applyFont="1" applyFill="1" applyBorder="1" applyProtection="1">
      <protection locked="0"/>
    </xf>
    <xf numFmtId="3" fontId="0" fillId="0" borderId="18" xfId="1" applyNumberFormat="1" applyFont="1" applyFill="1" applyBorder="1" applyProtection="1">
      <protection locked="0"/>
    </xf>
    <xf numFmtId="3" fontId="8" fillId="3" borderId="7" xfId="1" applyNumberFormat="1" applyFont="1" applyFill="1" applyBorder="1" applyProtection="1">
      <protection locked="0"/>
    </xf>
    <xf numFmtId="3" fontId="8" fillId="0" borderId="19" xfId="0" applyNumberFormat="1" applyFont="1" applyBorder="1"/>
    <xf numFmtId="164" fontId="7" fillId="4" borderId="8" xfId="1" applyNumberFormat="1" applyFont="1" applyFill="1" applyBorder="1" applyAlignment="1" applyProtection="1">
      <alignment vertical="center" wrapText="1"/>
      <protection locked="0"/>
    </xf>
    <xf numFmtId="164" fontId="7" fillId="4" borderId="9" xfId="1" applyNumberFormat="1" applyFont="1" applyFill="1" applyBorder="1" applyAlignment="1" applyProtection="1">
      <alignment vertical="center" wrapText="1"/>
      <protection locked="0"/>
    </xf>
    <xf numFmtId="164" fontId="7" fillId="4" borderId="7" xfId="1" applyNumberFormat="1" applyFont="1" applyFill="1" applyBorder="1" applyAlignment="1" applyProtection="1">
      <alignment vertical="center" wrapText="1"/>
      <protection locked="0"/>
    </xf>
    <xf numFmtId="164" fontId="7" fillId="4" borderId="11" xfId="1" applyNumberFormat="1" applyFont="1" applyFill="1" applyBorder="1" applyAlignment="1" applyProtection="1">
      <alignment vertical="center" wrapText="1"/>
      <protection locked="0"/>
    </xf>
    <xf numFmtId="3" fontId="8" fillId="0" borderId="6" xfId="0" applyNumberFormat="1" applyFont="1" applyBorder="1" applyProtection="1">
      <protection locked="0"/>
    </xf>
    <xf numFmtId="3" fontId="8" fillId="2" borderId="4" xfId="0" applyNumberFormat="1" applyFont="1" applyFill="1" applyBorder="1" applyAlignment="1" applyProtection="1">
      <alignment horizontal="center" vertical="top" wrapText="1"/>
      <protection locked="0"/>
    </xf>
    <xf numFmtId="3" fontId="8" fillId="3" borderId="10" xfId="0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6" fillId="3" borderId="10" xfId="0" applyNumberFormat="1" applyFont="1" applyFill="1" applyBorder="1" applyAlignment="1" applyProtection="1">
      <alignment horizontal="left" indent="1"/>
      <protection locked="0"/>
    </xf>
    <xf numFmtId="3" fontId="0" fillId="3" borderId="20" xfId="1" applyNumberFormat="1" applyFont="1" applyFill="1" applyBorder="1" applyProtection="1">
      <protection locked="0"/>
    </xf>
    <xf numFmtId="3" fontId="8" fillId="0" borderId="10" xfId="0" applyNumberFormat="1" applyFont="1" applyBorder="1" applyProtection="1">
      <protection locked="0"/>
    </xf>
    <xf numFmtId="3" fontId="8" fillId="0" borderId="11" xfId="0" applyNumberFormat="1" applyFont="1" applyBorder="1"/>
    <xf numFmtId="3" fontId="8" fillId="3" borderId="10" xfId="0" applyNumberFormat="1" applyFont="1" applyFill="1" applyBorder="1" applyAlignment="1" applyProtection="1">
      <alignment wrapText="1"/>
      <protection locked="0"/>
    </xf>
    <xf numFmtId="3" fontId="0" fillId="3" borderId="11" xfId="1" applyNumberFormat="1" applyFont="1" applyFill="1" applyBorder="1" applyProtection="1">
      <protection locked="0"/>
    </xf>
    <xf numFmtId="3" fontId="0" fillId="0" borderId="21" xfId="1" applyNumberFormat="1" applyFont="1" applyFill="1" applyBorder="1" applyProtection="1">
      <protection locked="0"/>
    </xf>
    <xf numFmtId="3" fontId="6" fillId="3" borderId="10" xfId="0" applyNumberFormat="1" applyFont="1" applyFill="1" applyBorder="1" applyAlignment="1" applyProtection="1">
      <alignment horizontal="left" wrapText="1" indent="1"/>
      <protection locked="0"/>
    </xf>
    <xf numFmtId="3" fontId="8" fillId="3" borderId="10" xfId="0" applyNumberFormat="1" applyFont="1" applyFill="1" applyBorder="1" applyAlignment="1" applyProtection="1">
      <alignment horizontal="left"/>
      <protection locked="0"/>
    </xf>
    <xf numFmtId="3" fontId="8" fillId="3" borderId="11" xfId="1" applyNumberFormat="1" applyFon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3" fontId="8" fillId="0" borderId="22" xfId="0" applyNumberFormat="1" applyFont="1" applyBorder="1" applyProtection="1">
      <protection locked="0"/>
    </xf>
    <xf numFmtId="3" fontId="8" fillId="0" borderId="23" xfId="0" applyNumberFormat="1" applyFont="1" applyBorder="1"/>
    <xf numFmtId="3" fontId="0" fillId="0" borderId="0" xfId="0" applyNumberFormat="1"/>
    <xf numFmtId="0" fontId="11" fillId="0" borderId="0" xfId="0" applyFont="1" applyAlignment="1">
      <alignment vertical="center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0" fillId="0" borderId="7" xfId="0" applyBorder="1"/>
    <xf numFmtId="167" fontId="1" fillId="0" borderId="7" xfId="5" applyNumberFormat="1" applyFill="1" applyBorder="1" applyProtection="1">
      <protection locked="0"/>
    </xf>
    <xf numFmtId="0" fontId="12" fillId="0" borderId="0" xfId="0" applyFont="1" applyAlignment="1">
      <alignment vertical="center"/>
    </xf>
    <xf numFmtId="169" fontId="1" fillId="0" borderId="7" xfId="6" applyNumberFormat="1" applyFill="1" applyBorder="1" applyProtection="1">
      <protection locked="0"/>
    </xf>
    <xf numFmtId="169" fontId="1" fillId="0" borderId="7" xfId="6" applyNumberFormat="1" applyBorder="1" applyProtection="1"/>
    <xf numFmtId="169" fontId="0" fillId="0" borderId="0" xfId="0" applyNumberFormat="1"/>
    <xf numFmtId="0" fontId="11" fillId="0" borderId="7" xfId="0" applyFont="1" applyBorder="1"/>
    <xf numFmtId="169" fontId="11" fillId="0" borderId="7" xfId="6" applyNumberFormat="1" applyFont="1" applyBorder="1" applyProtection="1"/>
    <xf numFmtId="167" fontId="11" fillId="0" borderId="7" xfId="5" applyNumberFormat="1" applyFont="1" applyBorder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8" fillId="5" borderId="26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5" borderId="24" xfId="0" applyFont="1" applyFill="1" applyBorder="1" applyAlignment="1">
      <alignment horizontal="left"/>
    </xf>
    <xf numFmtId="0" fontId="8" fillId="5" borderId="25" xfId="0" applyFont="1" applyFill="1" applyBorder="1" applyAlignment="1">
      <alignment horizontal="left"/>
    </xf>
  </cellXfs>
  <cellStyles count="7">
    <cellStyle name="Comma 2" xfId="5" xr:uid="{48279104-B07D-4E5E-B235-3B667B5CFA1F}"/>
    <cellStyle name="Currency" xfId="1" builtinId="4"/>
    <cellStyle name="Currency 2" xfId="6" xr:uid="{08E9D2BE-6917-4482-9C1D-73C54225A13C}"/>
    <cellStyle name="Normal" xfId="0" builtinId="0"/>
    <cellStyle name="Normal 2" xfId="3" xr:uid="{8A904F69-3B4A-4FD7-BB94-2D05CE388A3F}"/>
    <cellStyle name="Normal 2 2" xfId="4" xr:uid="{5021389E-09AF-491B-B649-A60F9612DA47}"/>
    <cellStyle name="Percent" xfId="2" builtinId="5"/>
  </cellStyles>
  <dxfs count="1"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0598-9092-412A-8A01-874E9B560C92}">
  <sheetPr>
    <tabColor rgb="FFFF0000"/>
  </sheetPr>
  <dimension ref="B2:E21"/>
  <sheetViews>
    <sheetView tabSelected="1" workbookViewId="0">
      <selection activeCell="B26" sqref="B26"/>
    </sheetView>
  </sheetViews>
  <sheetFormatPr defaultRowHeight="15" x14ac:dyDescent="0.25"/>
  <cols>
    <col min="2" max="2" width="32.5703125" customWidth="1"/>
    <col min="3" max="4" width="10.7109375" bestFit="1" customWidth="1"/>
    <col min="5" max="5" width="11.85546875" customWidth="1"/>
  </cols>
  <sheetData>
    <row r="2" spans="2:5" ht="18" x14ac:dyDescent="0.25">
      <c r="B2" s="71" t="s">
        <v>0</v>
      </c>
      <c r="C2" s="71"/>
      <c r="D2" s="71"/>
      <c r="E2" s="71"/>
    </row>
    <row r="3" spans="2:5" ht="18" x14ac:dyDescent="0.25">
      <c r="B3" s="71" t="s">
        <v>1</v>
      </c>
      <c r="C3" s="71"/>
      <c r="D3" s="71"/>
      <c r="E3" s="71"/>
    </row>
    <row r="4" spans="2:5" ht="15.75" thickBot="1" x14ac:dyDescent="0.3">
      <c r="B4" s="1"/>
      <c r="C4" s="2">
        <v>2024</v>
      </c>
      <c r="D4" s="3">
        <v>2025</v>
      </c>
      <c r="E4" s="3">
        <v>2026</v>
      </c>
    </row>
    <row r="5" spans="2:5" ht="39" thickBot="1" x14ac:dyDescent="0.3">
      <c r="B5" s="4"/>
      <c r="C5" s="6" t="s">
        <v>121</v>
      </c>
      <c r="D5" s="5" t="s">
        <v>122</v>
      </c>
      <c r="E5" s="7" t="s">
        <v>123</v>
      </c>
    </row>
    <row r="6" spans="2:5" ht="15.75" thickBot="1" x14ac:dyDescent="0.3">
      <c r="B6" s="8" t="s">
        <v>2</v>
      </c>
      <c r="C6" s="9" t="s">
        <v>3</v>
      </c>
      <c r="D6" s="9" t="s">
        <v>3</v>
      </c>
      <c r="E6" s="10" t="s">
        <v>3</v>
      </c>
    </row>
    <row r="7" spans="2:5" ht="15.75" thickBot="1" x14ac:dyDescent="0.3">
      <c r="B7" s="11" t="s">
        <v>4</v>
      </c>
      <c r="C7" s="37">
        <v>1947022.8052712767</v>
      </c>
      <c r="D7" s="37">
        <v>1955934.544489776</v>
      </c>
      <c r="E7" s="38">
        <v>2100397.0455826088</v>
      </c>
    </row>
    <row r="8" spans="2:5" x14ac:dyDescent="0.25">
      <c r="B8" s="12" t="s">
        <v>5</v>
      </c>
      <c r="C8" s="37">
        <v>2747761.6547287214</v>
      </c>
      <c r="D8" s="37">
        <v>2427385.8951097671</v>
      </c>
      <c r="E8" s="38">
        <v>2657438.556647012</v>
      </c>
    </row>
    <row r="9" spans="2:5" x14ac:dyDescent="0.25">
      <c r="B9" s="13" t="s">
        <v>6</v>
      </c>
      <c r="C9" s="14">
        <f t="shared" ref="C9:E9" si="0">SUM(C7:C8)</f>
        <v>4694784.4599999981</v>
      </c>
      <c r="D9" s="14">
        <f t="shared" si="0"/>
        <v>4383320.4395995429</v>
      </c>
      <c r="E9" s="15">
        <f t="shared" si="0"/>
        <v>4757835.6022296213</v>
      </c>
    </row>
    <row r="10" spans="2:5" x14ac:dyDescent="0.25">
      <c r="B10" s="12" t="s">
        <v>7</v>
      </c>
      <c r="C10" s="16" t="str">
        <f t="shared" ref="C10:D10" si="1">IF(ISERROR((C9-B9)/B9), "", (C9-B9)/B9)</f>
        <v/>
      </c>
      <c r="D10" s="16">
        <f t="shared" si="1"/>
        <v>-6.6342560143955009E-2</v>
      </c>
      <c r="E10" s="17">
        <f>IF(ISERROR((E9-D9)/D9), "", (E9-D9)/D9)</f>
        <v>8.5440972840282195E-2</v>
      </c>
    </row>
    <row r="11" spans="2:5" ht="24" x14ac:dyDescent="0.25">
      <c r="B11" s="12" t="s">
        <v>8</v>
      </c>
      <c r="C11" s="18"/>
      <c r="D11" s="19"/>
      <c r="E11" s="17" t="str">
        <f>IF(ISERROR((E9-#REF!)/#REF!), "", (E9-#REF!)/#REF!)</f>
        <v/>
      </c>
    </row>
    <row r="12" spans="2:5" x14ac:dyDescent="0.25">
      <c r="B12" s="12" t="s">
        <v>9</v>
      </c>
      <c r="C12" s="39">
        <v>1210581.0399999998</v>
      </c>
      <c r="D12" s="39">
        <v>1123004.9699999997</v>
      </c>
      <c r="E12" s="40">
        <v>1282931.1000000003</v>
      </c>
    </row>
    <row r="13" spans="2:5" x14ac:dyDescent="0.25">
      <c r="B13" s="12" t="s">
        <v>10</v>
      </c>
      <c r="C13" s="39">
        <v>7800</v>
      </c>
      <c r="D13" s="39">
        <v>13052.59</v>
      </c>
      <c r="E13" s="40">
        <v>5880</v>
      </c>
    </row>
    <row r="14" spans="2:5" x14ac:dyDescent="0.25">
      <c r="B14" s="12" t="s">
        <v>11</v>
      </c>
      <c r="C14" s="39">
        <v>3729578.75</v>
      </c>
      <c r="D14" s="39">
        <v>3852275.3325673002</v>
      </c>
      <c r="E14" s="40">
        <v>4310071.8944192873</v>
      </c>
    </row>
    <row r="15" spans="2:5" x14ac:dyDescent="0.25">
      <c r="B15" s="13" t="s">
        <v>6</v>
      </c>
      <c r="C15" s="14">
        <f>SUM(C12:C14)</f>
        <v>4947959.79</v>
      </c>
      <c r="D15" s="14">
        <f>SUM(D12:D14)</f>
        <v>4988332.8925673002</v>
      </c>
      <c r="E15" s="15">
        <f>SUM(E12:E14)</f>
        <v>5598882.9944192879</v>
      </c>
    </row>
    <row r="16" spans="2:5" x14ac:dyDescent="0.25">
      <c r="B16" s="12" t="s">
        <v>7</v>
      </c>
      <c r="C16" s="16" t="str">
        <f t="shared" ref="C16:D16" si="2">IF(ISERROR((C15-B15)/B15), "", (C15-B15)/B15)</f>
        <v/>
      </c>
      <c r="D16" s="16">
        <f t="shared" si="2"/>
        <v>8.1595454047334124E-3</v>
      </c>
      <c r="E16" s="17">
        <f>IF(ISERROR((E15-D15)/D15), "", (E15-D15)/D15)</f>
        <v>0.12239562094216237</v>
      </c>
    </row>
    <row r="17" spans="2:5" ht="24" x14ac:dyDescent="0.25">
      <c r="B17" s="12" t="s">
        <v>8</v>
      </c>
      <c r="C17" s="18"/>
      <c r="D17" s="19"/>
      <c r="E17" s="17" t="str">
        <f>IF(ISERROR((E15-#REF!)/#REF!), "", (E15-#REF!)/#REF!)</f>
        <v/>
      </c>
    </row>
    <row r="18" spans="2:5" x14ac:dyDescent="0.25">
      <c r="B18" s="13" t="s">
        <v>12</v>
      </c>
      <c r="C18" s="14">
        <f>SUM(C15,C9)</f>
        <v>9642744.2499999981</v>
      </c>
      <c r="D18" s="14">
        <f>SUM(D15,D9)</f>
        <v>9371653.3321668431</v>
      </c>
      <c r="E18" s="15">
        <f>SUM(E15,E9)</f>
        <v>10356718.596648909</v>
      </c>
    </row>
    <row r="19" spans="2:5" ht="15.75" thickBot="1" x14ac:dyDescent="0.3">
      <c r="B19" s="20" t="s">
        <v>7</v>
      </c>
      <c r="C19" s="21" t="str">
        <f t="shared" ref="C19:D19" si="3">IF(ISERROR((C18-B18)/B18), "", (C18-B18)/B18)</f>
        <v/>
      </c>
      <c r="D19" s="21">
        <f t="shared" si="3"/>
        <v>-2.8113461355480322E-2</v>
      </c>
      <c r="E19" s="22">
        <f>IF(ISERROR((E18-D18)/D18), "", (E18-D18)/D18)</f>
        <v>0.10511115056944885</v>
      </c>
    </row>
    <row r="21" spans="2:5" x14ac:dyDescent="0.25">
      <c r="C21" s="58"/>
      <c r="D21" s="58"/>
      <c r="E21" s="58"/>
    </row>
  </sheetData>
  <mergeCells count="2">
    <mergeCell ref="B2:E2"/>
    <mergeCell ref="B3:E3"/>
  </mergeCells>
  <conditionalFormatting sqref="C7:E8">
    <cfRule type="expression" dxfId="0" priority="1">
      <formula>$E$1=#REF!</formula>
    </cfRule>
  </conditionalFormatting>
  <dataValidations count="1">
    <dataValidation type="list" allowBlank="1" showInputMessage="1" showErrorMessage="1" sqref="C6:E6" xr:uid="{7907B1AE-377E-4445-A9E6-BA2D702FF262}">
      <formula1>"CGAAP, MIFRS, USGAAP, ASPE"</formula1>
    </dataValidation>
  </dataValidations>
  <pageMargins left="0.7" right="0.7" top="0.75" bottom="0.75" header="0.3" footer="0.3"/>
  <ignoredErrors>
    <ignoredError sqref="C9:E11 C15: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6911-40DB-4F3D-8042-100455534B03}">
  <sheetPr>
    <tabColor rgb="FFFF0000"/>
  </sheetPr>
  <dimension ref="B2:E159"/>
  <sheetViews>
    <sheetView workbookViewId="0">
      <selection activeCell="E8" sqref="E8"/>
    </sheetView>
  </sheetViews>
  <sheetFormatPr defaultRowHeight="15" x14ac:dyDescent="0.25"/>
  <cols>
    <col min="2" max="2" width="39.5703125" bestFit="1" customWidth="1"/>
    <col min="5" max="5" width="9.85546875" customWidth="1"/>
  </cols>
  <sheetData>
    <row r="2" spans="2:5" ht="18" x14ac:dyDescent="0.25">
      <c r="B2" s="72" t="s">
        <v>13</v>
      </c>
      <c r="C2" s="72"/>
      <c r="D2" s="72"/>
      <c r="E2" s="72"/>
    </row>
    <row r="3" spans="2:5" ht="18" x14ac:dyDescent="0.25">
      <c r="B3" s="72" t="s">
        <v>14</v>
      </c>
      <c r="C3" s="72"/>
      <c r="D3" s="72"/>
      <c r="E3" s="72"/>
    </row>
    <row r="4" spans="2:5" x14ac:dyDescent="0.25">
      <c r="B4" s="23"/>
      <c r="C4" s="23"/>
      <c r="D4" s="23"/>
      <c r="E4" s="23"/>
    </row>
    <row r="5" spans="2:5" ht="15.75" thickBot="1" x14ac:dyDescent="0.3">
      <c r="B5" s="73"/>
      <c r="C5" s="73"/>
      <c r="D5" s="73"/>
      <c r="E5" s="73"/>
    </row>
    <row r="6" spans="2:5" ht="51.75" thickBot="1" x14ac:dyDescent="0.3">
      <c r="B6" s="41" t="s">
        <v>15</v>
      </c>
      <c r="C6" s="24" t="s">
        <v>121</v>
      </c>
      <c r="D6" s="25" t="s">
        <v>122</v>
      </c>
      <c r="E6" s="26" t="s">
        <v>120</v>
      </c>
    </row>
    <row r="7" spans="2:5" ht="15.75" thickBot="1" x14ac:dyDescent="0.3">
      <c r="B7" s="27" t="s">
        <v>2</v>
      </c>
      <c r="C7" s="28" t="s">
        <v>3</v>
      </c>
      <c r="D7" s="28" t="s">
        <v>3</v>
      </c>
      <c r="E7" s="42" t="s">
        <v>3</v>
      </c>
    </row>
    <row r="8" spans="2:5" x14ac:dyDescent="0.25">
      <c r="B8" s="43" t="s">
        <v>16</v>
      </c>
      <c r="C8" s="29"/>
      <c r="D8" s="29"/>
      <c r="E8" s="44"/>
    </row>
    <row r="9" spans="2:5" x14ac:dyDescent="0.25">
      <c r="B9" s="45" t="s">
        <v>16</v>
      </c>
      <c r="C9" s="30">
        <v>305231.56</v>
      </c>
      <c r="D9" s="30">
        <v>302041.88195091789</v>
      </c>
      <c r="E9" s="46">
        <v>311405.52278417192</v>
      </c>
    </row>
    <row r="10" spans="2:5" x14ac:dyDescent="0.25">
      <c r="B10" s="47" t="s">
        <v>17</v>
      </c>
      <c r="C10" s="31">
        <f t="shared" ref="C10:E10" si="0">SUM(C9:C9)</f>
        <v>305231.56</v>
      </c>
      <c r="D10" s="31">
        <f t="shared" si="0"/>
        <v>302041.88195091789</v>
      </c>
      <c r="E10" s="48">
        <f t="shared" si="0"/>
        <v>311405.52278417192</v>
      </c>
    </row>
    <row r="11" spans="2:5" x14ac:dyDescent="0.25">
      <c r="B11" s="49" t="s">
        <v>18</v>
      </c>
      <c r="C11" s="29"/>
      <c r="D11" s="29"/>
      <c r="E11" s="44"/>
    </row>
    <row r="12" spans="2:5" x14ac:dyDescent="0.25">
      <c r="B12" s="45" t="s">
        <v>19</v>
      </c>
      <c r="C12" s="33">
        <v>566098.09000000008</v>
      </c>
      <c r="D12" s="33">
        <v>605464.55000000005</v>
      </c>
      <c r="E12" s="50">
        <v>674658.25</v>
      </c>
    </row>
    <row r="13" spans="2:5" x14ac:dyDescent="0.25">
      <c r="B13" s="45" t="s">
        <v>20</v>
      </c>
      <c r="C13" s="33">
        <v>386819.53</v>
      </c>
      <c r="D13" s="33">
        <v>403258.09</v>
      </c>
      <c r="E13" s="50">
        <v>421307.8</v>
      </c>
    </row>
    <row r="14" spans="2:5" x14ac:dyDescent="0.25">
      <c r="B14" s="45" t="s">
        <v>21</v>
      </c>
      <c r="C14" s="33">
        <v>196835.96</v>
      </c>
      <c r="D14" s="33">
        <v>79625.45</v>
      </c>
      <c r="E14" s="50">
        <v>90296.28</v>
      </c>
    </row>
    <row r="15" spans="2:5" x14ac:dyDescent="0.25">
      <c r="B15" s="45" t="s">
        <v>22</v>
      </c>
      <c r="C15" s="33">
        <v>41273.229999999981</v>
      </c>
      <c r="D15" s="33">
        <v>60343.150000000023</v>
      </c>
      <c r="E15" s="50">
        <v>58152.000000000058</v>
      </c>
    </row>
    <row r="16" spans="2:5" x14ac:dyDescent="0.25">
      <c r="B16" s="45" t="s">
        <v>23</v>
      </c>
      <c r="C16" s="33">
        <v>88917.68</v>
      </c>
      <c r="D16" s="33">
        <v>42115.65</v>
      </c>
      <c r="E16" s="50">
        <v>48031.65</v>
      </c>
    </row>
    <row r="17" spans="2:5" x14ac:dyDescent="0.25">
      <c r="B17" s="45" t="s">
        <v>24</v>
      </c>
      <c r="C17" s="33">
        <v>35080.93</v>
      </c>
      <c r="D17" s="33">
        <v>32081</v>
      </c>
      <c r="E17" s="50">
        <v>54980.25</v>
      </c>
    </row>
    <row r="18" spans="2:5" x14ac:dyDescent="0.25">
      <c r="B18" s="45" t="s">
        <v>25</v>
      </c>
      <c r="C18" s="33">
        <v>18218.900000000001</v>
      </c>
      <c r="D18" s="33">
        <v>18764.650000000001</v>
      </c>
      <c r="E18" s="50">
        <v>21418.35</v>
      </c>
    </row>
    <row r="19" spans="2:5" x14ac:dyDescent="0.25">
      <c r="B19" s="45" t="s">
        <v>26</v>
      </c>
      <c r="C19" s="33">
        <v>76695.939999999973</v>
      </c>
      <c r="D19" s="33">
        <v>44282.284203367279</v>
      </c>
      <c r="E19" s="50">
        <v>66047.112233425316</v>
      </c>
    </row>
    <row r="20" spans="2:5" x14ac:dyDescent="0.25">
      <c r="B20" s="47" t="s">
        <v>17</v>
      </c>
      <c r="C20" s="31">
        <f t="shared" ref="C20:E20" si="1">SUM(C12:C19)</f>
        <v>1409940.2599999998</v>
      </c>
      <c r="D20" s="31">
        <f t="shared" si="1"/>
        <v>1285934.8242033673</v>
      </c>
      <c r="E20" s="48">
        <f t="shared" si="1"/>
        <v>1434891.6922334253</v>
      </c>
    </row>
    <row r="21" spans="2:5" x14ac:dyDescent="0.25">
      <c r="B21" s="49" t="s">
        <v>27</v>
      </c>
      <c r="C21" s="29"/>
      <c r="D21" s="29"/>
      <c r="E21" s="44"/>
    </row>
    <row r="22" spans="2:5" x14ac:dyDescent="0.25">
      <c r="B22" s="45" t="s">
        <v>19</v>
      </c>
      <c r="C22" s="33">
        <v>199346.91</v>
      </c>
      <c r="D22" s="33">
        <v>191856.52</v>
      </c>
      <c r="E22" s="50">
        <v>173075.26</v>
      </c>
    </row>
    <row r="23" spans="2:5" x14ac:dyDescent="0.25">
      <c r="B23" s="45" t="s">
        <v>28</v>
      </c>
      <c r="C23" s="33">
        <v>197043.48</v>
      </c>
      <c r="D23" s="33">
        <v>158365.93</v>
      </c>
      <c r="E23" s="50">
        <v>261906.07</v>
      </c>
    </row>
    <row r="24" spans="2:5" x14ac:dyDescent="0.25">
      <c r="B24" s="45" t="s">
        <v>29</v>
      </c>
      <c r="C24" s="33">
        <v>46160.07</v>
      </c>
      <c r="D24" s="33">
        <v>28647.97</v>
      </c>
      <c r="E24" s="50">
        <v>54839.64</v>
      </c>
    </row>
    <row r="25" spans="2:5" x14ac:dyDescent="0.25">
      <c r="B25" s="45" t="s">
        <v>30</v>
      </c>
      <c r="C25" s="33">
        <v>41538.769999999997</v>
      </c>
      <c r="D25" s="33">
        <v>41076.97</v>
      </c>
      <c r="E25" s="50">
        <v>11086.85</v>
      </c>
    </row>
    <row r="26" spans="2:5" x14ac:dyDescent="0.25">
      <c r="B26" s="45" t="s">
        <v>31</v>
      </c>
      <c r="C26" s="33">
        <v>10124.150000000001</v>
      </c>
      <c r="D26" s="33">
        <v>9261.67</v>
      </c>
      <c r="E26" s="50">
        <v>8082.2199999999993</v>
      </c>
    </row>
    <row r="27" spans="2:5" x14ac:dyDescent="0.25">
      <c r="B27" s="47" t="s">
        <v>17</v>
      </c>
      <c r="C27" s="31">
        <f t="shared" ref="C27:E27" si="2">SUM(C22:C26)</f>
        <v>494213.38000000006</v>
      </c>
      <c r="D27" s="31">
        <f t="shared" si="2"/>
        <v>429209.05999999988</v>
      </c>
      <c r="E27" s="48">
        <f t="shared" si="2"/>
        <v>508990.04</v>
      </c>
    </row>
    <row r="28" spans="2:5" x14ac:dyDescent="0.25">
      <c r="B28" s="49" t="s">
        <v>32</v>
      </c>
      <c r="C28" s="34"/>
      <c r="D28" s="34"/>
      <c r="E28" s="51"/>
    </row>
    <row r="29" spans="2:5" x14ac:dyDescent="0.25">
      <c r="B29" s="45" t="s">
        <v>19</v>
      </c>
      <c r="C29" s="33">
        <v>90195.66</v>
      </c>
      <c r="D29" s="33">
        <v>103637.81</v>
      </c>
      <c r="E29" s="50">
        <v>128534.6</v>
      </c>
    </row>
    <row r="30" spans="2:5" x14ac:dyDescent="0.25">
      <c r="B30" s="45" t="s">
        <v>33</v>
      </c>
      <c r="C30" s="33">
        <v>34917.9</v>
      </c>
      <c r="D30" s="33">
        <v>43604.99</v>
      </c>
      <c r="E30" s="50">
        <v>16877.57</v>
      </c>
    </row>
    <row r="31" spans="2:5" x14ac:dyDescent="0.25">
      <c r="B31" s="45" t="s">
        <v>34</v>
      </c>
      <c r="C31" s="33">
        <v>13200</v>
      </c>
      <c r="D31" s="33">
        <v>6594.48</v>
      </c>
      <c r="E31" s="50">
        <v>5795</v>
      </c>
    </row>
    <row r="32" spans="2:5" x14ac:dyDescent="0.25">
      <c r="B32" s="45" t="s">
        <v>35</v>
      </c>
      <c r="C32" s="33">
        <v>22.070000000000164</v>
      </c>
      <c r="D32" s="33">
        <v>13602.89641301246</v>
      </c>
      <c r="E32" s="50">
        <v>32059.359401693146</v>
      </c>
    </row>
    <row r="33" spans="2:5" x14ac:dyDescent="0.25">
      <c r="B33" s="47" t="s">
        <v>17</v>
      </c>
      <c r="C33" s="31">
        <f t="shared" ref="C33:E33" si="3">SUM(C29:C32)</f>
        <v>138335.63</v>
      </c>
      <c r="D33" s="31">
        <f t="shared" si="3"/>
        <v>167440.17641301246</v>
      </c>
      <c r="E33" s="48">
        <f t="shared" si="3"/>
        <v>183266.52940169314</v>
      </c>
    </row>
    <row r="34" spans="2:5" x14ac:dyDescent="0.25">
      <c r="B34" s="49" t="s">
        <v>36</v>
      </c>
      <c r="C34" s="34"/>
      <c r="D34" s="34"/>
      <c r="E34" s="51"/>
    </row>
    <row r="35" spans="2:5" x14ac:dyDescent="0.25">
      <c r="B35" s="45" t="s">
        <v>19</v>
      </c>
      <c r="C35" s="33">
        <v>447710.18000000005</v>
      </c>
      <c r="D35" s="33">
        <v>412939.12</v>
      </c>
      <c r="E35" s="50">
        <v>494909.86</v>
      </c>
    </row>
    <row r="36" spans="2:5" x14ac:dyDescent="0.25">
      <c r="B36" s="45" t="s">
        <v>37</v>
      </c>
      <c r="C36" s="33">
        <v>92760.74</v>
      </c>
      <c r="D36" s="33">
        <v>99569.279999999999</v>
      </c>
      <c r="E36" s="50">
        <v>78645.350000000006</v>
      </c>
    </row>
    <row r="37" spans="2:5" x14ac:dyDescent="0.25">
      <c r="B37" s="45" t="s">
        <v>5</v>
      </c>
      <c r="C37" s="33">
        <v>0</v>
      </c>
      <c r="D37" s="33">
        <v>1500</v>
      </c>
      <c r="E37" s="50">
        <v>1500</v>
      </c>
    </row>
    <row r="38" spans="2:5" x14ac:dyDescent="0.25">
      <c r="B38" s="45" t="s">
        <v>38</v>
      </c>
      <c r="C38" s="33">
        <v>0</v>
      </c>
      <c r="D38" s="33">
        <v>0</v>
      </c>
      <c r="E38" s="50">
        <v>0</v>
      </c>
    </row>
    <row r="39" spans="2:5" x14ac:dyDescent="0.25">
      <c r="B39" s="45" t="s">
        <v>39</v>
      </c>
      <c r="C39" s="33">
        <v>2250</v>
      </c>
      <c r="D39" s="33">
        <v>2250</v>
      </c>
      <c r="E39" s="50">
        <v>2430</v>
      </c>
    </row>
    <row r="40" spans="2:5" x14ac:dyDescent="0.25">
      <c r="B40" s="45" t="s">
        <v>40</v>
      </c>
      <c r="C40" s="33">
        <v>-978.26999999999953</v>
      </c>
      <c r="D40" s="33">
        <v>6963.21</v>
      </c>
      <c r="E40" s="50">
        <v>6247.3600000000015</v>
      </c>
    </row>
    <row r="41" spans="2:5" x14ac:dyDescent="0.25">
      <c r="B41" s="47" t="s">
        <v>17</v>
      </c>
      <c r="C41" s="31">
        <f t="shared" ref="C41:E41" si="4">SUM(C35:C40)</f>
        <v>541742.65</v>
      </c>
      <c r="D41" s="31">
        <f t="shared" si="4"/>
        <v>523221.61000000004</v>
      </c>
      <c r="E41" s="48">
        <f t="shared" si="4"/>
        <v>583732.56999999995</v>
      </c>
    </row>
    <row r="42" spans="2:5" x14ac:dyDescent="0.25">
      <c r="B42" s="49" t="s">
        <v>41</v>
      </c>
      <c r="C42" s="34"/>
      <c r="D42" s="34"/>
      <c r="E42" s="51"/>
    </row>
    <row r="43" spans="2:5" x14ac:dyDescent="0.25">
      <c r="B43" s="45" t="s">
        <v>19</v>
      </c>
      <c r="C43" s="33">
        <v>276646.36999999994</v>
      </c>
      <c r="D43" s="33">
        <v>281714.43</v>
      </c>
      <c r="E43" s="50">
        <v>315224.63</v>
      </c>
    </row>
    <row r="44" spans="2:5" x14ac:dyDescent="0.25">
      <c r="B44" s="45" t="s">
        <v>42</v>
      </c>
      <c r="C44" s="33">
        <v>62500</v>
      </c>
      <c r="D44" s="33">
        <v>63187.5</v>
      </c>
      <c r="E44" s="50">
        <v>62500</v>
      </c>
    </row>
    <row r="45" spans="2:5" x14ac:dyDescent="0.25">
      <c r="B45" s="45" t="s">
        <v>43</v>
      </c>
      <c r="C45" s="33">
        <v>86586.17</v>
      </c>
      <c r="D45" s="33">
        <v>75196.069999999992</v>
      </c>
      <c r="E45" s="50">
        <v>107358.34</v>
      </c>
    </row>
    <row r="46" spans="2:5" x14ac:dyDescent="0.25">
      <c r="B46" s="45" t="s">
        <v>44</v>
      </c>
      <c r="C46" s="33">
        <v>13111.6</v>
      </c>
      <c r="D46" s="33">
        <v>13572.14</v>
      </c>
      <c r="E46" s="50">
        <v>18558.490000000002</v>
      </c>
    </row>
    <row r="47" spans="2:5" x14ac:dyDescent="0.25">
      <c r="B47" s="45" t="s">
        <v>45</v>
      </c>
      <c r="C47" s="33">
        <v>-885.57</v>
      </c>
      <c r="D47" s="33">
        <v>0</v>
      </c>
      <c r="E47" s="50">
        <v>0</v>
      </c>
    </row>
    <row r="48" spans="2:5" x14ac:dyDescent="0.25">
      <c r="B48" s="45" t="s">
        <v>46</v>
      </c>
      <c r="C48" s="33">
        <v>30620.41</v>
      </c>
      <c r="D48" s="33">
        <v>19411.98</v>
      </c>
      <c r="E48" s="50">
        <v>21201.09</v>
      </c>
    </row>
    <row r="49" spans="2:5" x14ac:dyDescent="0.25">
      <c r="B49" s="45" t="s">
        <v>47</v>
      </c>
      <c r="C49" s="33">
        <v>7063.95</v>
      </c>
      <c r="D49" s="33">
        <v>8013.89</v>
      </c>
      <c r="E49" s="50">
        <v>8707.84</v>
      </c>
    </row>
    <row r="50" spans="2:5" x14ac:dyDescent="0.25">
      <c r="B50" s="45" t="s">
        <v>48</v>
      </c>
      <c r="C50" s="33">
        <v>2436.86</v>
      </c>
      <c r="D50" s="33">
        <v>31736.2</v>
      </c>
      <c r="E50" s="50">
        <v>2263.16</v>
      </c>
    </row>
    <row r="51" spans="2:5" x14ac:dyDescent="0.25">
      <c r="B51" s="47" t="s">
        <v>17</v>
      </c>
      <c r="C51" s="31">
        <f t="shared" ref="C51:E51" si="5">SUM(C43:C50)</f>
        <v>478079.78999999986</v>
      </c>
      <c r="D51" s="31">
        <f t="shared" si="5"/>
        <v>492832.21</v>
      </c>
      <c r="E51" s="48">
        <f t="shared" si="5"/>
        <v>535813.54999999993</v>
      </c>
    </row>
    <row r="52" spans="2:5" x14ac:dyDescent="0.25">
      <c r="B52" s="49" t="s">
        <v>49</v>
      </c>
      <c r="C52" s="34"/>
      <c r="D52" s="34"/>
      <c r="E52" s="51"/>
    </row>
    <row r="53" spans="2:5" x14ac:dyDescent="0.25">
      <c r="B53" s="52" t="s">
        <v>19</v>
      </c>
      <c r="C53" s="33">
        <v>750200.554</v>
      </c>
      <c r="D53" s="33">
        <v>742630.79399999988</v>
      </c>
      <c r="E53" s="50">
        <v>1065101.1939999999</v>
      </c>
    </row>
    <row r="54" spans="2:5" x14ac:dyDescent="0.25">
      <c r="B54" s="52" t="s">
        <v>37</v>
      </c>
      <c r="C54" s="33">
        <v>215091.12999999995</v>
      </c>
      <c r="D54" s="33">
        <v>208919.65000000002</v>
      </c>
      <c r="E54" s="50">
        <v>240724.09</v>
      </c>
    </row>
    <row r="55" spans="2:5" x14ac:dyDescent="0.25">
      <c r="B55" s="52" t="s">
        <v>50</v>
      </c>
      <c r="C55" s="33">
        <v>266925</v>
      </c>
      <c r="D55" s="33">
        <v>276280.59999999998</v>
      </c>
      <c r="E55" s="50">
        <v>106279.71</v>
      </c>
    </row>
    <row r="56" spans="2:5" x14ac:dyDescent="0.25">
      <c r="B56" s="52" t="s">
        <v>51</v>
      </c>
      <c r="C56" s="33">
        <v>28770</v>
      </c>
      <c r="D56" s="33">
        <v>16529</v>
      </c>
      <c r="E56" s="50">
        <v>27132.5</v>
      </c>
    </row>
    <row r="57" spans="2:5" x14ac:dyDescent="0.25">
      <c r="B57" s="52" t="s">
        <v>52</v>
      </c>
      <c r="C57" s="33">
        <v>63265.590000000004</v>
      </c>
      <c r="D57" s="33">
        <v>85823.819999999992</v>
      </c>
      <c r="E57" s="50">
        <v>89686.069999999978</v>
      </c>
    </row>
    <row r="58" spans="2:5" x14ac:dyDescent="0.25">
      <c r="B58" s="52" t="s">
        <v>53</v>
      </c>
      <c r="C58" s="33">
        <v>175546.69</v>
      </c>
      <c r="D58" s="33">
        <v>112046.62</v>
      </c>
      <c r="E58" s="50">
        <v>241817.48</v>
      </c>
    </row>
    <row r="59" spans="2:5" x14ac:dyDescent="0.25">
      <c r="B59" s="52" t="s">
        <v>54</v>
      </c>
      <c r="C59" s="33">
        <v>314435.10600000003</v>
      </c>
      <c r="D59" s="33">
        <v>180895.74600000001</v>
      </c>
      <c r="E59" s="50">
        <v>472984.61599999998</v>
      </c>
    </row>
    <row r="60" spans="2:5" x14ac:dyDescent="0.25">
      <c r="B60" s="52" t="s">
        <v>55</v>
      </c>
      <c r="C60" s="33">
        <v>14740</v>
      </c>
      <c r="D60" s="33">
        <v>0</v>
      </c>
      <c r="E60" s="50">
        <v>0</v>
      </c>
    </row>
    <row r="61" spans="2:5" x14ac:dyDescent="0.25">
      <c r="B61" s="52" t="s">
        <v>56</v>
      </c>
      <c r="C61" s="33">
        <v>29142.04</v>
      </c>
      <c r="D61" s="33">
        <v>31728.12</v>
      </c>
      <c r="E61" s="50">
        <v>34900.800000000003</v>
      </c>
    </row>
    <row r="62" spans="2:5" x14ac:dyDescent="0.25">
      <c r="B62" s="52" t="s">
        <v>57</v>
      </c>
      <c r="C62" s="33">
        <v>0</v>
      </c>
      <c r="D62" s="33">
        <v>0</v>
      </c>
      <c r="E62" s="50">
        <v>0</v>
      </c>
    </row>
    <row r="63" spans="2:5" x14ac:dyDescent="0.25">
      <c r="B63" s="52" t="s">
        <v>58</v>
      </c>
      <c r="C63" s="33">
        <v>0</v>
      </c>
      <c r="D63" s="33">
        <v>0</v>
      </c>
      <c r="E63" s="50">
        <v>0</v>
      </c>
    </row>
    <row r="64" spans="2:5" x14ac:dyDescent="0.25">
      <c r="B64" s="45" t="s">
        <v>59</v>
      </c>
      <c r="C64" s="33">
        <v>3426.42</v>
      </c>
      <c r="D64" s="33">
        <v>6218.3</v>
      </c>
      <c r="E64" s="50">
        <v>4389.6000000000004</v>
      </c>
    </row>
    <row r="65" spans="2:5" x14ac:dyDescent="0.25">
      <c r="B65" s="45" t="s">
        <v>60</v>
      </c>
      <c r="C65" s="33">
        <v>30331.88</v>
      </c>
      <c r="D65" s="33">
        <v>11771.15</v>
      </c>
      <c r="E65" s="50">
        <v>10000</v>
      </c>
    </row>
    <row r="66" spans="2:5" x14ac:dyDescent="0.25">
      <c r="B66" s="45" t="s">
        <v>61</v>
      </c>
      <c r="C66" s="33">
        <v>7650</v>
      </c>
      <c r="D66" s="33">
        <v>17632.59</v>
      </c>
      <c r="E66" s="50">
        <v>9001.67</v>
      </c>
    </row>
    <row r="67" spans="2:5" x14ac:dyDescent="0.25">
      <c r="B67" s="45" t="s">
        <v>62</v>
      </c>
      <c r="C67" s="33">
        <v>24884.73</v>
      </c>
      <c r="D67" s="33">
        <v>18519.64</v>
      </c>
      <c r="E67" s="50">
        <v>30041.75</v>
      </c>
    </row>
    <row r="68" spans="2:5" x14ac:dyDescent="0.25">
      <c r="B68" s="45" t="s">
        <v>63</v>
      </c>
      <c r="C68" s="33">
        <v>90317.35</v>
      </c>
      <c r="D68" s="33">
        <v>236600.47</v>
      </c>
      <c r="E68" s="50">
        <v>-34805.96</v>
      </c>
    </row>
    <row r="69" spans="2:5" x14ac:dyDescent="0.25">
      <c r="B69" s="47" t="s">
        <v>17</v>
      </c>
      <c r="C69" s="31">
        <f t="shared" ref="C69:E69" si="6">SUM(C53:C68)</f>
        <v>2014726.4899999998</v>
      </c>
      <c r="D69" s="31">
        <f t="shared" si="6"/>
        <v>1945596.4999999998</v>
      </c>
      <c r="E69" s="48">
        <f t="shared" si="6"/>
        <v>2297253.52</v>
      </c>
    </row>
    <row r="70" spans="2:5" x14ac:dyDescent="0.25">
      <c r="B70" s="49" t="s">
        <v>64</v>
      </c>
      <c r="C70" s="34"/>
      <c r="D70" s="34"/>
      <c r="E70" s="51"/>
    </row>
    <row r="71" spans="2:5" x14ac:dyDescent="0.25">
      <c r="B71" s="45" t="s">
        <v>19</v>
      </c>
      <c r="C71" s="33">
        <v>1152858.54</v>
      </c>
      <c r="D71" s="33">
        <v>1364505.4300000002</v>
      </c>
      <c r="E71" s="50">
        <v>803966.84</v>
      </c>
    </row>
    <row r="72" spans="2:5" x14ac:dyDescent="0.25">
      <c r="B72" s="45" t="s">
        <v>65</v>
      </c>
      <c r="C72" s="33">
        <v>70846.73</v>
      </c>
      <c r="D72" s="33">
        <v>31030.47</v>
      </c>
      <c r="E72" s="50">
        <v>10261.69</v>
      </c>
    </row>
    <row r="73" spans="2:5" x14ac:dyDescent="0.25">
      <c r="B73" s="45" t="s">
        <v>66</v>
      </c>
      <c r="C73" s="33">
        <v>12008.4</v>
      </c>
      <c r="D73" s="33">
        <v>16208.77</v>
      </c>
      <c r="E73" s="50">
        <v>34774.78</v>
      </c>
    </row>
    <row r="74" spans="2:5" x14ac:dyDescent="0.25">
      <c r="B74" s="45" t="s">
        <v>67</v>
      </c>
      <c r="C74" s="33">
        <v>0</v>
      </c>
      <c r="D74" s="33">
        <v>0</v>
      </c>
      <c r="E74" s="50">
        <v>0</v>
      </c>
    </row>
    <row r="75" spans="2:5" x14ac:dyDescent="0.25">
      <c r="B75" s="45" t="s">
        <v>68</v>
      </c>
      <c r="C75" s="33">
        <v>153537.19</v>
      </c>
      <c r="D75" s="33">
        <v>162900.51999999999</v>
      </c>
      <c r="E75" s="50">
        <v>146471.06000000003</v>
      </c>
    </row>
    <row r="76" spans="2:5" x14ac:dyDescent="0.25">
      <c r="B76" s="45" t="s">
        <v>69</v>
      </c>
      <c r="C76" s="33">
        <v>0</v>
      </c>
      <c r="D76" s="33">
        <v>0</v>
      </c>
      <c r="E76" s="50">
        <v>28575.5</v>
      </c>
    </row>
    <row r="77" spans="2:5" x14ac:dyDescent="0.25">
      <c r="B77" s="45" t="s">
        <v>55</v>
      </c>
      <c r="C77" s="33">
        <v>6700</v>
      </c>
      <c r="D77" s="33">
        <v>0</v>
      </c>
      <c r="E77" s="50">
        <v>6606.16</v>
      </c>
    </row>
    <row r="78" spans="2:5" x14ac:dyDescent="0.25">
      <c r="B78" s="45" t="s">
        <v>23</v>
      </c>
      <c r="C78" s="33">
        <v>41027.64</v>
      </c>
      <c r="D78" s="33">
        <v>40703</v>
      </c>
      <c r="E78" s="50">
        <v>17947.18</v>
      </c>
    </row>
    <row r="79" spans="2:5" x14ac:dyDescent="0.25">
      <c r="B79" s="45" t="s">
        <v>70</v>
      </c>
      <c r="C79" s="33">
        <v>2880.21</v>
      </c>
      <c r="D79" s="33">
        <v>2496.58</v>
      </c>
      <c r="E79" s="50">
        <v>845.28</v>
      </c>
    </row>
    <row r="80" spans="2:5" x14ac:dyDescent="0.25">
      <c r="B80" s="45" t="s">
        <v>71</v>
      </c>
      <c r="C80" s="33">
        <v>38657.870000000003</v>
      </c>
      <c r="D80" s="33">
        <v>17663.97</v>
      </c>
      <c r="E80" s="50">
        <v>27422.730000000003</v>
      </c>
    </row>
    <row r="81" spans="2:5" x14ac:dyDescent="0.25">
      <c r="B81" s="45" t="s">
        <v>72</v>
      </c>
      <c r="C81" s="33">
        <v>-364986.47000000032</v>
      </c>
      <c r="D81" s="33">
        <v>-842328.73999999964</v>
      </c>
      <c r="E81" s="50">
        <v>-310455.72000000032</v>
      </c>
    </row>
    <row r="82" spans="2:5" x14ac:dyDescent="0.25">
      <c r="B82" s="47" t="s">
        <v>17</v>
      </c>
      <c r="C82" s="31">
        <f t="shared" ref="C82:E82" si="7">SUM(C71:C81)</f>
        <v>1113530.1099999994</v>
      </c>
      <c r="D82" s="31">
        <f t="shared" si="7"/>
        <v>793180.00000000058</v>
      </c>
      <c r="E82" s="48">
        <f t="shared" si="7"/>
        <v>766415.49999999965</v>
      </c>
    </row>
    <row r="83" spans="2:5" x14ac:dyDescent="0.25">
      <c r="B83" s="49" t="s">
        <v>73</v>
      </c>
      <c r="C83" s="34"/>
      <c r="D83" s="34"/>
      <c r="E83" s="51"/>
    </row>
    <row r="84" spans="2:5" x14ac:dyDescent="0.25">
      <c r="B84" s="45" t="s">
        <v>74</v>
      </c>
      <c r="C84" s="33">
        <v>113461.82999999997</v>
      </c>
      <c r="D84" s="33">
        <v>137633.67999999996</v>
      </c>
      <c r="E84" s="50">
        <v>157770.62</v>
      </c>
    </row>
    <row r="85" spans="2:5" x14ac:dyDescent="0.25">
      <c r="B85" s="45" t="s">
        <v>75</v>
      </c>
      <c r="C85" s="33">
        <v>251838.18</v>
      </c>
      <c r="D85" s="33">
        <v>750448.89</v>
      </c>
      <c r="E85" s="50">
        <v>302071.06</v>
      </c>
    </row>
    <row r="86" spans="2:5" x14ac:dyDescent="0.25">
      <c r="B86" s="53" t="s">
        <v>76</v>
      </c>
      <c r="C86" s="33">
        <f>SUM(C84:C85)</f>
        <v>365300.00999999995</v>
      </c>
      <c r="D86" s="33">
        <f t="shared" ref="D86:E86" si="8">SUM(D84:D85)</f>
        <v>888082.57</v>
      </c>
      <c r="E86" s="50">
        <f t="shared" si="8"/>
        <v>459841.68</v>
      </c>
    </row>
    <row r="87" spans="2:5" x14ac:dyDescent="0.25">
      <c r="B87" s="45" t="s">
        <v>77</v>
      </c>
      <c r="C87" s="33">
        <v>-177316.44</v>
      </c>
      <c r="D87" s="33">
        <v>-675502.99000000011</v>
      </c>
      <c r="E87" s="50">
        <v>-223421.36999999997</v>
      </c>
    </row>
    <row r="88" spans="2:5" x14ac:dyDescent="0.25">
      <c r="B88" s="47" t="s">
        <v>17</v>
      </c>
      <c r="C88" s="31">
        <f t="shared" ref="C88:E88" si="9">+C87+C86</f>
        <v>187983.56999999995</v>
      </c>
      <c r="D88" s="31">
        <f t="shared" si="9"/>
        <v>212579.57999999984</v>
      </c>
      <c r="E88" s="48">
        <f t="shared" si="9"/>
        <v>236420.31000000003</v>
      </c>
    </row>
    <row r="89" spans="2:5" x14ac:dyDescent="0.25">
      <c r="B89" s="49" t="s">
        <v>78</v>
      </c>
      <c r="C89" s="34"/>
      <c r="D89" s="34"/>
      <c r="E89" s="51"/>
    </row>
    <row r="90" spans="2:5" x14ac:dyDescent="0.25">
      <c r="B90" s="45" t="s">
        <v>19</v>
      </c>
      <c r="C90" s="33">
        <v>4066.11</v>
      </c>
      <c r="D90" s="33">
        <v>0</v>
      </c>
      <c r="E90" s="50">
        <v>0</v>
      </c>
    </row>
    <row r="91" spans="2:5" x14ac:dyDescent="0.25">
      <c r="B91" s="45" t="s">
        <v>79</v>
      </c>
      <c r="C91" s="33">
        <v>164225.10999999999</v>
      </c>
      <c r="D91" s="33">
        <v>224303.09</v>
      </c>
      <c r="E91" s="50">
        <v>204969.91</v>
      </c>
    </row>
    <row r="92" spans="2:5" x14ac:dyDescent="0.25">
      <c r="B92" s="45" t="s">
        <v>80</v>
      </c>
      <c r="C92" s="33">
        <v>10082.36</v>
      </c>
      <c r="D92" s="33">
        <v>10420.189999999999</v>
      </c>
      <c r="E92" s="50">
        <v>16656.060000000001</v>
      </c>
    </row>
    <row r="93" spans="2:5" x14ac:dyDescent="0.25">
      <c r="B93" s="53" t="s">
        <v>81</v>
      </c>
      <c r="C93" s="35">
        <f>SUM(C90:C92)</f>
        <v>178373.57999999996</v>
      </c>
      <c r="D93" s="35">
        <f t="shared" ref="D93:E93" si="10">SUM(D90:D92)</f>
        <v>234723.28</v>
      </c>
      <c r="E93" s="54">
        <f t="shared" si="10"/>
        <v>221625.97</v>
      </c>
    </row>
    <row r="94" spans="2:5" x14ac:dyDescent="0.25">
      <c r="B94" s="45" t="s">
        <v>72</v>
      </c>
      <c r="C94" s="33">
        <v>5595.5500000000184</v>
      </c>
      <c r="D94" s="33">
        <v>-111521.43999999994</v>
      </c>
      <c r="E94" s="50">
        <v>-100706.79</v>
      </c>
    </row>
    <row r="95" spans="2:5" x14ac:dyDescent="0.25">
      <c r="B95" s="47" t="s">
        <v>17</v>
      </c>
      <c r="C95" s="31">
        <f t="shared" ref="C95:E95" si="11">+C93+C94</f>
        <v>183969.12999999998</v>
      </c>
      <c r="D95" s="31">
        <f t="shared" si="11"/>
        <v>123201.84000000005</v>
      </c>
      <c r="E95" s="48">
        <f t="shared" si="11"/>
        <v>120919.18000000001</v>
      </c>
    </row>
    <row r="96" spans="2:5" x14ac:dyDescent="0.25">
      <c r="B96" s="49" t="s">
        <v>82</v>
      </c>
      <c r="C96" s="34"/>
      <c r="D96" s="34"/>
      <c r="E96" s="51"/>
    </row>
    <row r="97" spans="2:5" x14ac:dyDescent="0.25">
      <c r="B97" s="52" t="s">
        <v>19</v>
      </c>
      <c r="C97" s="33">
        <v>225722.58</v>
      </c>
      <c r="D97" s="33">
        <v>240102.65999999997</v>
      </c>
      <c r="E97" s="50">
        <v>267404.49</v>
      </c>
    </row>
    <row r="98" spans="2:5" x14ac:dyDescent="0.25">
      <c r="B98" s="52" t="s">
        <v>83</v>
      </c>
      <c r="C98" s="33">
        <v>551.41</v>
      </c>
      <c r="D98" s="33">
        <v>47385.21</v>
      </c>
      <c r="E98" s="50">
        <v>566.23</v>
      </c>
    </row>
    <row r="99" spans="2:5" x14ac:dyDescent="0.25">
      <c r="B99" s="52" t="s">
        <v>84</v>
      </c>
      <c r="C99" s="33">
        <v>146473.40999999997</v>
      </c>
      <c r="D99" s="33">
        <v>138344.38</v>
      </c>
      <c r="E99" s="50">
        <v>132443.83000000002</v>
      </c>
    </row>
    <row r="100" spans="2:5" x14ac:dyDescent="0.25">
      <c r="B100" s="52" t="s">
        <v>65</v>
      </c>
      <c r="C100" s="33">
        <v>4545.49</v>
      </c>
      <c r="D100" s="33">
        <v>19649.46</v>
      </c>
      <c r="E100" s="50">
        <v>41000</v>
      </c>
    </row>
    <row r="101" spans="2:5" x14ac:dyDescent="0.25">
      <c r="B101" s="52" t="s">
        <v>24</v>
      </c>
      <c r="C101" s="33">
        <v>25881</v>
      </c>
      <c r="D101" s="33">
        <v>83061.84</v>
      </c>
      <c r="E101" s="50">
        <v>1865.56</v>
      </c>
    </row>
    <row r="102" spans="2:5" x14ac:dyDescent="0.25">
      <c r="B102" s="52" t="s">
        <v>85</v>
      </c>
      <c r="C102" s="33">
        <v>11593.33</v>
      </c>
      <c r="D102" s="33">
        <v>10234.73</v>
      </c>
      <c r="E102" s="50">
        <v>13260.09</v>
      </c>
    </row>
    <row r="103" spans="2:5" x14ac:dyDescent="0.25">
      <c r="B103" s="45" t="s">
        <v>86</v>
      </c>
      <c r="C103" s="33">
        <v>3665.06</v>
      </c>
      <c r="D103" s="33">
        <v>3400.26</v>
      </c>
      <c r="E103" s="50">
        <v>4374.01</v>
      </c>
    </row>
    <row r="104" spans="2:5" x14ac:dyDescent="0.25">
      <c r="B104" s="45" t="s">
        <v>87</v>
      </c>
      <c r="C104" s="33">
        <v>706.15</v>
      </c>
      <c r="D104" s="33">
        <v>0</v>
      </c>
      <c r="E104" s="50">
        <v>0</v>
      </c>
    </row>
    <row r="105" spans="2:5" x14ac:dyDescent="0.25">
      <c r="B105" s="45" t="s">
        <v>88</v>
      </c>
      <c r="C105" s="33">
        <v>75593.19</v>
      </c>
      <c r="D105" s="33">
        <v>21048.78</v>
      </c>
      <c r="E105" s="50">
        <v>42907.13</v>
      </c>
    </row>
    <row r="106" spans="2:5" x14ac:dyDescent="0.25">
      <c r="B106" s="47" t="s">
        <v>17</v>
      </c>
      <c r="C106" s="31">
        <f t="shared" ref="C106:E106" si="12">SUM(C97:C105)</f>
        <v>494731.62</v>
      </c>
      <c r="D106" s="31">
        <f t="shared" si="12"/>
        <v>563227.32000000007</v>
      </c>
      <c r="E106" s="48">
        <f t="shared" si="12"/>
        <v>503821.34</v>
      </c>
    </row>
    <row r="107" spans="2:5" x14ac:dyDescent="0.25">
      <c r="B107" s="49" t="s">
        <v>89</v>
      </c>
      <c r="C107" s="34"/>
      <c r="D107" s="34"/>
      <c r="E107" s="51"/>
    </row>
    <row r="108" spans="2:5" x14ac:dyDescent="0.25">
      <c r="B108" s="52" t="s">
        <v>19</v>
      </c>
      <c r="C108" s="33">
        <v>231236.25999999998</v>
      </c>
      <c r="D108" s="33">
        <v>381386.74000000005</v>
      </c>
      <c r="E108" s="50">
        <v>523286.38</v>
      </c>
    </row>
    <row r="109" spans="2:5" ht="26.25" x14ac:dyDescent="0.25">
      <c r="B109" s="52" t="s">
        <v>90</v>
      </c>
      <c r="C109" s="33">
        <v>62660.94999999999</v>
      </c>
      <c r="D109" s="33">
        <v>87202.14</v>
      </c>
      <c r="E109" s="50">
        <v>41335.199999999997</v>
      </c>
    </row>
    <row r="110" spans="2:5" x14ac:dyDescent="0.25">
      <c r="B110" s="52" t="s">
        <v>91</v>
      </c>
      <c r="C110" s="33">
        <v>65113.61</v>
      </c>
      <c r="D110" s="33">
        <v>27391.63</v>
      </c>
      <c r="E110" s="50">
        <v>61335.3</v>
      </c>
    </row>
    <row r="111" spans="2:5" x14ac:dyDescent="0.25">
      <c r="B111" s="52" t="s">
        <v>92</v>
      </c>
      <c r="C111" s="33">
        <v>78571.449999999983</v>
      </c>
      <c r="D111" s="33">
        <v>117485.23999999999</v>
      </c>
      <c r="E111" s="50">
        <v>151328.03</v>
      </c>
    </row>
    <row r="112" spans="2:5" x14ac:dyDescent="0.25">
      <c r="B112" s="52" t="s">
        <v>93</v>
      </c>
      <c r="C112" s="33">
        <v>6623.17</v>
      </c>
      <c r="D112" s="33">
        <v>13033.97</v>
      </c>
      <c r="E112" s="50">
        <v>7198.4</v>
      </c>
    </row>
    <row r="113" spans="2:5" x14ac:dyDescent="0.25">
      <c r="B113" s="52" t="s">
        <v>94</v>
      </c>
      <c r="C113" s="33">
        <v>72110.95</v>
      </c>
      <c r="D113" s="33">
        <v>57514.029999999992</v>
      </c>
      <c r="E113" s="50">
        <v>49230.960000000006</v>
      </c>
    </row>
    <row r="114" spans="2:5" x14ac:dyDescent="0.25">
      <c r="B114" s="45" t="s">
        <v>95</v>
      </c>
      <c r="C114" s="33">
        <v>16796.019999999997</v>
      </c>
      <c r="D114" s="33">
        <v>17278.5</v>
      </c>
      <c r="E114" s="50">
        <v>16396.13</v>
      </c>
    </row>
    <row r="115" spans="2:5" x14ac:dyDescent="0.25">
      <c r="B115" s="45" t="s">
        <v>96</v>
      </c>
      <c r="C115" s="33">
        <v>3253.1</v>
      </c>
      <c r="D115" s="33">
        <v>19146.82</v>
      </c>
      <c r="E115" s="50">
        <v>18363.509999999998</v>
      </c>
    </row>
    <row r="116" spans="2:5" x14ac:dyDescent="0.25">
      <c r="B116" s="45" t="s">
        <v>97</v>
      </c>
      <c r="C116" s="33">
        <v>0</v>
      </c>
      <c r="D116" s="33">
        <v>0</v>
      </c>
      <c r="E116" s="50">
        <v>93600</v>
      </c>
    </row>
    <row r="117" spans="2:5" x14ac:dyDescent="0.25">
      <c r="B117" s="45" t="s">
        <v>98</v>
      </c>
      <c r="C117" s="33">
        <v>28633.41</v>
      </c>
      <c r="D117" s="33">
        <v>20636.560000000001</v>
      </c>
      <c r="E117" s="50">
        <v>18587.71</v>
      </c>
    </row>
    <row r="118" spans="2:5" x14ac:dyDescent="0.25">
      <c r="B118" s="47" t="s">
        <v>17</v>
      </c>
      <c r="C118" s="31">
        <f t="shared" ref="C118:E118" si="13">SUM(C108:C117)</f>
        <v>564998.91999999993</v>
      </c>
      <c r="D118" s="31">
        <f t="shared" si="13"/>
        <v>741075.63</v>
      </c>
      <c r="E118" s="48">
        <f t="shared" si="13"/>
        <v>980661.62</v>
      </c>
    </row>
    <row r="119" spans="2:5" x14ac:dyDescent="0.25">
      <c r="B119" s="49" t="s">
        <v>99</v>
      </c>
      <c r="C119" s="34"/>
      <c r="D119" s="34"/>
      <c r="E119" s="51"/>
    </row>
    <row r="120" spans="2:5" x14ac:dyDescent="0.25">
      <c r="B120" s="52" t="s">
        <v>19</v>
      </c>
      <c r="C120" s="33">
        <v>247139.69999999998</v>
      </c>
      <c r="D120" s="33">
        <v>213510.12959954343</v>
      </c>
      <c r="E120" s="50">
        <v>314157.70222962054</v>
      </c>
    </row>
    <row r="121" spans="2:5" x14ac:dyDescent="0.25">
      <c r="B121" s="52" t="s">
        <v>50</v>
      </c>
      <c r="C121" s="33">
        <v>104.65</v>
      </c>
      <c r="D121" s="33">
        <v>0</v>
      </c>
      <c r="E121" s="50">
        <v>1200</v>
      </c>
    </row>
    <row r="122" spans="2:5" x14ac:dyDescent="0.25">
      <c r="B122" s="52" t="s">
        <v>100</v>
      </c>
      <c r="C122" s="33">
        <v>103702.29</v>
      </c>
      <c r="D122" s="33">
        <v>102504.7</v>
      </c>
      <c r="E122" s="50">
        <v>105306.82</v>
      </c>
    </row>
    <row r="123" spans="2:5" x14ac:dyDescent="0.25">
      <c r="B123" s="52" t="s">
        <v>101</v>
      </c>
      <c r="C123" s="33">
        <v>77920.320000000007</v>
      </c>
      <c r="D123" s="33">
        <v>49306.080000000002</v>
      </c>
      <c r="E123" s="50">
        <v>51881.06</v>
      </c>
    </row>
    <row r="124" spans="2:5" x14ac:dyDescent="0.25">
      <c r="B124" s="52" t="s">
        <v>102</v>
      </c>
      <c r="C124" s="33">
        <v>51487.1</v>
      </c>
      <c r="D124" s="33">
        <v>41050.730000000003</v>
      </c>
      <c r="E124" s="50">
        <v>59599</v>
      </c>
    </row>
    <row r="125" spans="2:5" x14ac:dyDescent="0.25">
      <c r="B125" s="45" t="s">
        <v>32</v>
      </c>
      <c r="C125" s="33">
        <v>3504.81</v>
      </c>
      <c r="D125" s="33">
        <v>5312.97</v>
      </c>
      <c r="E125" s="50">
        <v>12470.36</v>
      </c>
    </row>
    <row r="126" spans="2:5" x14ac:dyDescent="0.25">
      <c r="B126" s="45" t="s">
        <v>103</v>
      </c>
      <c r="C126" s="33">
        <v>7346.57</v>
      </c>
      <c r="D126" s="33">
        <v>0</v>
      </c>
      <c r="E126" s="50">
        <v>0</v>
      </c>
    </row>
    <row r="127" spans="2:5" x14ac:dyDescent="0.25">
      <c r="B127" s="45" t="s">
        <v>104</v>
      </c>
      <c r="C127" s="33">
        <v>-18914.349999999999</v>
      </c>
      <c r="D127" s="33">
        <v>21954.77</v>
      </c>
      <c r="E127" s="50">
        <v>26654.090000000004</v>
      </c>
    </row>
    <row r="128" spans="2:5" x14ac:dyDescent="0.25">
      <c r="B128" s="47" t="s">
        <v>17</v>
      </c>
      <c r="C128" s="31">
        <f t="shared" ref="C128:E128" si="14">SUM(C120:C127)</f>
        <v>472291.08999999997</v>
      </c>
      <c r="D128" s="31">
        <f t="shared" si="14"/>
        <v>433639.3795995434</v>
      </c>
      <c r="E128" s="48">
        <f t="shared" si="14"/>
        <v>571269.0322296205</v>
      </c>
    </row>
    <row r="129" spans="2:5" x14ac:dyDescent="0.25">
      <c r="B129" s="49" t="s">
        <v>105</v>
      </c>
      <c r="C129" s="34"/>
      <c r="D129" s="34"/>
      <c r="E129" s="51"/>
    </row>
    <row r="130" spans="2:5" x14ac:dyDescent="0.25">
      <c r="B130" s="52" t="s">
        <v>19</v>
      </c>
      <c r="C130" s="33">
        <v>190518.75</v>
      </c>
      <c r="D130" s="33">
        <v>186255.19</v>
      </c>
      <c r="E130" s="50">
        <v>227840.44</v>
      </c>
    </row>
    <row r="131" spans="2:5" x14ac:dyDescent="0.25">
      <c r="B131" s="52" t="s">
        <v>106</v>
      </c>
      <c r="C131" s="33">
        <v>193804.74</v>
      </c>
      <c r="D131" s="33">
        <v>155347.16</v>
      </c>
      <c r="E131" s="50">
        <v>165537.78</v>
      </c>
    </row>
    <row r="132" spans="2:5" x14ac:dyDescent="0.25">
      <c r="B132" s="52" t="s">
        <v>107</v>
      </c>
      <c r="C132" s="33">
        <v>55850.03</v>
      </c>
      <c r="D132" s="33">
        <v>55850.03</v>
      </c>
      <c r="E132" s="50">
        <v>55850.03</v>
      </c>
    </row>
    <row r="133" spans="2:5" x14ac:dyDescent="0.25">
      <c r="B133" s="45" t="s">
        <v>108</v>
      </c>
      <c r="C133" s="33">
        <v>9206.49</v>
      </c>
      <c r="D133" s="33">
        <v>0</v>
      </c>
      <c r="E133" s="50">
        <v>-957.5</v>
      </c>
    </row>
    <row r="134" spans="2:5" x14ac:dyDescent="0.25">
      <c r="B134" s="45" t="s">
        <v>109</v>
      </c>
      <c r="C134" s="33">
        <v>47000</v>
      </c>
      <c r="D134" s="33">
        <v>0</v>
      </c>
      <c r="E134" s="50">
        <v>47000</v>
      </c>
    </row>
    <row r="135" spans="2:5" x14ac:dyDescent="0.25">
      <c r="B135" s="45" t="s">
        <v>110</v>
      </c>
      <c r="C135" s="33">
        <v>4466.9800000000005</v>
      </c>
      <c r="D135" s="33">
        <v>8252.61</v>
      </c>
      <c r="E135" s="50">
        <v>9109.84</v>
      </c>
    </row>
    <row r="136" spans="2:5" x14ac:dyDescent="0.25">
      <c r="B136" s="47" t="s">
        <v>17</v>
      </c>
      <c r="C136" s="31">
        <f t="shared" ref="C136:E136" si="15">SUM(C130:C135)</f>
        <v>500846.99</v>
      </c>
      <c r="D136" s="31">
        <f t="shared" si="15"/>
        <v>405704.99</v>
      </c>
      <c r="E136" s="48">
        <f t="shared" si="15"/>
        <v>504380.59</v>
      </c>
    </row>
    <row r="137" spans="2:5" x14ac:dyDescent="0.25">
      <c r="B137" s="49" t="s">
        <v>111</v>
      </c>
      <c r="C137" s="34"/>
      <c r="D137" s="34"/>
      <c r="E137" s="51"/>
    </row>
    <row r="138" spans="2:5" x14ac:dyDescent="0.25">
      <c r="B138" s="52" t="s">
        <v>19</v>
      </c>
      <c r="C138" s="33">
        <v>212397.88</v>
      </c>
      <c r="D138" s="33">
        <v>217939</v>
      </c>
      <c r="E138" s="50">
        <v>229062.94</v>
      </c>
    </row>
    <row r="139" spans="2:5" x14ac:dyDescent="0.25">
      <c r="B139" s="52" t="s">
        <v>65</v>
      </c>
      <c r="C139" s="33">
        <v>3605</v>
      </c>
      <c r="D139" s="33">
        <v>1000</v>
      </c>
      <c r="E139" s="50">
        <v>3367.5</v>
      </c>
    </row>
    <row r="140" spans="2:5" x14ac:dyDescent="0.25">
      <c r="B140" s="52" t="s">
        <v>112</v>
      </c>
      <c r="C140" s="33">
        <v>18154.009999999998</v>
      </c>
      <c r="D140" s="33">
        <v>73747.86</v>
      </c>
      <c r="E140" s="50">
        <v>37019.1</v>
      </c>
    </row>
    <row r="141" spans="2:5" x14ac:dyDescent="0.25">
      <c r="B141" s="52" t="s">
        <v>113</v>
      </c>
      <c r="C141" s="33">
        <v>0</v>
      </c>
      <c r="D141" s="33">
        <v>727.8</v>
      </c>
      <c r="E141" s="50">
        <v>1856</v>
      </c>
    </row>
    <row r="142" spans="2:5" x14ac:dyDescent="0.25">
      <c r="B142" s="52" t="s">
        <v>114</v>
      </c>
      <c r="C142" s="33">
        <v>2914.85</v>
      </c>
      <c r="D142" s="33">
        <v>1210</v>
      </c>
      <c r="E142" s="50">
        <v>1750</v>
      </c>
    </row>
    <row r="143" spans="2:5" x14ac:dyDescent="0.25">
      <c r="B143" s="52" t="s">
        <v>115</v>
      </c>
      <c r="C143" s="33">
        <v>1589</v>
      </c>
      <c r="D143" s="33">
        <v>3668.87</v>
      </c>
      <c r="E143" s="50">
        <v>3567.96</v>
      </c>
    </row>
    <row r="144" spans="2:5" x14ac:dyDescent="0.25">
      <c r="B144" s="45" t="s">
        <v>116</v>
      </c>
      <c r="C144" s="33">
        <v>7800</v>
      </c>
      <c r="D144" s="33">
        <v>13052.59</v>
      </c>
      <c r="E144" s="50">
        <v>5880</v>
      </c>
    </row>
    <row r="145" spans="2:5" x14ac:dyDescent="0.25">
      <c r="B145" s="45" t="s">
        <v>117</v>
      </c>
      <c r="C145" s="33">
        <v>-4304.99</v>
      </c>
      <c r="D145" s="33">
        <v>7126.68</v>
      </c>
      <c r="E145" s="50">
        <v>17162.759999999998</v>
      </c>
    </row>
    <row r="146" spans="2:5" x14ac:dyDescent="0.25">
      <c r="B146" s="47" t="s">
        <v>17</v>
      </c>
      <c r="C146" s="31">
        <f t="shared" ref="C146:E146" si="16">SUM(C138:C145)</f>
        <v>242155.75000000003</v>
      </c>
      <c r="D146" s="31">
        <f t="shared" si="16"/>
        <v>318472.8</v>
      </c>
      <c r="E146" s="48">
        <f t="shared" si="16"/>
        <v>299666.26</v>
      </c>
    </row>
    <row r="147" spans="2:5" x14ac:dyDescent="0.25">
      <c r="B147" s="49" t="s">
        <v>118</v>
      </c>
      <c r="C147" s="34"/>
      <c r="D147" s="34"/>
      <c r="E147" s="51"/>
    </row>
    <row r="148" spans="2:5" x14ac:dyDescent="0.25">
      <c r="B148" s="52" t="s">
        <v>19</v>
      </c>
      <c r="C148" s="33">
        <v>302681.90999999992</v>
      </c>
      <c r="D148" s="33">
        <v>388235.04</v>
      </c>
      <c r="E148" s="50">
        <v>286059.06</v>
      </c>
    </row>
    <row r="149" spans="2:5" x14ac:dyDescent="0.25">
      <c r="B149" s="52" t="s">
        <v>50</v>
      </c>
      <c r="C149" s="33">
        <v>6761.7599999999993</v>
      </c>
      <c r="D149" s="33">
        <v>16005.080000000002</v>
      </c>
      <c r="E149" s="50">
        <v>22890.38</v>
      </c>
    </row>
    <row r="150" spans="2:5" x14ac:dyDescent="0.25">
      <c r="B150" s="52" t="s">
        <v>50</v>
      </c>
      <c r="C150" s="33">
        <v>23770.01</v>
      </c>
      <c r="D150" s="33">
        <v>32361.760000000002</v>
      </c>
      <c r="E150" s="50">
        <v>33740.379999999997</v>
      </c>
    </row>
    <row r="151" spans="2:5" x14ac:dyDescent="0.25">
      <c r="B151" s="52" t="s">
        <v>100</v>
      </c>
      <c r="C151" s="33">
        <v>34160</v>
      </c>
      <c r="D151" s="33">
        <v>37077.1</v>
      </c>
      <c r="E151" s="50">
        <v>42020</v>
      </c>
    </row>
    <row r="152" spans="2:5" x14ac:dyDescent="0.25">
      <c r="B152" s="52" t="s">
        <v>101</v>
      </c>
      <c r="C152" s="33">
        <v>35859.33</v>
      </c>
      <c r="D152" s="33">
        <v>39079.550000000003</v>
      </c>
      <c r="E152" s="50">
        <v>40390.6</v>
      </c>
    </row>
    <row r="153" spans="2:5" x14ac:dyDescent="0.25">
      <c r="B153" s="52" t="s">
        <v>102</v>
      </c>
      <c r="C153" s="33">
        <v>26086.23</v>
      </c>
      <c r="D153" s="33">
        <v>10869.25</v>
      </c>
      <c r="E153" s="50">
        <v>8514.2999999999993</v>
      </c>
    </row>
    <row r="154" spans="2:5" x14ac:dyDescent="0.25">
      <c r="B154" s="45" t="s">
        <v>32</v>
      </c>
      <c r="C154" s="33">
        <v>1654</v>
      </c>
      <c r="D154" s="33">
        <v>410</v>
      </c>
      <c r="E154" s="50">
        <v>725</v>
      </c>
    </row>
    <row r="155" spans="2:5" x14ac:dyDescent="0.25">
      <c r="B155" s="45" t="s">
        <v>103</v>
      </c>
      <c r="C155" s="33">
        <v>52682.22</v>
      </c>
      <c r="D155" s="33">
        <v>71907.23000000001</v>
      </c>
      <c r="E155" s="50">
        <v>41943.88</v>
      </c>
    </row>
    <row r="156" spans="2:5" x14ac:dyDescent="0.25">
      <c r="B156" s="45" t="s">
        <v>104</v>
      </c>
      <c r="C156" s="33">
        <v>-16864.09</v>
      </c>
      <c r="D156" s="33">
        <v>10136.48</v>
      </c>
      <c r="E156" s="50">
        <v>7657.9600000000009</v>
      </c>
    </row>
    <row r="157" spans="2:5" x14ac:dyDescent="0.25">
      <c r="B157" s="47" t="s">
        <v>17</v>
      </c>
      <c r="C157" s="31">
        <f t="shared" ref="C157:E157" si="17">SUM(C148:C156)</f>
        <v>466791.36999999994</v>
      </c>
      <c r="D157" s="31">
        <f t="shared" si="17"/>
        <v>606081.49</v>
      </c>
      <c r="E157" s="48">
        <f t="shared" si="17"/>
        <v>483941.56</v>
      </c>
    </row>
    <row r="158" spans="2:5" ht="15.75" thickBot="1" x14ac:dyDescent="0.3">
      <c r="B158" s="49" t="s">
        <v>119</v>
      </c>
      <c r="C158" s="32">
        <v>33175.94</v>
      </c>
      <c r="D158" s="32">
        <v>28214.039999999997</v>
      </c>
      <c r="E158" s="55">
        <v>33869.780000000006</v>
      </c>
    </row>
    <row r="159" spans="2:5" ht="16.5" thickTop="1" thickBot="1" x14ac:dyDescent="0.3">
      <c r="B159" s="56" t="s">
        <v>12</v>
      </c>
      <c r="C159" s="36" cm="1">
        <f t="array" ref="C159">SUMPRODUCT(--($B8:$B158="Sub-Total"), C$8:C$158)+C158</f>
        <v>9642744.2499999981</v>
      </c>
      <c r="D159" s="36" cm="1">
        <f t="array" ref="D159">SUMPRODUCT(--($B8:$B158="Sub-Total"), D$8:D$158)+D158</f>
        <v>9371653.3321668413</v>
      </c>
      <c r="E159" s="57" cm="1">
        <f t="array" ref="E159">SUMPRODUCT(--($B8:$B158="Sub-Total"), E$8:E$158)+E158</f>
        <v>10356718.596648909</v>
      </c>
    </row>
  </sheetData>
  <mergeCells count="3">
    <mergeCell ref="B2:E2"/>
    <mergeCell ref="B3:E3"/>
    <mergeCell ref="B5:E5"/>
  </mergeCells>
  <dataValidations count="1">
    <dataValidation type="list" allowBlank="1" showInputMessage="1" showErrorMessage="1" sqref="C7:E7" xr:uid="{991E525A-C17A-48E4-A1C4-6FE78ADBE829}">
      <formula1>"CGAAP, MIFRS, USGAAP, ASPE"</formula1>
    </dataValidation>
  </dataValidations>
  <pageMargins left="0.7" right="0.7" top="0.75" bottom="0.75" header="0.3" footer="0.3"/>
  <ignoredErrors>
    <ignoredError sqref="C10:E11 C20:E21 C27:E28 C33:E34 C41:E42 C51:E52 C69:E70 C82:E83 C86:E86 C88:E89 C93:E93 C95:E96 C106:E107 C118:E119 C128:E129 C136:E137 C146:E147 C157:E157 C159:E15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477D-FF95-44C0-AAD6-5EDD89B0B162}">
  <sheetPr>
    <tabColor rgb="FFFF0000"/>
    <pageSetUpPr fitToPage="1"/>
  </sheetPr>
  <dimension ref="B1:H23"/>
  <sheetViews>
    <sheetView showGridLines="0" zoomScaleNormal="100" zoomScaleSheetLayoutView="80" workbookViewId="0">
      <selection activeCell="C26" sqref="C26"/>
    </sheetView>
  </sheetViews>
  <sheetFormatPr defaultColWidth="9.42578125" defaultRowHeight="15" x14ac:dyDescent="0.25"/>
  <cols>
    <col min="1" max="1" width="2.28515625" customWidth="1"/>
    <col min="2" max="2" width="58.140625" customWidth="1"/>
    <col min="3" max="5" width="18.28515625" customWidth="1"/>
    <col min="6" max="6" width="2.140625" customWidth="1"/>
    <col min="7" max="7" width="14" customWidth="1"/>
    <col min="8" max="8" width="6.28515625" customWidth="1"/>
    <col min="9" max="9" width="6" customWidth="1"/>
    <col min="10" max="10" width="6.28515625" customWidth="1"/>
  </cols>
  <sheetData>
    <row r="1" spans="2:8" ht="4.9000000000000004" customHeight="1" x14ac:dyDescent="0.25">
      <c r="E1" s="59"/>
    </row>
    <row r="2" spans="2:8" ht="17.25" customHeight="1" x14ac:dyDescent="0.25">
      <c r="B2" s="76" t="s">
        <v>133</v>
      </c>
      <c r="C2" s="76"/>
      <c r="D2" s="76"/>
      <c r="E2" s="76"/>
    </row>
    <row r="3" spans="2:8" ht="18" x14ac:dyDescent="0.25">
      <c r="B3" s="76" t="s">
        <v>134</v>
      </c>
      <c r="C3" s="76"/>
      <c r="D3" s="76"/>
      <c r="E3" s="76"/>
    </row>
    <row r="4" spans="2:8" ht="4.5" customHeight="1" thickBot="1" x14ac:dyDescent="0.3"/>
    <row r="5" spans="2:8" ht="32.450000000000003" customHeight="1" thickBot="1" x14ac:dyDescent="0.3">
      <c r="B5" s="60"/>
      <c r="C5" s="5" t="s">
        <v>124</v>
      </c>
      <c r="D5" s="5" t="s">
        <v>125</v>
      </c>
      <c r="E5" s="5" t="s">
        <v>126</v>
      </c>
      <c r="F5" s="61"/>
    </row>
    <row r="6" spans="2:8" x14ac:dyDescent="0.25">
      <c r="B6" s="77" t="s">
        <v>127</v>
      </c>
      <c r="C6" s="78"/>
      <c r="D6" s="78"/>
      <c r="E6" s="78"/>
    </row>
    <row r="7" spans="2:8" x14ac:dyDescent="0.25">
      <c r="B7" s="62" t="s">
        <v>128</v>
      </c>
      <c r="C7" s="63">
        <v>30</v>
      </c>
      <c r="D7" s="63">
        <v>29.5</v>
      </c>
      <c r="E7" s="63">
        <v>30.5</v>
      </c>
      <c r="G7" s="64"/>
      <c r="H7" s="64"/>
    </row>
    <row r="8" spans="2:8" x14ac:dyDescent="0.25">
      <c r="B8" s="62" t="s">
        <v>129</v>
      </c>
      <c r="C8" s="63">
        <v>76</v>
      </c>
      <c r="D8" s="63">
        <v>76</v>
      </c>
      <c r="E8" s="63">
        <v>77.5</v>
      </c>
      <c r="G8" s="64"/>
      <c r="H8" s="64"/>
    </row>
    <row r="9" spans="2:8" x14ac:dyDescent="0.25">
      <c r="B9" s="68" t="s">
        <v>12</v>
      </c>
      <c r="C9" s="70">
        <f>SUM(C7:C8)</f>
        <v>106</v>
      </c>
      <c r="D9" s="70">
        <f>SUM(D7:D8)</f>
        <v>105.5</v>
      </c>
      <c r="E9" s="70">
        <f>SUM(E7:E8)</f>
        <v>108</v>
      </c>
      <c r="G9" s="64"/>
      <c r="H9" s="64"/>
    </row>
    <row r="10" spans="2:8" x14ac:dyDescent="0.25">
      <c r="B10" s="74" t="s">
        <v>130</v>
      </c>
      <c r="C10" s="75"/>
      <c r="D10" s="75"/>
      <c r="E10" s="75"/>
    </row>
    <row r="11" spans="2:8" x14ac:dyDescent="0.25">
      <c r="B11" s="62" t="s">
        <v>128</v>
      </c>
      <c r="C11" s="65">
        <v>2525438.31</v>
      </c>
      <c r="D11" s="65">
        <v>2716009.46</v>
      </c>
      <c r="E11" s="65">
        <v>3083958.31</v>
      </c>
    </row>
    <row r="12" spans="2:8" x14ac:dyDescent="0.25">
      <c r="B12" s="62" t="s">
        <v>129</v>
      </c>
      <c r="C12" s="65">
        <v>3693313.0488235997</v>
      </c>
      <c r="D12" s="65">
        <v>3735616.0022728518</v>
      </c>
      <c r="E12" s="65">
        <v>4007926.909021012</v>
      </c>
    </row>
    <row r="13" spans="2:8" x14ac:dyDescent="0.25">
      <c r="B13" s="68" t="s">
        <v>12</v>
      </c>
      <c r="C13" s="69">
        <f>SUM(C11:C12)</f>
        <v>6218751.3588235993</v>
      </c>
      <c r="D13" s="69">
        <f>SUM(D11:D12)</f>
        <v>6451625.4622728517</v>
      </c>
      <c r="E13" s="69">
        <f>SUM(E11:E12)</f>
        <v>7091885.2190210121</v>
      </c>
    </row>
    <row r="14" spans="2:8" x14ac:dyDescent="0.25">
      <c r="B14" s="74" t="s">
        <v>131</v>
      </c>
      <c r="C14" s="75"/>
      <c r="D14" s="75"/>
      <c r="E14" s="75"/>
    </row>
    <row r="15" spans="2:8" x14ac:dyDescent="0.25">
      <c r="B15" s="62" t="s">
        <v>128</v>
      </c>
      <c r="C15" s="65">
        <v>693791.36</v>
      </c>
      <c r="D15" s="65">
        <v>743007.72000000009</v>
      </c>
      <c r="E15" s="65">
        <v>875201.87999999989</v>
      </c>
      <c r="H15" s="67"/>
    </row>
    <row r="16" spans="2:8" x14ac:dyDescent="0.25">
      <c r="B16" s="62" t="s">
        <v>129</v>
      </c>
      <c r="C16" s="65">
        <v>935684.85117639997</v>
      </c>
      <c r="D16" s="65">
        <v>996035.14992714801</v>
      </c>
      <c r="E16" s="65">
        <v>1071824.0456218142</v>
      </c>
      <c r="H16" s="67"/>
    </row>
    <row r="17" spans="2:7" x14ac:dyDescent="0.25">
      <c r="B17" s="68" t="s">
        <v>12</v>
      </c>
      <c r="C17" s="69">
        <f>SUM(C15:C16)</f>
        <v>1629476.2111764001</v>
      </c>
      <c r="D17" s="69">
        <f>SUM(D15:D16)</f>
        <v>1739042.8699271481</v>
      </c>
      <c r="E17" s="69">
        <f>SUM(E15:E16)</f>
        <v>1947025.9256218141</v>
      </c>
      <c r="G17" s="67"/>
    </row>
    <row r="18" spans="2:7" x14ac:dyDescent="0.25">
      <c r="B18" s="74" t="s">
        <v>132</v>
      </c>
      <c r="C18" s="75"/>
      <c r="D18" s="75"/>
      <c r="E18" s="75"/>
    </row>
    <row r="19" spans="2:7" x14ac:dyDescent="0.25">
      <c r="B19" s="62" t="s">
        <v>128</v>
      </c>
      <c r="C19" s="66">
        <f t="shared" ref="C19:E20" si="0">C11+C15</f>
        <v>3219229.67</v>
      </c>
      <c r="D19" s="66">
        <f t="shared" si="0"/>
        <v>3459017.18</v>
      </c>
      <c r="E19" s="66">
        <f t="shared" si="0"/>
        <v>3959160.19</v>
      </c>
    </row>
    <row r="20" spans="2:7" x14ac:dyDescent="0.25">
      <c r="B20" s="62" t="s">
        <v>129</v>
      </c>
      <c r="C20" s="66">
        <f t="shared" si="0"/>
        <v>4628997.8999999994</v>
      </c>
      <c r="D20" s="66">
        <f t="shared" si="0"/>
        <v>4731651.1521999994</v>
      </c>
      <c r="E20" s="66">
        <f t="shared" si="0"/>
        <v>5079750.9546428267</v>
      </c>
    </row>
    <row r="21" spans="2:7" x14ac:dyDescent="0.25">
      <c r="B21" s="68" t="s">
        <v>12</v>
      </c>
      <c r="C21" s="69">
        <f>C13+C17</f>
        <v>7848227.5699999994</v>
      </c>
      <c r="D21" s="69">
        <f>SUM(D19:D20)</f>
        <v>8190668.3322000001</v>
      </c>
      <c r="E21" s="69">
        <f>SUM(E19:E20)</f>
        <v>9038911.1446428262</v>
      </c>
    </row>
    <row r="22" spans="2:7" ht="7.5" customHeight="1" x14ac:dyDescent="0.25"/>
    <row r="23" spans="2:7" ht="3" customHeight="1" x14ac:dyDescent="0.25"/>
  </sheetData>
  <mergeCells count="6">
    <mergeCell ref="B18:E18"/>
    <mergeCell ref="B2:E2"/>
    <mergeCell ref="B3:E3"/>
    <mergeCell ref="B6:E6"/>
    <mergeCell ref="B10:E10"/>
    <mergeCell ref="B14:E14"/>
  </mergeCells>
  <pageMargins left="0.31496062992125984" right="0.31496062992125984" top="0.35433070866141736" bottom="0.35433070866141736" header="0" footer="0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2-JA</vt:lpstr>
      <vt:lpstr>2-JC</vt:lpstr>
      <vt:lpstr>2-K</vt:lpstr>
      <vt:lpstr>'2-K'!Print_Area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Blackwell</dc:creator>
  <cp:lastModifiedBy>Sally Blackwell</cp:lastModifiedBy>
  <dcterms:created xsi:type="dcterms:W3CDTF">2025-07-14T12:49:10Z</dcterms:created>
  <dcterms:modified xsi:type="dcterms:W3CDTF">2025-07-18T00:26:43Z</dcterms:modified>
</cp:coreProperties>
</file>