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codeName="ThisWorkbook" defaultThemeVersion="166925"/>
  <xr:revisionPtr revIDLastSave="0" documentId="6_{A81BAD14-7A62-4AEE-8512-7B3DD95E2324}" xr6:coauthVersionLast="47" xr6:coauthVersionMax="47" xr10:uidLastSave="{00000000-0000-0000-0000-000000000000}"/>
  <bookViews>
    <workbookView xWindow="57480" yWindow="-105" windowWidth="29040" windowHeight="15720" tabRatio="766" xr2:uid="{00000000-000D-0000-FFFF-FFFF00000000}"/>
  </bookViews>
  <sheets>
    <sheet name="R6" sheetId="16" r:id="rId1"/>
    <sheet name="m1" sheetId="19" r:id="rId2"/>
    <sheet name="m2" sheetId="20" r:id="rId3"/>
    <sheet name="1" sheetId="37" r:id="rId4"/>
    <sheet name="10" sheetId="38" r:id="rId5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44259.0115740741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47" i="20" l="1"/>
  <c r="AV46" i="20"/>
  <c r="AW46" i="20" s="1"/>
  <c r="AV45" i="20"/>
  <c r="AV44" i="20"/>
  <c r="AW44" i="20" s="1"/>
  <c r="AV43" i="20"/>
  <c r="AV42" i="20"/>
  <c r="AV41" i="20"/>
  <c r="AV40" i="20"/>
  <c r="AW40" i="20" s="1"/>
  <c r="U40" i="20"/>
  <c r="AV39" i="20"/>
  <c r="AI39" i="20"/>
  <c r="AJ39" i="20" s="1"/>
  <c r="AC39" i="20"/>
  <c r="AB39" i="20"/>
  <c r="U39" i="20"/>
  <c r="S39" i="20"/>
  <c r="T39" i="20" s="1"/>
  <c r="M39" i="20"/>
  <c r="K39" i="20"/>
  <c r="L39" i="20" s="1"/>
  <c r="AV38" i="20"/>
  <c r="T40" i="20"/>
  <c r="AV37" i="20"/>
  <c r="AW37" i="20" s="1"/>
  <c r="AV36" i="20"/>
  <c r="AR39" i="38"/>
  <c r="AR38" i="38"/>
  <c r="AS38" i="38" s="1"/>
  <c r="AR37" i="38"/>
  <c r="AR36" i="38"/>
  <c r="AR35" i="38"/>
  <c r="AS35" i="38" s="1"/>
  <c r="AT35" i="38" s="1"/>
  <c r="AU35" i="38" s="1"/>
  <c r="AR34" i="38"/>
  <c r="AR33" i="38"/>
  <c r="AS33" i="38" s="1"/>
  <c r="AR32" i="38"/>
  <c r="AS32" i="38" s="1"/>
  <c r="AR31" i="38"/>
  <c r="AS31" i="38" s="1"/>
  <c r="AR30" i="38"/>
  <c r="AS30" i="38" s="1"/>
  <c r="AR29" i="38"/>
  <c r="AR28" i="38"/>
  <c r="AR39" i="37"/>
  <c r="AR38" i="37"/>
  <c r="AR37" i="37"/>
  <c r="AS37" i="37" s="1"/>
  <c r="AR36" i="37"/>
  <c r="AR35" i="37"/>
  <c r="AR34" i="37"/>
  <c r="AS34" i="37" s="1"/>
  <c r="AR33" i="37"/>
  <c r="AR32" i="37"/>
  <c r="AR31" i="37"/>
  <c r="AS31" i="37" s="1"/>
  <c r="AT31" i="37" s="1"/>
  <c r="AR30" i="37"/>
  <c r="AR29" i="37"/>
  <c r="AR28" i="37"/>
  <c r="AV33" i="20"/>
  <c r="AV32" i="20"/>
  <c r="AW32" i="20" s="1"/>
  <c r="AX32" i="20" s="1"/>
  <c r="AV31" i="20"/>
  <c r="AV30" i="20"/>
  <c r="AW30" i="20" s="1"/>
  <c r="AV29" i="20"/>
  <c r="AV28" i="20"/>
  <c r="AV27" i="20"/>
  <c r="AV26" i="20"/>
  <c r="AV25" i="20"/>
  <c r="AW25" i="20" s="1"/>
  <c r="AX25" i="20" s="1"/>
  <c r="AV24" i="20"/>
  <c r="AV23" i="20"/>
  <c r="AW23" i="20" s="1"/>
  <c r="AV22" i="20"/>
  <c r="AU64" i="19"/>
  <c r="AU63" i="19"/>
  <c r="AV63" i="19" s="1"/>
  <c r="AU62" i="19"/>
  <c r="AU61" i="19"/>
  <c r="AV61" i="19" s="1"/>
  <c r="AW61" i="19" s="1"/>
  <c r="AU60" i="19"/>
  <c r="AU59" i="19"/>
  <c r="AV59" i="19" s="1"/>
  <c r="AU58" i="19"/>
  <c r="AV58" i="19" s="1"/>
  <c r="AW58" i="19" s="1"/>
  <c r="AU57" i="19"/>
  <c r="AU56" i="19"/>
  <c r="AU55" i="19"/>
  <c r="AU54" i="19"/>
  <c r="AV54" i="19" s="1"/>
  <c r="AU53" i="19"/>
  <c r="AV53" i="19" s="1"/>
  <c r="T57" i="19"/>
  <c r="AU49" i="19"/>
  <c r="AV49" i="19" s="1"/>
  <c r="AU48" i="19"/>
  <c r="AU47" i="19"/>
  <c r="AV47" i="19" s="1"/>
  <c r="AU46" i="19"/>
  <c r="AV46" i="19" s="1"/>
  <c r="AW46" i="19" s="1"/>
  <c r="AU45" i="19"/>
  <c r="AU44" i="19"/>
  <c r="AV44" i="19" s="1"/>
  <c r="AU43" i="19"/>
  <c r="AV43" i="19" s="1"/>
  <c r="AU42" i="19"/>
  <c r="AU41" i="19"/>
  <c r="AV41" i="19" s="1"/>
  <c r="AU40" i="19"/>
  <c r="AU39" i="19"/>
  <c r="AV39" i="19" s="1"/>
  <c r="AU38" i="19"/>
  <c r="AU34" i="19"/>
  <c r="AU33" i="19"/>
  <c r="AU32" i="19"/>
  <c r="AU31" i="19"/>
  <c r="AU30" i="19"/>
  <c r="AV30" i="19" s="1"/>
  <c r="AW30" i="19" s="1"/>
  <c r="AU29" i="19"/>
  <c r="AU28" i="19"/>
  <c r="AU27" i="19"/>
  <c r="AV27" i="19" s="1"/>
  <c r="AU26" i="19"/>
  <c r="AU25" i="19"/>
  <c r="AV25" i="19" s="1"/>
  <c r="AW25" i="19" s="1"/>
  <c r="AU24" i="19"/>
  <c r="AU23" i="19"/>
  <c r="AV23" i="19" s="1"/>
  <c r="AK56" i="19"/>
  <c r="AI56" i="19"/>
  <c r="AJ56" i="19" s="1"/>
  <c r="AL56" i="19" s="1"/>
  <c r="AC56" i="19"/>
  <c r="AB56" i="19"/>
  <c r="S56" i="19"/>
  <c r="T56" i="19" s="1"/>
  <c r="M56" i="19"/>
  <c r="K56" i="19"/>
  <c r="L56" i="19" s="1"/>
  <c r="AK41" i="19"/>
  <c r="AI41" i="19"/>
  <c r="AJ41" i="19" s="1"/>
  <c r="AC41" i="19"/>
  <c r="AB41" i="19"/>
  <c r="AD41" i="19" s="1"/>
  <c r="S41" i="19"/>
  <c r="T41" i="19" s="1"/>
  <c r="M41" i="19"/>
  <c r="K41" i="19"/>
  <c r="L41" i="19" s="1"/>
  <c r="AD56" i="19" l="1"/>
  <c r="AW22" i="20"/>
  <c r="AX22" i="20" s="1"/>
  <c r="V40" i="20"/>
  <c r="AL39" i="20"/>
  <c r="AX37" i="20"/>
  <c r="AY37" i="20"/>
  <c r="AX44" i="20"/>
  <c r="AY44" i="20" s="1"/>
  <c r="N39" i="20"/>
  <c r="AX46" i="20"/>
  <c r="AY46" i="20"/>
  <c r="V39" i="20"/>
  <c r="AW43" i="20"/>
  <c r="AW47" i="20"/>
  <c r="AX47" i="20" s="1"/>
  <c r="AW39" i="20"/>
  <c r="AX39" i="20" s="1"/>
  <c r="AY39" i="20" s="1"/>
  <c r="AW36" i="20"/>
  <c r="AX36" i="20" s="1"/>
  <c r="AW38" i="20"/>
  <c r="AD39" i="20"/>
  <c r="AX40" i="20"/>
  <c r="AV48" i="20"/>
  <c r="B39" i="20" s="1"/>
  <c r="AW42" i="20"/>
  <c r="AX42" i="20" s="1"/>
  <c r="AY42" i="20" s="1"/>
  <c r="AW45" i="20"/>
  <c r="AX45" i="20" s="1"/>
  <c r="AX38" i="20"/>
  <c r="AY38" i="20" s="1"/>
  <c r="AY40" i="20"/>
  <c r="AW41" i="20"/>
  <c r="AX41" i="20" s="1"/>
  <c r="AT32" i="38"/>
  <c r="AU32" i="38" s="1"/>
  <c r="AV32" i="38" s="1"/>
  <c r="AT30" i="38"/>
  <c r="AU30" i="38" s="1"/>
  <c r="AT33" i="38"/>
  <c r="AU33" i="38" s="1"/>
  <c r="AV33" i="38" s="1"/>
  <c r="AS36" i="38"/>
  <c r="AT36" i="38" s="1"/>
  <c r="AS39" i="38"/>
  <c r="AT39" i="38" s="1"/>
  <c r="AS28" i="38"/>
  <c r="AV35" i="38"/>
  <c r="AS34" i="38"/>
  <c r="AR40" i="38"/>
  <c r="B31" i="38" s="1"/>
  <c r="AT38" i="38"/>
  <c r="AS29" i="38"/>
  <c r="AT29" i="38" s="1"/>
  <c r="AT31" i="38"/>
  <c r="AU31" i="38" s="1"/>
  <c r="AV31" i="38" s="1"/>
  <c r="AS37" i="38"/>
  <c r="AT37" i="38" s="1"/>
  <c r="AU31" i="37"/>
  <c r="AV31" i="37" s="1"/>
  <c r="AT34" i="37"/>
  <c r="AU34" i="37" s="1"/>
  <c r="AV34" i="37" s="1"/>
  <c r="AS29" i="37"/>
  <c r="AS33" i="37"/>
  <c r="AT33" i="37" s="1"/>
  <c r="AU33" i="37" s="1"/>
  <c r="AS36" i="37"/>
  <c r="AT36" i="37" s="1"/>
  <c r="AU36" i="37" s="1"/>
  <c r="AV36" i="37" s="1"/>
  <c r="AS39" i="37"/>
  <c r="AT37" i="37"/>
  <c r="AU37" i="37" s="1"/>
  <c r="AV37" i="37" s="1"/>
  <c r="AS32" i="37"/>
  <c r="AT32" i="37" s="1"/>
  <c r="AS35" i="37"/>
  <c r="AS38" i="37"/>
  <c r="AT38" i="37" s="1"/>
  <c r="AS30" i="37"/>
  <c r="AS28" i="37"/>
  <c r="AT28" i="37" s="1"/>
  <c r="AR40" i="37"/>
  <c r="B31" i="37" s="1"/>
  <c r="AX23" i="20"/>
  <c r="AY23" i="20"/>
  <c r="AX30" i="20"/>
  <c r="AY30" i="20" s="1"/>
  <c r="AW27" i="20"/>
  <c r="AX27" i="20" s="1"/>
  <c r="AY27" i="20" s="1"/>
  <c r="AW24" i="20"/>
  <c r="AX24" i="20" s="1"/>
  <c r="AW31" i="20"/>
  <c r="AW28" i="20"/>
  <c r="AX28" i="20" s="1"/>
  <c r="AY25" i="20"/>
  <c r="AW29" i="20"/>
  <c r="AX29" i="20" s="1"/>
  <c r="AW26" i="20"/>
  <c r="AW33" i="20"/>
  <c r="AX33" i="20" s="1"/>
  <c r="AY33" i="20" s="1"/>
  <c r="AY32" i="20"/>
  <c r="AV34" i="20"/>
  <c r="B25" i="20" s="1"/>
  <c r="AV56" i="19"/>
  <c r="AW56" i="19" s="1"/>
  <c r="AV64" i="19"/>
  <c r="AW64" i="19" s="1"/>
  <c r="AV62" i="19"/>
  <c r="AW62" i="19" s="1"/>
  <c r="AW53" i="19"/>
  <c r="AW63" i="19"/>
  <c r="AW54" i="19"/>
  <c r="AV55" i="19"/>
  <c r="AW55" i="19" s="1"/>
  <c r="AW59" i="19"/>
  <c r="AV60" i="19"/>
  <c r="AW60" i="19" s="1"/>
  <c r="AU65" i="19"/>
  <c r="C56" i="19" s="1"/>
  <c r="AV57" i="19"/>
  <c r="AW57" i="19" s="1"/>
  <c r="AW41" i="19"/>
  <c r="AU50" i="19"/>
  <c r="C41" i="19" s="1"/>
  <c r="AV42" i="19"/>
  <c r="AW42" i="19" s="1"/>
  <c r="AW47" i="19"/>
  <c r="AW39" i="19"/>
  <c r="AW44" i="19"/>
  <c r="AV40" i="19"/>
  <c r="AW40" i="19" s="1"/>
  <c r="AW49" i="19"/>
  <c r="AV38" i="19"/>
  <c r="AW38" i="19" s="1"/>
  <c r="AV45" i="19"/>
  <c r="AW45" i="19" s="1"/>
  <c r="AW43" i="19"/>
  <c r="AV48" i="19"/>
  <c r="AW48" i="19" s="1"/>
  <c r="AU35" i="19"/>
  <c r="C26" i="19" s="1"/>
  <c r="AV31" i="19"/>
  <c r="AW31" i="19" s="1"/>
  <c r="AV32" i="19"/>
  <c r="AW32" i="19" s="1"/>
  <c r="AV28" i="19"/>
  <c r="AW28" i="19" s="1"/>
  <c r="AV33" i="19"/>
  <c r="AW33" i="19" s="1"/>
  <c r="AV24" i="19"/>
  <c r="AW24" i="19" s="1"/>
  <c r="AV26" i="19"/>
  <c r="AW26" i="19" s="1"/>
  <c r="AW27" i="19"/>
  <c r="AV29" i="19"/>
  <c r="AW29" i="19" s="1"/>
  <c r="AV34" i="19"/>
  <c r="AW34" i="19" s="1"/>
  <c r="AL41" i="19"/>
  <c r="N56" i="19"/>
  <c r="V56" i="19"/>
  <c r="U57" i="19"/>
  <c r="V41" i="19"/>
  <c r="N41" i="19"/>
  <c r="AU32" i="37" l="1"/>
  <c r="AX43" i="20"/>
  <c r="AY43" i="20" s="1"/>
  <c r="AY45" i="20"/>
  <c r="AY47" i="20"/>
  <c r="AW48" i="20"/>
  <c r="B40" i="20" s="1"/>
  <c r="AY36" i="20"/>
  <c r="AX48" i="20"/>
  <c r="B41" i="20" s="1"/>
  <c r="AY41" i="20"/>
  <c r="AU36" i="38"/>
  <c r="AV36" i="38" s="1"/>
  <c r="AU29" i="38"/>
  <c r="AV29" i="38" s="1"/>
  <c r="AU38" i="38"/>
  <c r="AV38" i="38" s="1"/>
  <c r="AV30" i="38"/>
  <c r="AU39" i="38"/>
  <c r="AV39" i="38" s="1"/>
  <c r="AU37" i="38"/>
  <c r="AV37" i="38" s="1"/>
  <c r="AS40" i="38"/>
  <c r="B32" i="38" s="1"/>
  <c r="AT28" i="38"/>
  <c r="AT34" i="38"/>
  <c r="AU34" i="38" s="1"/>
  <c r="AU28" i="38"/>
  <c r="AV32" i="37"/>
  <c r="AT39" i="37"/>
  <c r="AT29" i="37"/>
  <c r="AT40" i="37" s="1"/>
  <c r="B33" i="37" s="1"/>
  <c r="AU38" i="37"/>
  <c r="AV33" i="37"/>
  <c r="AV38" i="37"/>
  <c r="AS40" i="37"/>
  <c r="B32" i="37" s="1"/>
  <c r="AT30" i="37"/>
  <c r="AT35" i="37"/>
  <c r="AU28" i="37"/>
  <c r="AX31" i="20"/>
  <c r="AY31" i="20" s="1"/>
  <c r="AX26" i="20"/>
  <c r="AY26" i="20" s="1"/>
  <c r="AY29" i="20"/>
  <c r="AY24" i="20"/>
  <c r="AY28" i="20"/>
  <c r="AW34" i="20"/>
  <c r="B26" i="20" s="1"/>
  <c r="AW65" i="19"/>
  <c r="C58" i="19" s="1"/>
  <c r="AV65" i="19"/>
  <c r="C57" i="19" s="1"/>
  <c r="M58" i="19" s="1"/>
  <c r="AW50" i="19"/>
  <c r="C43" i="19" s="1"/>
  <c r="AV50" i="19"/>
  <c r="C42" i="19" s="1"/>
  <c r="AV35" i="19"/>
  <c r="C27" i="19" s="1"/>
  <c r="AW23" i="19"/>
  <c r="V57" i="19"/>
  <c r="AY48" i="20" l="1"/>
  <c r="B42" i="20" s="1"/>
  <c r="L41" i="20" s="1"/>
  <c r="M41" i="20"/>
  <c r="G37" i="20"/>
  <c r="AU40" i="38"/>
  <c r="B34" i="38" s="1"/>
  <c r="AT40" i="38"/>
  <c r="B33" i="38" s="1"/>
  <c r="AV28" i="38"/>
  <c r="AV34" i="38"/>
  <c r="AU39" i="37"/>
  <c r="AV39" i="37" s="1"/>
  <c r="AU35" i="37"/>
  <c r="AV35" i="37" s="1"/>
  <c r="AU30" i="37"/>
  <c r="AV30" i="37" s="1"/>
  <c r="AU29" i="37"/>
  <c r="AV29" i="37" s="1"/>
  <c r="AV28" i="37"/>
  <c r="AU40" i="37"/>
  <c r="B34" i="37" s="1"/>
  <c r="AX34" i="20"/>
  <c r="B27" i="20" s="1"/>
  <c r="AY22" i="20"/>
  <c r="F54" i="19"/>
  <c r="L58" i="19"/>
  <c r="M43" i="19"/>
  <c r="L43" i="19"/>
  <c r="F39" i="19"/>
  <c r="N41" i="20" l="1"/>
  <c r="AJ43" i="20"/>
  <c r="AB42" i="20"/>
  <c r="AK42" i="20"/>
  <c r="U43" i="20"/>
  <c r="AC41" i="20"/>
  <c r="U41" i="20"/>
  <c r="AC43" i="20"/>
  <c r="AJ42" i="20"/>
  <c r="AL42" i="20" s="1"/>
  <c r="AC42" i="20"/>
  <c r="U42" i="20"/>
  <c r="AK43" i="20"/>
  <c r="AB43" i="20"/>
  <c r="AK41" i="20"/>
  <c r="AJ41" i="20"/>
  <c r="T43" i="20"/>
  <c r="M42" i="20"/>
  <c r="M43" i="20"/>
  <c r="T42" i="20"/>
  <c r="AB41" i="20"/>
  <c r="L43" i="20"/>
  <c r="N43" i="20" s="1"/>
  <c r="L42" i="20"/>
  <c r="N42" i="20" s="1"/>
  <c r="T41" i="20"/>
  <c r="AV40" i="38"/>
  <c r="B35" i="38" s="1"/>
  <c r="C29" i="38" s="1"/>
  <c r="AV40" i="37"/>
  <c r="B35" i="37" s="1"/>
  <c r="C29" i="37" s="1"/>
  <c r="AY34" i="20"/>
  <c r="B28" i="20" s="1"/>
  <c r="G23" i="20" s="1"/>
  <c r="N58" i="19"/>
  <c r="AB59" i="19"/>
  <c r="L59" i="19"/>
  <c r="AB60" i="19"/>
  <c r="AB58" i="19"/>
  <c r="T58" i="19"/>
  <c r="M60" i="19"/>
  <c r="L60" i="19"/>
  <c r="N60" i="19" s="1"/>
  <c r="AC59" i="19"/>
  <c r="M59" i="19"/>
  <c r="M61" i="19" s="1"/>
  <c r="AK60" i="19"/>
  <c r="AK58" i="19"/>
  <c r="U58" i="19"/>
  <c r="U61" i="19" s="1"/>
  <c r="T60" i="19"/>
  <c r="AJ60" i="19"/>
  <c r="AJ58" i="19"/>
  <c r="U60" i="19"/>
  <c r="AJ59" i="19"/>
  <c r="T59" i="19"/>
  <c r="AC60" i="19"/>
  <c r="AC58" i="19"/>
  <c r="AK59" i="19"/>
  <c r="U59" i="19"/>
  <c r="T45" i="19"/>
  <c r="AK44" i="19"/>
  <c r="U44" i="19"/>
  <c r="T44" i="19"/>
  <c r="V44" i="19" s="1"/>
  <c r="L44" i="19"/>
  <c r="AK43" i="19"/>
  <c r="AK46" i="19" s="1"/>
  <c r="AB45" i="19"/>
  <c r="AJ44" i="19"/>
  <c r="AC45" i="19"/>
  <c r="AC43" i="19"/>
  <c r="U45" i="19"/>
  <c r="U43" i="19"/>
  <c r="L45" i="19"/>
  <c r="AC44" i="19"/>
  <c r="AJ45" i="19"/>
  <c r="AJ43" i="19"/>
  <c r="AB44" i="19"/>
  <c r="AD44" i="19" s="1"/>
  <c r="M44" i="19"/>
  <c r="AK45" i="19"/>
  <c r="AB43" i="19"/>
  <c r="M45" i="19"/>
  <c r="T43" i="19"/>
  <c r="N43" i="19"/>
  <c r="AW35" i="19"/>
  <c r="C28" i="19" s="1"/>
  <c r="F24" i="19" s="1"/>
  <c r="M46" i="19" l="1"/>
  <c r="N45" i="19"/>
  <c r="AC46" i="19"/>
  <c r="AL44" i="19"/>
  <c r="M44" i="20"/>
  <c r="V41" i="20"/>
  <c r="T44" i="20"/>
  <c r="AD41" i="20"/>
  <c r="AB44" i="20"/>
  <c r="V42" i="20"/>
  <c r="AD42" i="20"/>
  <c r="AK44" i="20"/>
  <c r="L44" i="20"/>
  <c r="U44" i="20"/>
  <c r="AC44" i="20"/>
  <c r="V43" i="20"/>
  <c r="AL43" i="20"/>
  <c r="AL41" i="20"/>
  <c r="AL44" i="20" s="1"/>
  <c r="AJ44" i="20"/>
  <c r="AD43" i="20"/>
  <c r="N44" i="20"/>
  <c r="AD58" i="19"/>
  <c r="AB61" i="19"/>
  <c r="AL58" i="19"/>
  <c r="AJ61" i="19"/>
  <c r="AD59" i="19"/>
  <c r="AK61" i="19"/>
  <c r="AC61" i="19"/>
  <c r="V58" i="19"/>
  <c r="T61" i="19"/>
  <c r="AL59" i="19"/>
  <c r="N59" i="19"/>
  <c r="N61" i="19" s="1"/>
  <c r="AL60" i="19"/>
  <c r="L61" i="19"/>
  <c r="V59" i="19"/>
  <c r="AD60" i="19"/>
  <c r="V60" i="19"/>
  <c r="AB46" i="19"/>
  <c r="AD43" i="19"/>
  <c r="V43" i="19"/>
  <c r="AD45" i="19"/>
  <c r="L46" i="19"/>
  <c r="U42" i="19"/>
  <c r="U46" i="19" s="1"/>
  <c r="T42" i="19"/>
  <c r="N44" i="19"/>
  <c r="N46" i="19" s="1"/>
  <c r="AJ46" i="19"/>
  <c r="AL43" i="19"/>
  <c r="AL45" i="19"/>
  <c r="V45" i="19"/>
  <c r="AD44" i="20" l="1"/>
  <c r="AQ37" i="20"/>
  <c r="AL48" i="20"/>
  <c r="V44" i="20"/>
  <c r="AL61" i="19"/>
  <c r="V61" i="19"/>
  <c r="AD61" i="19"/>
  <c r="AL46" i="19"/>
  <c r="AD46" i="19"/>
  <c r="V42" i="19"/>
  <c r="V46" i="19" s="1"/>
  <c r="T46" i="19"/>
  <c r="AO37" i="20" l="1"/>
  <c r="V48" i="20"/>
  <c r="AD48" i="20"/>
  <c r="AP37" i="20"/>
  <c r="AL65" i="19"/>
  <c r="AP53" i="19"/>
  <c r="AO53" i="19"/>
  <c r="AD65" i="19"/>
  <c r="V65" i="19"/>
  <c r="AN53" i="19"/>
  <c r="AP38" i="19"/>
  <c r="AL50" i="19"/>
  <c r="V50" i="19"/>
  <c r="AN38" i="19"/>
  <c r="AD50" i="19"/>
  <c r="AO38" i="19"/>
  <c r="AU68" i="16" l="1"/>
  <c r="AT68" i="16"/>
  <c r="AU67" i="16"/>
  <c r="AT67" i="16"/>
  <c r="AU66" i="16"/>
  <c r="AT66" i="16"/>
  <c r="AU65" i="16"/>
  <c r="AT65" i="16"/>
  <c r="AV65" i="16" s="1"/>
  <c r="AU64" i="16"/>
  <c r="AT64" i="16"/>
  <c r="AU63" i="16"/>
  <c r="AT63" i="16"/>
  <c r="AU62" i="16"/>
  <c r="AT62" i="16"/>
  <c r="AU61" i="16"/>
  <c r="AT61" i="16"/>
  <c r="AU60" i="16"/>
  <c r="AT60" i="16"/>
  <c r="AU59" i="16"/>
  <c r="AT59" i="16"/>
  <c r="AU58" i="16"/>
  <c r="AT58" i="16"/>
  <c r="AU57" i="16"/>
  <c r="AT57" i="16"/>
  <c r="AU52" i="16"/>
  <c r="AT52" i="16"/>
  <c r="AU51" i="16"/>
  <c r="AT51" i="16"/>
  <c r="AU50" i="16"/>
  <c r="AT50" i="16"/>
  <c r="AU49" i="16"/>
  <c r="AT49" i="16"/>
  <c r="AV49" i="16" s="1"/>
  <c r="AU48" i="16"/>
  <c r="AT48" i="16"/>
  <c r="AV48" i="16" s="1"/>
  <c r="AU47" i="16"/>
  <c r="AT47" i="16"/>
  <c r="AU46" i="16"/>
  <c r="AT46" i="16"/>
  <c r="AU45" i="16"/>
  <c r="AT45" i="16"/>
  <c r="AU44" i="16"/>
  <c r="AT44" i="16"/>
  <c r="AU43" i="16"/>
  <c r="AT43" i="16"/>
  <c r="AU42" i="16"/>
  <c r="AT42" i="16"/>
  <c r="AV42" i="16" s="1"/>
  <c r="AW42" i="16" s="1"/>
  <c r="AU41" i="16"/>
  <c r="AT41" i="16"/>
  <c r="AU36" i="16"/>
  <c r="AT36" i="16"/>
  <c r="AU35" i="16"/>
  <c r="AT35" i="16"/>
  <c r="AU34" i="16"/>
  <c r="AT34" i="16"/>
  <c r="AU33" i="16"/>
  <c r="AT33" i="16"/>
  <c r="AU32" i="16"/>
  <c r="AV32" i="16" s="1"/>
  <c r="AW32" i="16" s="1"/>
  <c r="AT32" i="16"/>
  <c r="AU31" i="16"/>
  <c r="AT31" i="16"/>
  <c r="AU30" i="16"/>
  <c r="AT30" i="16"/>
  <c r="AV30" i="16" s="1"/>
  <c r="AU29" i="16"/>
  <c r="AT29" i="16"/>
  <c r="AU28" i="16"/>
  <c r="AT28" i="16"/>
  <c r="AU27" i="16"/>
  <c r="AT27" i="16"/>
  <c r="AU26" i="16"/>
  <c r="AT26" i="16"/>
  <c r="AU25" i="16"/>
  <c r="AT25" i="16"/>
  <c r="AV58" i="16" l="1"/>
  <c r="AV43" i="16"/>
  <c r="AV50" i="16"/>
  <c r="AW50" i="16" s="1"/>
  <c r="AV68" i="16"/>
  <c r="AU69" i="16"/>
  <c r="C60" i="16" s="1"/>
  <c r="AW65" i="16"/>
  <c r="AX65" i="16" s="1"/>
  <c r="AY65" i="16" s="1"/>
  <c r="AV61" i="16"/>
  <c r="AW61" i="16" s="1"/>
  <c r="AX61" i="16" s="1"/>
  <c r="AV59" i="16"/>
  <c r="AV66" i="16"/>
  <c r="AW66" i="16" s="1"/>
  <c r="AX66" i="16" s="1"/>
  <c r="AT69" i="16"/>
  <c r="C59" i="16" s="1"/>
  <c r="AV63" i="16"/>
  <c r="AW68" i="16"/>
  <c r="AX68" i="16" s="1"/>
  <c r="AV57" i="16"/>
  <c r="AV64" i="16"/>
  <c r="AV62" i="16"/>
  <c r="AV60" i="16"/>
  <c r="AV67" i="16"/>
  <c r="AW67" i="16" s="1"/>
  <c r="AW58" i="16"/>
  <c r="AX58" i="16" s="1"/>
  <c r="AV44" i="16"/>
  <c r="AV51" i="16"/>
  <c r="AU37" i="16"/>
  <c r="C28" i="16" s="1"/>
  <c r="AV27" i="16"/>
  <c r="AW44" i="16"/>
  <c r="AW51" i="16"/>
  <c r="AV41" i="16"/>
  <c r="AW41" i="16" s="1"/>
  <c r="AU53" i="16"/>
  <c r="C44" i="16" s="1"/>
  <c r="AX44" i="16"/>
  <c r="AY44" i="16" s="1"/>
  <c r="AX51" i="16"/>
  <c r="AY51" i="16" s="1"/>
  <c r="AW49" i="16"/>
  <c r="AX42" i="16"/>
  <c r="AY42" i="16" s="1"/>
  <c r="AV45" i="16"/>
  <c r="AW45" i="16" s="1"/>
  <c r="AV52" i="16"/>
  <c r="AW52" i="16" s="1"/>
  <c r="AV47" i="16"/>
  <c r="AW43" i="16"/>
  <c r="AX43" i="16" s="1"/>
  <c r="AY43" i="16" s="1"/>
  <c r="AX50" i="16"/>
  <c r="AY50" i="16" s="1"/>
  <c r="AV46" i="16"/>
  <c r="AT53" i="16"/>
  <c r="C43" i="16" s="1"/>
  <c r="AW48" i="16"/>
  <c r="AX48" i="16" s="1"/>
  <c r="AY48" i="16" s="1"/>
  <c r="AW27" i="16"/>
  <c r="AX27" i="16" s="1"/>
  <c r="AY27" i="16" s="1"/>
  <c r="AW30" i="16"/>
  <c r="AX30" i="16" s="1"/>
  <c r="AV28" i="16"/>
  <c r="AW28" i="16" s="1"/>
  <c r="AV35" i="16"/>
  <c r="AW35" i="16" s="1"/>
  <c r="AV26" i="16"/>
  <c r="AV33" i="16"/>
  <c r="AX32" i="16"/>
  <c r="AY32" i="16" s="1"/>
  <c r="AV29" i="16"/>
  <c r="AW29" i="16" s="1"/>
  <c r="AV36" i="16"/>
  <c r="AW36" i="16" s="1"/>
  <c r="AV31" i="16"/>
  <c r="AW31" i="16" s="1"/>
  <c r="AV34" i="16"/>
  <c r="AV25" i="16"/>
  <c r="AT37" i="16"/>
  <c r="C27" i="16" s="1"/>
  <c r="AY58" i="16" l="1"/>
  <c r="AW59" i="16"/>
  <c r="AX59" i="16" s="1"/>
  <c r="AY59" i="16" s="1"/>
  <c r="AY66" i="16"/>
  <c r="AV69" i="16"/>
  <c r="C61" i="16" s="1"/>
  <c r="AY68" i="16"/>
  <c r="AW62" i="16"/>
  <c r="AX62" i="16" s="1"/>
  <c r="AW64" i="16"/>
  <c r="AW60" i="16"/>
  <c r="AW57" i="16"/>
  <c r="AY61" i="16"/>
  <c r="AX67" i="16"/>
  <c r="AY67" i="16" s="1"/>
  <c r="AW63" i="16"/>
  <c r="AX63" i="16" s="1"/>
  <c r="AX35" i="16"/>
  <c r="AY35" i="16" s="1"/>
  <c r="AX28" i="16"/>
  <c r="AY28" i="16" s="1"/>
  <c r="AV53" i="16"/>
  <c r="C45" i="16" s="1"/>
  <c r="AW47" i="16"/>
  <c r="AW46" i="16"/>
  <c r="AX52" i="16"/>
  <c r="AY52" i="16" s="1"/>
  <c r="AW53" i="16"/>
  <c r="C46" i="16" s="1"/>
  <c r="AX41" i="16"/>
  <c r="AX45" i="16"/>
  <c r="AY45" i="16" s="1"/>
  <c r="AX49" i="16"/>
  <c r="AY49" i="16" s="1"/>
  <c r="AV37" i="16"/>
  <c r="C29" i="16" s="1"/>
  <c r="AX31" i="16"/>
  <c r="AY31" i="16" s="1"/>
  <c r="AW33" i="16"/>
  <c r="AX33" i="16" s="1"/>
  <c r="AW25" i="16"/>
  <c r="AX25" i="16" s="1"/>
  <c r="AW26" i="16"/>
  <c r="AX26" i="16" s="1"/>
  <c r="AY26" i="16" s="1"/>
  <c r="AX36" i="16"/>
  <c r="AY36" i="16" s="1"/>
  <c r="AY30" i="16"/>
  <c r="AX29" i="16"/>
  <c r="AY29" i="16" s="1"/>
  <c r="AW34" i="16"/>
  <c r="AX34" i="16" s="1"/>
  <c r="AY34" i="16" s="1"/>
  <c r="AW69" i="16" l="1"/>
  <c r="C62" i="16" s="1"/>
  <c r="AX57" i="16"/>
  <c r="AY57" i="16" s="1"/>
  <c r="AX60" i="16"/>
  <c r="AY60" i="16" s="1"/>
  <c r="AX64" i="16"/>
  <c r="AY64" i="16" s="1"/>
  <c r="AY62" i="16"/>
  <c r="AY63" i="16"/>
  <c r="AX46" i="16"/>
  <c r="AY46" i="16" s="1"/>
  <c r="AY41" i="16"/>
  <c r="AX47" i="16"/>
  <c r="AY47" i="16" s="1"/>
  <c r="AW37" i="16"/>
  <c r="C30" i="16" s="1"/>
  <c r="AY25" i="16"/>
  <c r="AX37" i="16"/>
  <c r="C31" i="16" s="1"/>
  <c r="AY33" i="16"/>
  <c r="AX69" i="16" l="1"/>
  <c r="C63" i="16" s="1"/>
  <c r="AY69" i="16"/>
  <c r="C64" i="16" s="1"/>
  <c r="E57" i="16" s="1"/>
  <c r="AY53" i="16"/>
  <c r="C48" i="16" s="1"/>
  <c r="AX53" i="16"/>
  <c r="C47" i="16" s="1"/>
  <c r="E41" i="16" s="1"/>
  <c r="AY37" i="16"/>
  <c r="C32" i="16" s="1"/>
  <c r="E25" i="16" s="1"/>
  <c r="M28" i="20" l="1"/>
  <c r="L28" i="20"/>
  <c r="N28" i="20" l="1"/>
  <c r="L63" i="16" l="1"/>
  <c r="K63" i="16"/>
  <c r="L62" i="16"/>
  <c r="K62" i="16"/>
  <c r="L47" i="16"/>
  <c r="K47" i="16"/>
  <c r="L46" i="16"/>
  <c r="K46" i="16"/>
  <c r="L31" i="16"/>
  <c r="L30" i="16"/>
  <c r="K30" i="16"/>
  <c r="K31" i="16"/>
  <c r="K29" i="16"/>
  <c r="M62" i="16" l="1"/>
  <c r="M47" i="16"/>
  <c r="M63" i="16"/>
  <c r="M46" i="16"/>
  <c r="M30" i="16"/>
  <c r="R32" i="37" l="1"/>
  <c r="T28" i="16"/>
  <c r="AH35" i="38"/>
  <c r="AG35" i="38"/>
  <c r="Z35" i="38"/>
  <c r="Y35" i="38"/>
  <c r="R35" i="38"/>
  <c r="Q35" i="38"/>
  <c r="J35" i="38"/>
  <c r="I35" i="38"/>
  <c r="AH34" i="38"/>
  <c r="AG34" i="38"/>
  <c r="Z34" i="38"/>
  <c r="Y34" i="38"/>
  <c r="R34" i="38"/>
  <c r="Q34" i="38"/>
  <c r="J34" i="38"/>
  <c r="I34" i="38"/>
  <c r="AH33" i="38"/>
  <c r="AG33" i="38"/>
  <c r="Z33" i="38"/>
  <c r="Y33" i="38"/>
  <c r="R33" i="38"/>
  <c r="Q33" i="38"/>
  <c r="J33" i="38"/>
  <c r="I33" i="38"/>
  <c r="J32" i="38"/>
  <c r="I32" i="38"/>
  <c r="AH31" i="38"/>
  <c r="AF31" i="38"/>
  <c r="Z31" i="38"/>
  <c r="Y31" i="38"/>
  <c r="R31" i="38"/>
  <c r="P31" i="38"/>
  <c r="J31" i="38"/>
  <c r="H31" i="38"/>
  <c r="I31" i="38" s="1"/>
  <c r="R32" i="38"/>
  <c r="AH35" i="37"/>
  <c r="AG35" i="37"/>
  <c r="Z35" i="37"/>
  <c r="Y35" i="37"/>
  <c r="R35" i="37"/>
  <c r="Q35" i="37"/>
  <c r="J35" i="37"/>
  <c r="I35" i="37"/>
  <c r="K35" i="37" s="1"/>
  <c r="AH34" i="37"/>
  <c r="AG34" i="37"/>
  <c r="Z34" i="37"/>
  <c r="Y34" i="37"/>
  <c r="R34" i="37"/>
  <c r="Q34" i="37"/>
  <c r="J34" i="37"/>
  <c r="I34" i="37"/>
  <c r="AH33" i="37"/>
  <c r="AG33" i="37"/>
  <c r="Z33" i="37"/>
  <c r="Y33" i="37"/>
  <c r="R33" i="37"/>
  <c r="Q33" i="37"/>
  <c r="J33" i="37"/>
  <c r="I33" i="37"/>
  <c r="J32" i="37"/>
  <c r="I32" i="37"/>
  <c r="AH31" i="37"/>
  <c r="AF31" i="37"/>
  <c r="AG31" i="37" s="1"/>
  <c r="Z31" i="37"/>
  <c r="Y31" i="37"/>
  <c r="R31" i="37"/>
  <c r="P31" i="37"/>
  <c r="Q31" i="37" s="1"/>
  <c r="J31" i="37"/>
  <c r="H31" i="37"/>
  <c r="I31" i="37" s="1"/>
  <c r="G77" i="20"/>
  <c r="G67" i="20"/>
  <c r="AK29" i="20"/>
  <c r="AJ29" i="20"/>
  <c r="AC29" i="20"/>
  <c r="AB29" i="20"/>
  <c r="U29" i="20"/>
  <c r="T29" i="20"/>
  <c r="M29" i="20"/>
  <c r="L29" i="20"/>
  <c r="AK28" i="20"/>
  <c r="AJ28" i="20"/>
  <c r="AC28" i="20"/>
  <c r="AB28" i="20"/>
  <c r="U28" i="20"/>
  <c r="T28" i="20"/>
  <c r="AK27" i="20"/>
  <c r="AJ27" i="20"/>
  <c r="AC27" i="20"/>
  <c r="AB27" i="20"/>
  <c r="U27" i="20"/>
  <c r="T27" i="20"/>
  <c r="M27" i="20"/>
  <c r="L27" i="20"/>
  <c r="AI25" i="20"/>
  <c r="AC25" i="20"/>
  <c r="AB25" i="20"/>
  <c r="U25" i="20"/>
  <c r="S25" i="20"/>
  <c r="M25" i="20"/>
  <c r="K25" i="20"/>
  <c r="AK30" i="19"/>
  <c r="AJ30" i="19"/>
  <c r="AC30" i="19"/>
  <c r="AB30" i="19"/>
  <c r="U30" i="19"/>
  <c r="T30" i="19"/>
  <c r="M30" i="19"/>
  <c r="L30" i="19"/>
  <c r="AK29" i="19"/>
  <c r="AJ29" i="19"/>
  <c r="AC29" i="19"/>
  <c r="AB29" i="19"/>
  <c r="U29" i="19"/>
  <c r="T29" i="19"/>
  <c r="M29" i="19"/>
  <c r="L29" i="19"/>
  <c r="AK28" i="19"/>
  <c r="AJ28" i="19"/>
  <c r="AC28" i="19"/>
  <c r="AB28" i="19"/>
  <c r="U28" i="19"/>
  <c r="T28" i="19"/>
  <c r="M28" i="19"/>
  <c r="L28" i="19"/>
  <c r="AK26" i="19"/>
  <c r="AI26" i="19"/>
  <c r="AJ26" i="19" s="1"/>
  <c r="AC26" i="19"/>
  <c r="AB26" i="19"/>
  <c r="S26" i="19"/>
  <c r="T26" i="19" s="1"/>
  <c r="M26" i="19"/>
  <c r="K26" i="19"/>
  <c r="L26" i="19" s="1"/>
  <c r="U27" i="19"/>
  <c r="AJ64" i="16"/>
  <c r="AI64" i="16"/>
  <c r="AB64" i="16"/>
  <c r="AA64" i="16"/>
  <c r="T64" i="16"/>
  <c r="S64" i="16"/>
  <c r="L64" i="16"/>
  <c r="K64" i="16"/>
  <c r="AJ63" i="16"/>
  <c r="AI63" i="16"/>
  <c r="AB63" i="16"/>
  <c r="AA63" i="16"/>
  <c r="T63" i="16"/>
  <c r="S63" i="16"/>
  <c r="AJ61" i="16"/>
  <c r="AI61" i="16"/>
  <c r="AB61" i="16"/>
  <c r="AA61" i="16"/>
  <c r="T61" i="16"/>
  <c r="S61" i="16"/>
  <c r="L61" i="16"/>
  <c r="K61" i="16"/>
  <c r="AJ59" i="16"/>
  <c r="AH59" i="16"/>
  <c r="AI59" i="16" s="1"/>
  <c r="AB59" i="16"/>
  <c r="AA59" i="16"/>
  <c r="T59" i="16"/>
  <c r="R59" i="16"/>
  <c r="S59" i="16" s="1"/>
  <c r="L59" i="16"/>
  <c r="J59" i="16"/>
  <c r="K59" i="16" s="1"/>
  <c r="S60" i="16"/>
  <c r="AJ48" i="16"/>
  <c r="AI48" i="16"/>
  <c r="AB48" i="16"/>
  <c r="AA48" i="16"/>
  <c r="T48" i="16"/>
  <c r="S48" i="16"/>
  <c r="L48" i="16"/>
  <c r="K48" i="16"/>
  <c r="AJ47" i="16"/>
  <c r="AI47" i="16"/>
  <c r="AB47" i="16"/>
  <c r="AA47" i="16"/>
  <c r="T47" i="16"/>
  <c r="S47" i="16"/>
  <c r="AJ45" i="16"/>
  <c r="AI45" i="16"/>
  <c r="AB45" i="16"/>
  <c r="AA45" i="16"/>
  <c r="T45" i="16"/>
  <c r="S45" i="16"/>
  <c r="L45" i="16"/>
  <c r="K45" i="16"/>
  <c r="AJ43" i="16"/>
  <c r="AH43" i="16"/>
  <c r="AI43" i="16" s="1"/>
  <c r="AB43" i="16"/>
  <c r="AA43" i="16"/>
  <c r="T43" i="16"/>
  <c r="R43" i="16"/>
  <c r="S43" i="16" s="1"/>
  <c r="L43" i="16"/>
  <c r="J43" i="16"/>
  <c r="K43" i="16" s="1"/>
  <c r="T44" i="16"/>
  <c r="AJ32" i="16"/>
  <c r="AI32" i="16"/>
  <c r="AB32" i="16"/>
  <c r="AA32" i="16"/>
  <c r="T32" i="16"/>
  <c r="S32" i="16"/>
  <c r="L32" i="16"/>
  <c r="K32" i="16"/>
  <c r="AJ31" i="16"/>
  <c r="AI31" i="16"/>
  <c r="AB31" i="16"/>
  <c r="AA31" i="16"/>
  <c r="T31" i="16"/>
  <c r="S31" i="16"/>
  <c r="AJ29" i="16"/>
  <c r="AI29" i="16"/>
  <c r="AB29" i="16"/>
  <c r="AA29" i="16"/>
  <c r="T29" i="16"/>
  <c r="S29" i="16"/>
  <c r="L29" i="16"/>
  <c r="AJ27" i="16"/>
  <c r="AH27" i="16"/>
  <c r="AB27" i="16"/>
  <c r="AA27" i="16"/>
  <c r="T27" i="16"/>
  <c r="R27" i="16"/>
  <c r="L27" i="16"/>
  <c r="J27" i="16"/>
  <c r="K27" i="16" s="1"/>
  <c r="AA31" i="37" l="1"/>
  <c r="K34" i="37"/>
  <c r="V28" i="19"/>
  <c r="N30" i="19"/>
  <c r="V29" i="19"/>
  <c r="AL28" i="19"/>
  <c r="AI34" i="37"/>
  <c r="AA33" i="37"/>
  <c r="S34" i="37"/>
  <c r="AI33" i="37"/>
  <c r="AI35" i="37"/>
  <c r="AL26" i="19"/>
  <c r="AL30" i="19"/>
  <c r="N29" i="19"/>
  <c r="V30" i="19"/>
  <c r="U63" i="16"/>
  <c r="S28" i="16"/>
  <c r="AC43" i="16"/>
  <c r="AK47" i="16"/>
  <c r="U64" i="16"/>
  <c r="U47" i="16"/>
  <c r="U59" i="16"/>
  <c r="U48" i="16"/>
  <c r="M27" i="16"/>
  <c r="AI65" i="16"/>
  <c r="M48" i="16"/>
  <c r="M61" i="16"/>
  <c r="K34" i="38"/>
  <c r="K32" i="38"/>
  <c r="J36" i="37"/>
  <c r="K33" i="37"/>
  <c r="M64" i="16"/>
  <c r="S33" i="37"/>
  <c r="R36" i="37"/>
  <c r="U61" i="16"/>
  <c r="U45" i="16"/>
  <c r="AC61" i="16"/>
  <c r="AA49" i="16"/>
  <c r="AK31" i="16"/>
  <c r="AK45" i="16"/>
  <c r="AK63" i="16"/>
  <c r="AJ65" i="16"/>
  <c r="AK59" i="16"/>
  <c r="J36" i="38"/>
  <c r="S34" i="38"/>
  <c r="R36" i="38"/>
  <c r="AH36" i="38"/>
  <c r="AA33" i="38"/>
  <c r="AA34" i="38"/>
  <c r="K32" i="37"/>
  <c r="AB30" i="20"/>
  <c r="AD28" i="20"/>
  <c r="T25" i="20"/>
  <c r="AC30" i="20"/>
  <c r="V29" i="20"/>
  <c r="AD27" i="20"/>
  <c r="M43" i="16"/>
  <c r="K49" i="16"/>
  <c r="AK61" i="16"/>
  <c r="AC32" i="16"/>
  <c r="M45" i="16"/>
  <c r="AC47" i="16"/>
  <c r="AA65" i="16"/>
  <c r="T49" i="16"/>
  <c r="AC59" i="16"/>
  <c r="L33" i="16"/>
  <c r="U29" i="16"/>
  <c r="AC48" i="16"/>
  <c r="T60" i="16"/>
  <c r="T65" i="16" s="1"/>
  <c r="AC64" i="16"/>
  <c r="S27" i="16"/>
  <c r="U27" i="16" s="1"/>
  <c r="AJ49" i="16"/>
  <c r="AK48" i="16"/>
  <c r="AK64" i="16"/>
  <c r="M31" i="19"/>
  <c r="AJ31" i="19"/>
  <c r="AD29" i="19"/>
  <c r="AK31" i="19"/>
  <c r="T27" i="19"/>
  <c r="V27" i="19" s="1"/>
  <c r="N28" i="19"/>
  <c r="AD30" i="19"/>
  <c r="T33" i="16"/>
  <c r="U43" i="16"/>
  <c r="AL29" i="20"/>
  <c r="L65" i="16"/>
  <c r="I36" i="37"/>
  <c r="K31" i="37"/>
  <c r="L49" i="16"/>
  <c r="AB31" i="19"/>
  <c r="V27" i="20"/>
  <c r="M31" i="16"/>
  <c r="AB65" i="16"/>
  <c r="AD28" i="19"/>
  <c r="AL28" i="20"/>
  <c r="AB49" i="16"/>
  <c r="AC63" i="16"/>
  <c r="AC29" i="16"/>
  <c r="AB33" i="16"/>
  <c r="AG36" i="37"/>
  <c r="AI49" i="16"/>
  <c r="AK43" i="16"/>
  <c r="AH36" i="37"/>
  <c r="K33" i="38"/>
  <c r="AK32" i="16"/>
  <c r="M59" i="16"/>
  <c r="K65" i="16"/>
  <c r="V26" i="19"/>
  <c r="AG31" i="38"/>
  <c r="N26" i="19"/>
  <c r="U31" i="19"/>
  <c r="AL29" i="19"/>
  <c r="AD25" i="20"/>
  <c r="S33" i="38"/>
  <c r="AA33" i="16"/>
  <c r="S44" i="16"/>
  <c r="U44" i="16" s="1"/>
  <c r="S31" i="37"/>
  <c r="AL27" i="20"/>
  <c r="AK29" i="16"/>
  <c r="U31" i="16"/>
  <c r="M32" i="16"/>
  <c r="AJ25" i="20"/>
  <c r="N29" i="20"/>
  <c r="AC27" i="16"/>
  <c r="AC45" i="16"/>
  <c r="S65" i="16"/>
  <c r="M30" i="20"/>
  <c r="AJ33" i="16"/>
  <c r="AC31" i="19"/>
  <c r="L31" i="19"/>
  <c r="AI35" i="38"/>
  <c r="AI27" i="16"/>
  <c r="M29" i="16"/>
  <c r="AC31" i="16"/>
  <c r="U32" i="16"/>
  <c r="AD26" i="19"/>
  <c r="V28" i="20"/>
  <c r="AI31" i="37"/>
  <c r="S35" i="37"/>
  <c r="K33" i="16"/>
  <c r="L25" i="20"/>
  <c r="N27" i="20"/>
  <c r="AD29" i="20"/>
  <c r="Z36" i="37"/>
  <c r="AA34" i="37"/>
  <c r="AA35" i="37"/>
  <c r="K31" i="38"/>
  <c r="Q31" i="38"/>
  <c r="K35" i="38"/>
  <c r="I36" i="38"/>
  <c r="Q32" i="37"/>
  <c r="S32" i="37" s="1"/>
  <c r="Y36" i="37"/>
  <c r="Y36" i="38"/>
  <c r="S35" i="38"/>
  <c r="T26" i="20"/>
  <c r="Q32" i="38"/>
  <c r="AA35" i="38"/>
  <c r="Z36" i="38"/>
  <c r="U26" i="20"/>
  <c r="AK30" i="20"/>
  <c r="AA31" i="38"/>
  <c r="AI33" i="38"/>
  <c r="AI34" i="38"/>
  <c r="T31" i="19" l="1"/>
  <c r="AL31" i="19"/>
  <c r="U28" i="16"/>
  <c r="T30" i="20"/>
  <c r="AK49" i="16"/>
  <c r="AK65" i="16"/>
  <c r="AN56" i="16"/>
  <c r="AM56" i="16"/>
  <c r="AO56" i="16"/>
  <c r="M49" i="16"/>
  <c r="S49" i="16"/>
  <c r="AC49" i="16"/>
  <c r="AI36" i="37"/>
  <c r="AA36" i="37"/>
  <c r="Q36" i="37"/>
  <c r="V25" i="20"/>
  <c r="S33" i="16"/>
  <c r="U60" i="16"/>
  <c r="U65" i="16" s="1"/>
  <c r="AC65" i="16"/>
  <c r="M65" i="16"/>
  <c r="AD31" i="19"/>
  <c r="N31" i="19"/>
  <c r="S32" i="38"/>
  <c r="U49" i="16"/>
  <c r="AD30" i="20"/>
  <c r="K36" i="38"/>
  <c r="AC33" i="16"/>
  <c r="M33" i="16"/>
  <c r="U30" i="20"/>
  <c r="V26" i="20"/>
  <c r="S36" i="37"/>
  <c r="AG36" i="38"/>
  <c r="AI31" i="38"/>
  <c r="AK27" i="16"/>
  <c r="AI33" i="16"/>
  <c r="U33" i="16"/>
  <c r="N25" i="20"/>
  <c r="L30" i="20"/>
  <c r="AJ30" i="20"/>
  <c r="AL25" i="20"/>
  <c r="K36" i="37"/>
  <c r="AA36" i="38"/>
  <c r="Q36" i="38"/>
  <c r="S31" i="38"/>
  <c r="V31" i="19"/>
  <c r="AL35" i="19" l="1"/>
  <c r="AP23" i="19"/>
  <c r="AO40" i="16"/>
  <c r="AM40" i="16"/>
  <c r="AN40" i="16"/>
  <c r="AD35" i="19"/>
  <c r="AO23" i="19"/>
  <c r="U53" i="16"/>
  <c r="AK53" i="16"/>
  <c r="AC53" i="16"/>
  <c r="AC69" i="16"/>
  <c r="V30" i="20"/>
  <c r="U69" i="16"/>
  <c r="AK69" i="16"/>
  <c r="N30" i="20"/>
  <c r="AD34" i="20" s="1"/>
  <c r="U37" i="16"/>
  <c r="AM24" i="16"/>
  <c r="AN23" i="19"/>
  <c r="V35" i="19"/>
  <c r="AL30" i="20"/>
  <c r="AI36" i="38"/>
  <c r="AK33" i="16"/>
  <c r="AM29" i="37"/>
  <c r="AL29" i="37"/>
  <c r="AI40" i="37"/>
  <c r="AA40" i="37"/>
  <c r="S36" i="38"/>
  <c r="AA40" i="38"/>
  <c r="AL29" i="38"/>
  <c r="AK29" i="37"/>
  <c r="S40" i="37"/>
  <c r="AN24" i="16"/>
  <c r="AC37" i="16"/>
  <c r="AP23" i="20" l="1"/>
  <c r="AQ23" i="20"/>
  <c r="AL34" i="20"/>
  <c r="AO24" i="16"/>
  <c r="AK37" i="16"/>
  <c r="AO23" i="20"/>
  <c r="V34" i="20"/>
  <c r="S40" i="38"/>
  <c r="AK29" i="38"/>
  <c r="AI40" i="38"/>
  <c r="AM29" i="38"/>
</calcChain>
</file>

<file path=xl/sharedStrings.xml><?xml version="1.0" encoding="utf-8"?>
<sst xmlns="http://schemas.openxmlformats.org/spreadsheetml/2006/main" count="1225" uniqueCount="120">
  <si>
    <t>Approved Margin Bill</t>
  </si>
  <si>
    <t>Approved Energy Bill</t>
  </si>
  <si>
    <t>Nov 2019 Approved Total Rates</t>
  </si>
  <si>
    <t>m³</t>
  </si>
  <si>
    <t>$</t>
  </si>
  <si>
    <t>Distribution</t>
  </si>
  <si>
    <t>Load Balancing</t>
  </si>
  <si>
    <t>Transportation</t>
  </si>
  <si>
    <t>Total</t>
  </si>
  <si>
    <t>Bill Index</t>
  </si>
  <si>
    <t>LEGD Rate 6</t>
  </si>
  <si>
    <t>"Step 2" - 2024 Rates</t>
  </si>
  <si>
    <t>"Step 4" - Harmonized, New Rates (SFVD)</t>
  </si>
  <si>
    <t>"Step 4" - Harmonized, New Rates (SFV)</t>
  </si>
  <si>
    <t>"Step 4" - Harmonized, New Rates (Vol)</t>
  </si>
  <si>
    <t>Gas Costs</t>
  </si>
  <si>
    <t>E01 - Small</t>
  </si>
  <si>
    <t>Monthly Charge ($/mo)</t>
  </si>
  <si>
    <t>Monthly Delivery Charge</t>
  </si>
  <si>
    <t>First      500 m³</t>
  </si>
  <si>
    <t>Monthly Delivery Demand Charge</t>
  </si>
  <si>
    <t>Next      1,050 m³</t>
  </si>
  <si>
    <t>Delivery Commodity Charge</t>
  </si>
  <si>
    <t>Next    4,500 m³</t>
  </si>
  <si>
    <t>Transportation Charges</t>
  </si>
  <si>
    <t>Next    7,000 m³</t>
  </si>
  <si>
    <t>Gas Supply Commodity</t>
  </si>
  <si>
    <t>Next    15,250 m³</t>
  </si>
  <si>
    <t>Federal Carbon</t>
  </si>
  <si>
    <t>Over  28,300 m³</t>
  </si>
  <si>
    <t>E02 - General</t>
  </si>
  <si>
    <t xml:space="preserve">Western Transportation </t>
  </si>
  <si>
    <t xml:space="preserve">Dawn Transportation </t>
  </si>
  <si>
    <t>2024 Transportation</t>
  </si>
  <si>
    <t>2024 Western Transportation</t>
  </si>
  <si>
    <t>System Commodity</t>
  </si>
  <si>
    <t>"Step 4" - Harmonized, New Rates SFVD</t>
  </si>
  <si>
    <t>"Step 4" - Harmonized, New Rates SFV</t>
  </si>
  <si>
    <t>"Step 4" - Harmonized, New Rates Vol</t>
  </si>
  <si>
    <t xml:space="preserve">Bill Index </t>
  </si>
  <si>
    <t>Step 2 to Step 4 SFVD</t>
  </si>
  <si>
    <t>Step 2 to Step 4 SFV</t>
  </si>
  <si>
    <t>Step 2 to Step 4 Vol</t>
  </si>
  <si>
    <t>Glen Cedar PS</t>
  </si>
  <si>
    <t>Rates</t>
  </si>
  <si>
    <t>Distribution Only</t>
  </si>
  <si>
    <t>Commodity Charge</t>
  </si>
  <si>
    <t>Total Bill</t>
  </si>
  <si>
    <t>Month</t>
  </si>
  <si>
    <t>Conventional</t>
  </si>
  <si>
    <t>Over</t>
  </si>
  <si>
    <t>VOLUME</t>
  </si>
  <si>
    <t>DAILY DEMAND</t>
  </si>
  <si>
    <t>MONTHLY CHG.</t>
  </si>
  <si>
    <t>CUSTOMER CHG.</t>
  </si>
  <si>
    <t>DEMAND CHARGE</t>
  </si>
  <si>
    <t>DELIVERY CHG.</t>
  </si>
  <si>
    <t>DELIVERY COMMODITY</t>
  </si>
  <si>
    <t>LOAD BALANCING</t>
  </si>
  <si>
    <t>TRANSPORTATION</t>
  </si>
  <si>
    <t>SYSTEM COMMODITY</t>
  </si>
  <si>
    <t>GAS SUPPLY COMMODITY</t>
  </si>
  <si>
    <t>TOTAL SALES</t>
  </si>
  <si>
    <t>Markham District HS</t>
  </si>
  <si>
    <t>SEC-17 Att. 8</t>
  </si>
  <si>
    <t>Union South Rate M1</t>
  </si>
  <si>
    <t>First              100 m³</t>
  </si>
  <si>
    <t>Next              150 m³</t>
  </si>
  <si>
    <t>All over         250 m³</t>
  </si>
  <si>
    <t>Storage</t>
  </si>
  <si>
    <t>AA Wright PS</t>
  </si>
  <si>
    <t>Monthly Charge</t>
  </si>
  <si>
    <t>Demand</t>
  </si>
  <si>
    <t>Delivery Charge</t>
  </si>
  <si>
    <t>Delivery Commodity</t>
  </si>
  <si>
    <t>Transporation</t>
  </si>
  <si>
    <t xml:space="preserve">Commodity </t>
  </si>
  <si>
    <t>Merlin Area PS</t>
  </si>
  <si>
    <t>St. Gabriel ES</t>
  </si>
  <si>
    <t>Union South Rate M2</t>
  </si>
  <si>
    <t>First              1,000 m³</t>
  </si>
  <si>
    <t>Next              6,000 m³</t>
  </si>
  <si>
    <t>Next            13,000 m³</t>
  </si>
  <si>
    <t>All over       20,000 m³</t>
  </si>
  <si>
    <t>"Step2" - 2024 Rates</t>
  </si>
  <si>
    <t>Step 4 - Harmonized, New Rates (SFV)</t>
  </si>
  <si>
    <t>Step 4 - Harmonized, New Rates (Vol)</t>
  </si>
  <si>
    <t>Northern Collegiate Institute</t>
  </si>
  <si>
    <t xml:space="preserve">System Commodity </t>
  </si>
  <si>
    <t>Viola Desmond PS</t>
  </si>
  <si>
    <t>EXTREME LOAD FACTORS</t>
  </si>
  <si>
    <t>Low LF</t>
  </si>
  <si>
    <t>High LF</t>
  </si>
  <si>
    <t>Union North Rate 1</t>
  </si>
  <si>
    <t>Monthly Delivery Charge - All Zones</t>
  </si>
  <si>
    <t>First     100 m³</t>
  </si>
  <si>
    <t>Next     200 m³</t>
  </si>
  <si>
    <t>Next     500 m³</t>
  </si>
  <si>
    <t>Over  1,000 m³</t>
  </si>
  <si>
    <t/>
  </si>
  <si>
    <t>Transportation - North West</t>
  </si>
  <si>
    <t>Transportation - North East</t>
  </si>
  <si>
    <t xml:space="preserve">Storage - North West </t>
  </si>
  <si>
    <t xml:space="preserve">Storage - North East </t>
  </si>
  <si>
    <t>System Commodity - North West</t>
  </si>
  <si>
    <t>System Commodity - North East</t>
  </si>
  <si>
    <t>WEST</t>
  </si>
  <si>
    <t>F.H. Clergue PS</t>
  </si>
  <si>
    <t>Monthly Customer Charge ($/mo)</t>
  </si>
  <si>
    <t>Delivery Chrg</t>
  </si>
  <si>
    <t>Storage - North West</t>
  </si>
  <si>
    <t>EAST</t>
  </si>
  <si>
    <t>Union North Rate 10</t>
  </si>
  <si>
    <t>First      1,000 m³</t>
  </si>
  <si>
    <t>Next      9,000 m³</t>
  </si>
  <si>
    <t>Next    20,000 m³</t>
  </si>
  <si>
    <t>Next    70,000 m³</t>
  </si>
  <si>
    <t>Over  100,000 m³</t>
  </si>
  <si>
    <t>Storage - North East</t>
  </si>
  <si>
    <t>Korah Collegiate &amp; Vocational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</si>
</sst>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.0"/>
    <numFmt numFmtId="165" formatCode="0.0000"/>
    <numFmt numFmtId="166" formatCode="_(* #,##0.0000_);_(* \(#,##0.0000\);_(* &quot;-&quot;??_);_(@_)"/>
    <numFmt numFmtId="167" formatCode="dd\-mmm\-yyyy"/>
    <numFmt numFmtId="168" formatCode="_(* #,##0_);_(* \(#,##0\);_(* &quot;-&quot;??_);_(@_)"/>
    <numFmt numFmtId="169" formatCode="[$-409]d\-mmm;@"/>
    <numFmt numFmtId="170" formatCode="0.000"/>
    <numFmt numFmtId="171" formatCode="#,##0.000_);\(#,##0.000\)"/>
    <numFmt numFmtId="172" formatCode="_-* #,##0_-;\-* #,##0_-;_-* &quot;-&quot;??_-;_-@_-"/>
    <numFmt numFmtId="173" formatCode="_-* #,##0.00_-;\-* #,##0.00_-;_-* &quot;-&quot;??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rgb="FF0000CC"/>
      <name val="Arial"/>
      <family val="2"/>
    </font>
    <font>
      <b/>
      <sz val="10"/>
      <color rgb="FF0070C0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5" tint="-0.49995422223578601"/>
      <name val="Arial"/>
      <family val="2"/>
    </font>
    <font>
      <b/>
      <sz val="11"/>
      <color rgb="FF0000FF"/>
      <name val="Arial"/>
      <family val="2"/>
    </font>
    <font>
      <b/>
      <sz val="11"/>
      <color rgb="FF0070C0"/>
      <name val="Arial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 MT"/>
    </font>
    <font>
      <b/>
      <sz val="10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24" fillId="0" borderId="0"/>
    <xf numFmtId="0" fontId="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173" fontId="1" fillId="0" borderId="0" applyFont="0" applyFill="0" applyBorder="0" applyAlignment="0" applyProtection="0"/>
  </cellStyleXfs>
  <cellXfs count="246">
    <xf numFmtId="0" fontId="0" fillId="0" borderId="0" xfId="0"/>
    <xf numFmtId="0" fontId="3" fillId="0" borderId="0" xfId="0" applyFont="1" applyAlignment="1">
      <alignment horizontal="center"/>
    </xf>
    <xf numFmtId="49" fontId="3" fillId="0" borderId="0" xfId="0" applyNumberFormat="1" applyFont="1"/>
    <xf numFmtId="167" fontId="4" fillId="0" borderId="0" xfId="0" quotePrefix="1" applyNumberFormat="1" applyFont="1" applyAlignment="1">
      <alignment horizontal="center" wrapText="1"/>
    </xf>
    <xf numFmtId="0" fontId="3" fillId="0" borderId="0" xfId="0" applyFont="1"/>
    <xf numFmtId="164" fontId="4" fillId="0" borderId="0" xfId="0" applyNumberFormat="1" applyFont="1" applyAlignment="1">
      <alignment horizontal="left"/>
    </xf>
    <xf numFmtId="37" fontId="3" fillId="0" borderId="0" xfId="0" applyNumberFormat="1" applyFont="1"/>
    <xf numFmtId="37" fontId="8" fillId="0" borderId="5" xfId="0" applyNumberFormat="1" applyFont="1" applyBorder="1"/>
    <xf numFmtId="164" fontId="3" fillId="0" borderId="0" xfId="0" applyNumberFormat="1" applyFont="1" applyAlignment="1">
      <alignment horizontal="left"/>
    </xf>
    <xf numFmtId="39" fontId="3" fillId="0" borderId="0" xfId="0" applyNumberFormat="1" applyFont="1"/>
    <xf numFmtId="39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39" fontId="4" fillId="0" borderId="1" xfId="0" applyNumberFormat="1" applyFont="1" applyBorder="1"/>
    <xf numFmtId="49" fontId="4" fillId="0" borderId="0" xfId="0" applyNumberFormat="1" applyFont="1"/>
    <xf numFmtId="37" fontId="8" fillId="0" borderId="0" xfId="0" applyNumberFormat="1" applyFont="1"/>
    <xf numFmtId="0" fontId="10" fillId="0" borderId="1" xfId="0" applyFont="1" applyBorder="1"/>
    <xf numFmtId="39" fontId="8" fillId="0" borderId="5" xfId="0" applyNumberFormat="1" applyFont="1" applyBorder="1"/>
    <xf numFmtId="49" fontId="11" fillId="0" borderId="0" xfId="0" applyNumberFormat="1" applyFont="1" applyAlignment="1">
      <alignment horizontal="left"/>
    </xf>
    <xf numFmtId="0" fontId="11" fillId="0" borderId="0" xfId="0" applyFont="1"/>
    <xf numFmtId="169" fontId="15" fillId="0" borderId="0" xfId="0" applyNumberFormat="1" applyFont="1" applyAlignment="1">
      <alignment horizontal="center" wrapText="1"/>
    </xf>
    <xf numFmtId="169" fontId="15" fillId="0" borderId="0" xfId="0" applyNumberFormat="1" applyFont="1" applyAlignment="1">
      <alignment horizontal="right" wrapText="1"/>
    </xf>
    <xf numFmtId="0" fontId="14" fillId="0" borderId="0" xfId="0" applyFont="1"/>
    <xf numFmtId="167" fontId="12" fillId="0" borderId="0" xfId="0" quotePrefix="1" applyNumberFormat="1" applyFont="1" applyAlignment="1">
      <alignment horizontal="center" wrapText="1"/>
    </xf>
    <xf numFmtId="164" fontId="13" fillId="0" borderId="0" xfId="0" applyNumberFormat="1" applyFont="1" applyAlignment="1">
      <alignment horizontal="left"/>
    </xf>
    <xf numFmtId="37" fontId="11" fillId="0" borderId="0" xfId="0" applyNumberFormat="1" applyFont="1"/>
    <xf numFmtId="164" fontId="11" fillId="0" borderId="0" xfId="0" applyNumberFormat="1" applyFont="1" applyAlignment="1">
      <alignment horizontal="left"/>
    </xf>
    <xf numFmtId="39" fontId="11" fillId="0" borderId="0" xfId="0" applyNumberFormat="1" applyFont="1"/>
    <xf numFmtId="39" fontId="11" fillId="0" borderId="0" xfId="0" applyNumberFormat="1" applyFont="1" applyAlignment="1">
      <alignment horizontal="right"/>
    </xf>
    <xf numFmtId="39" fontId="11" fillId="0" borderId="1" xfId="0" applyNumberFormat="1" applyFont="1" applyBorder="1" applyAlignment="1">
      <alignment horizontal="right"/>
    </xf>
    <xf numFmtId="164" fontId="17" fillId="0" borderId="0" xfId="0" applyNumberFormat="1" applyFont="1" applyAlignment="1">
      <alignment horizontal="left"/>
    </xf>
    <xf numFmtId="39" fontId="14" fillId="0" borderId="0" xfId="0" applyNumberFormat="1" applyFont="1"/>
    <xf numFmtId="0" fontId="17" fillId="0" borderId="1" xfId="0" applyFont="1" applyBorder="1"/>
    <xf numFmtId="0" fontId="11" fillId="0" borderId="1" xfId="0" applyFont="1" applyBorder="1"/>
    <xf numFmtId="39" fontId="11" fillId="0" borderId="1" xfId="0" applyNumberFormat="1" applyFont="1" applyBorder="1"/>
    <xf numFmtId="0" fontId="14" fillId="0" borderId="1" xfId="0" applyFont="1" applyBorder="1"/>
    <xf numFmtId="0" fontId="17" fillId="0" borderId="0" xfId="0" applyFont="1"/>
    <xf numFmtId="0" fontId="0" fillId="0" borderId="1" xfId="0" applyBorder="1"/>
    <xf numFmtId="43" fontId="5" fillId="0" borderId="0" xfId="1" applyFont="1"/>
    <xf numFmtId="164" fontId="9" fillId="0" borderId="1" xfId="0" applyNumberFormat="1" applyFont="1" applyBorder="1" applyAlignment="1">
      <alignment horizontal="left"/>
    </xf>
    <xf numFmtId="164" fontId="9" fillId="0" borderId="0" xfId="0" applyNumberFormat="1" applyFont="1" applyAlignment="1">
      <alignment horizontal="left"/>
    </xf>
    <xf numFmtId="39" fontId="4" fillId="0" borderId="0" xfId="0" applyNumberFormat="1" applyFont="1"/>
    <xf numFmtId="0" fontId="0" fillId="4" borderId="0" xfId="0" applyFill="1"/>
    <xf numFmtId="0" fontId="18" fillId="4" borderId="0" xfId="0" applyFont="1" applyFill="1"/>
    <xf numFmtId="1" fontId="19" fillId="0" borderId="0" xfId="2" applyNumberFormat="1"/>
    <xf numFmtId="43" fontId="0" fillId="0" borderId="0" xfId="0" applyNumberFormat="1"/>
    <xf numFmtId="0" fontId="3" fillId="0" borderId="0" xfId="0" applyFont="1" applyAlignment="1">
      <alignment horizontal="center" wrapText="1"/>
    </xf>
    <xf numFmtId="39" fontId="8" fillId="0" borderId="0" xfId="0" applyNumberFormat="1" applyFont="1"/>
    <xf numFmtId="167" fontId="3" fillId="0" borderId="0" xfId="0" quotePrefix="1" applyNumberFormat="1" applyFont="1" applyAlignment="1">
      <alignment horizontal="center" wrapText="1"/>
    </xf>
    <xf numFmtId="39" fontId="12" fillId="0" borderId="0" xfId="0" applyNumberFormat="1" applyFont="1" applyAlignment="1">
      <alignment horizontal="right"/>
    </xf>
    <xf numFmtId="39" fontId="13" fillId="0" borderId="0" xfId="0" applyNumberFormat="1" applyFont="1"/>
    <xf numFmtId="170" fontId="13" fillId="0" borderId="1" xfId="0" applyNumberFormat="1" applyFont="1" applyBorder="1"/>
    <xf numFmtId="0" fontId="11" fillId="0" borderId="0" xfId="0" applyFont="1" applyAlignment="1">
      <alignment horizontal="center" wrapText="1"/>
    </xf>
    <xf numFmtId="167" fontId="11" fillId="0" borderId="0" xfId="0" quotePrefix="1" applyNumberFormat="1" applyFont="1" applyAlignment="1">
      <alignment horizontal="center" wrapText="1"/>
    </xf>
    <xf numFmtId="43" fontId="11" fillId="0" borderId="0" xfId="0" applyNumberFormat="1" applyFont="1"/>
    <xf numFmtId="43" fontId="21" fillId="0" borderId="1" xfId="0" applyNumberFormat="1" applyFont="1" applyBorder="1"/>
    <xf numFmtId="39" fontId="21" fillId="0" borderId="1" xfId="0" applyNumberFormat="1" applyFont="1" applyBorder="1"/>
    <xf numFmtId="39" fontId="21" fillId="0" borderId="1" xfId="0" applyNumberFormat="1" applyFont="1" applyBorder="1" applyAlignment="1">
      <alignment horizontal="right"/>
    </xf>
    <xf numFmtId="39" fontId="0" fillId="0" borderId="0" xfId="0" applyNumberFormat="1"/>
    <xf numFmtId="37" fontId="0" fillId="0" borderId="0" xfId="0" applyNumberFormat="1"/>
    <xf numFmtId="165" fontId="13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5" fontId="13" fillId="0" borderId="0" xfId="0" applyNumberFormat="1" applyFont="1"/>
    <xf numFmtId="2" fontId="11" fillId="0" borderId="0" xfId="0" applyNumberFormat="1" applyFont="1"/>
    <xf numFmtId="43" fontId="12" fillId="0" borderId="0" xfId="1" applyFont="1" applyFill="1"/>
    <xf numFmtId="39" fontId="12" fillId="0" borderId="1" xfId="0" applyNumberFormat="1" applyFont="1" applyBorder="1"/>
    <xf numFmtId="43" fontId="0" fillId="0" borderId="0" xfId="1" applyFont="1" applyFill="1"/>
    <xf numFmtId="49" fontId="12" fillId="0" borderId="0" xfId="0" applyNumberFormat="1" applyFont="1"/>
    <xf numFmtId="43" fontId="21" fillId="0" borderId="1" xfId="1" applyFont="1" applyBorder="1"/>
    <xf numFmtId="2" fontId="14" fillId="0" borderId="0" xfId="0" applyNumberFormat="1" applyFont="1"/>
    <xf numFmtId="0" fontId="0" fillId="3" borderId="0" xfId="0" applyFill="1"/>
    <xf numFmtId="0" fontId="12" fillId="5" borderId="0" xfId="0" applyFont="1" applyFill="1"/>
    <xf numFmtId="0" fontId="11" fillId="5" borderId="0" xfId="0" applyFont="1" applyFill="1" applyAlignment="1">
      <alignment horizontal="center"/>
    </xf>
    <xf numFmtId="0" fontId="11" fillId="5" borderId="0" xfId="0" applyFont="1" applyFill="1"/>
    <xf numFmtId="39" fontId="12" fillId="0" borderId="0" xfId="0" applyNumberFormat="1" applyFont="1"/>
    <xf numFmtId="43" fontId="11" fillId="0" borderId="0" xfId="1" applyFont="1" applyFill="1" applyAlignment="1"/>
    <xf numFmtId="43" fontId="12" fillId="0" borderId="0" xfId="1" applyFont="1" applyFill="1" applyAlignment="1"/>
    <xf numFmtId="0" fontId="12" fillId="0" borderId="0" xfId="0" applyFont="1"/>
    <xf numFmtId="171" fontId="12" fillId="0" borderId="1" xfId="0" applyNumberFormat="1" applyFont="1" applyBorder="1"/>
    <xf numFmtId="0" fontId="11" fillId="0" borderId="0" xfId="0" applyFont="1" applyAlignment="1">
      <alignment horizontal="right"/>
    </xf>
    <xf numFmtId="171" fontId="12" fillId="0" borderId="0" xfId="0" applyNumberFormat="1" applyFont="1"/>
    <xf numFmtId="43" fontId="3" fillId="0" borderId="1" xfId="1" applyFont="1" applyFill="1" applyBorder="1" applyAlignment="1"/>
    <xf numFmtId="0" fontId="3" fillId="0" borderId="1" xfId="0" applyFont="1" applyBorder="1"/>
    <xf numFmtId="43" fontId="3" fillId="0" borderId="0" xfId="1" applyFont="1" applyFill="1" applyAlignment="1"/>
    <xf numFmtId="43" fontId="3" fillId="0" borderId="0" xfId="1" applyFont="1" applyFill="1" applyBorder="1" applyAlignment="1"/>
    <xf numFmtId="43" fontId="4" fillId="0" borderId="0" xfId="1" applyFont="1" applyFill="1" applyBorder="1" applyAlignment="1"/>
    <xf numFmtId="168" fontId="0" fillId="0" borderId="0" xfId="6" applyNumberFormat="1" applyFont="1"/>
    <xf numFmtId="168" fontId="0" fillId="0" borderId="1" xfId="6" applyNumberFormat="1" applyFont="1" applyBorder="1"/>
    <xf numFmtId="166" fontId="0" fillId="0" borderId="0" xfId="6" applyNumberFormat="1" applyFont="1"/>
    <xf numFmtId="49" fontId="12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5" fillId="0" borderId="0" xfId="0" applyFont="1"/>
    <xf numFmtId="0" fontId="25" fillId="0" borderId="1" xfId="0" applyFont="1" applyBorder="1" applyAlignment="1">
      <alignment horizontal="center"/>
    </xf>
    <xf numFmtId="170" fontId="5" fillId="0" borderId="0" xfId="6" applyNumberFormat="1" applyFont="1" applyFill="1" applyBorder="1"/>
    <xf numFmtId="2" fontId="5" fillId="0" borderId="0" xfId="6" applyNumberFormat="1" applyFont="1" applyFill="1" applyBorder="1"/>
    <xf numFmtId="166" fontId="0" fillId="0" borderId="0" xfId="0" applyNumberFormat="1"/>
    <xf numFmtId="0" fontId="13" fillId="0" borderId="0" xfId="0" applyFont="1" applyAlignment="1">
      <alignment horizontal="center"/>
    </xf>
    <xf numFmtId="0" fontId="0" fillId="0" borderId="0" xfId="0" applyAlignment="1">
      <alignment horizontal="left" indent="1"/>
    </xf>
    <xf numFmtId="166" fontId="0" fillId="0" borderId="0" xfId="6" applyNumberFormat="1" applyFont="1" applyFill="1"/>
    <xf numFmtId="43" fontId="12" fillId="0" borderId="0" xfId="1" applyFont="1" applyFill="1" applyBorder="1"/>
    <xf numFmtId="2" fontId="10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2" xfId="0" applyBorder="1" applyAlignment="1">
      <alignment horizontal="left" indent="1"/>
    </xf>
    <xf numFmtId="0" fontId="0" fillId="0" borderId="14" xfId="0" applyBorder="1"/>
    <xf numFmtId="0" fontId="25" fillId="0" borderId="9" xfId="0" applyFont="1" applyBorder="1" applyAlignment="1">
      <alignment horizontal="center"/>
    </xf>
    <xf numFmtId="43" fontId="0" fillId="0" borderId="0" xfId="1" applyFont="1" applyFill="1" applyBorder="1"/>
    <xf numFmtId="43" fontId="0" fillId="0" borderId="1" xfId="1" applyFont="1" applyFill="1" applyBorder="1"/>
    <xf numFmtId="172" fontId="3" fillId="0" borderId="0" xfId="6" applyNumberFormat="1" applyFont="1" applyBorder="1"/>
    <xf numFmtId="0" fontId="12" fillId="0" borderId="6" xfId="0" applyFont="1" applyBorder="1" applyAlignment="1">
      <alignment vertical="center" wrapText="1"/>
    </xf>
    <xf numFmtId="0" fontId="0" fillId="2" borderId="0" xfId="0" applyFill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6" fontId="0" fillId="0" borderId="0" xfId="6" applyNumberFormat="1" applyFont="1" applyBorder="1"/>
    <xf numFmtId="0" fontId="18" fillId="0" borderId="0" xfId="0" applyFont="1"/>
    <xf numFmtId="43" fontId="3" fillId="0" borderId="0" xfId="1" applyFont="1" applyFill="1" applyAlignment="1">
      <alignment horizontal="center"/>
    </xf>
    <xf numFmtId="168" fontId="22" fillId="0" borderId="0" xfId="6" applyNumberFormat="1" applyFont="1" applyFill="1" applyProtection="1"/>
    <xf numFmtId="168" fontId="22" fillId="0" borderId="1" xfId="6" applyNumberFormat="1" applyFont="1" applyFill="1" applyBorder="1" applyProtection="1"/>
    <xf numFmtId="165" fontId="13" fillId="0" borderId="7" xfId="0" applyNumberFormat="1" applyFont="1" applyBorder="1"/>
    <xf numFmtId="2" fontId="5" fillId="0" borderId="1" xfId="6" applyNumberFormat="1" applyFont="1" applyFill="1" applyBorder="1"/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0" fillId="2" borderId="1" xfId="0" applyFill="1" applyBorder="1"/>
    <xf numFmtId="0" fontId="27" fillId="2" borderId="0" xfId="0" applyFont="1" applyFill="1"/>
    <xf numFmtId="0" fontId="2" fillId="2" borderId="0" xfId="0" applyFont="1" applyFill="1"/>
    <xf numFmtId="43" fontId="21" fillId="0" borderId="1" xfId="1" applyFont="1" applyFill="1" applyBorder="1"/>
    <xf numFmtId="43" fontId="5" fillId="0" borderId="0" xfId="1" applyFont="1" applyFill="1"/>
    <xf numFmtId="2" fontId="0" fillId="0" borderId="0" xfId="0" applyNumberFormat="1"/>
    <xf numFmtId="49" fontId="26" fillId="2" borderId="0" xfId="0" applyNumberFormat="1" applyFont="1" applyFill="1" applyAlignment="1">
      <alignment horizontal="center"/>
    </xf>
    <xf numFmtId="2" fontId="5" fillId="0" borderId="0" xfId="0" applyNumberFormat="1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10" fillId="0" borderId="0" xfId="0" applyNumberFormat="1" applyFont="1"/>
    <xf numFmtId="165" fontId="13" fillId="0" borderId="8" xfId="0" applyNumberFormat="1" applyFont="1" applyBorder="1" applyAlignment="1">
      <alignment horizontal="center"/>
    </xf>
    <xf numFmtId="49" fontId="26" fillId="0" borderId="0" xfId="0" applyNumberFormat="1" applyFont="1" applyAlignment="1">
      <alignment horizontal="center"/>
    </xf>
    <xf numFmtId="0" fontId="27" fillId="2" borderId="1" xfId="0" applyFont="1" applyFill="1" applyBorder="1"/>
    <xf numFmtId="165" fontId="5" fillId="0" borderId="0" xfId="6" applyNumberFormat="1" applyFont="1" applyFill="1" applyBorder="1"/>
    <xf numFmtId="43" fontId="5" fillId="0" borderId="0" xfId="1" applyFont="1" applyFill="1" applyBorder="1"/>
    <xf numFmtId="43" fontId="5" fillId="0" borderId="0" xfId="0" applyNumberFormat="1" applyFont="1"/>
    <xf numFmtId="39" fontId="5" fillId="0" borderId="0" xfId="0" applyNumberFormat="1" applyFont="1"/>
    <xf numFmtId="0" fontId="6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3" fillId="6" borderId="0" xfId="0" applyFont="1" applyFill="1" applyAlignment="1">
      <alignment horizontal="center"/>
    </xf>
    <xf numFmtId="166" fontId="0" fillId="0" borderId="8" xfId="6" applyNumberFormat="1" applyFont="1" applyBorder="1"/>
    <xf numFmtId="0" fontId="10" fillId="0" borderId="1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4" fillId="0" borderId="13" xfId="0" applyFont="1" applyBorder="1"/>
    <xf numFmtId="43" fontId="4" fillId="0" borderId="1" xfId="1" applyFont="1" applyFill="1" applyBorder="1" applyAlignment="1"/>
    <xf numFmtId="43" fontId="10" fillId="0" borderId="1" xfId="0" applyNumberFormat="1" applyFont="1" applyBorder="1"/>
    <xf numFmtId="0" fontId="25" fillId="0" borderId="3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2" fontId="19" fillId="0" borderId="0" xfId="2" applyNumberFormat="1"/>
    <xf numFmtId="165" fontId="19" fillId="0" borderId="0" xfId="2" applyNumberFormat="1"/>
    <xf numFmtId="2" fontId="19" fillId="0" borderId="13" xfId="2" applyNumberFormat="1" applyBorder="1"/>
    <xf numFmtId="165" fontId="19" fillId="0" borderId="13" xfId="2" applyNumberFormat="1" applyBorder="1"/>
    <xf numFmtId="1" fontId="19" fillId="0" borderId="13" xfId="2" applyNumberFormat="1" applyBorder="1"/>
    <xf numFmtId="165" fontId="19" fillId="0" borderId="9" xfId="2" applyNumberFormat="1" applyBorder="1"/>
    <xf numFmtId="0" fontId="22" fillId="0" borderId="12" xfId="0" applyFont="1" applyBorder="1"/>
    <xf numFmtId="0" fontId="22" fillId="0" borderId="0" xfId="0" applyFont="1"/>
    <xf numFmtId="0" fontId="22" fillId="0" borderId="14" xfId="0" applyFont="1" applyBorder="1"/>
    <xf numFmtId="2" fontId="22" fillId="0" borderId="0" xfId="2" applyNumberFormat="1" applyFont="1"/>
    <xf numFmtId="2" fontId="22" fillId="0" borderId="13" xfId="2" applyNumberFormat="1" applyFont="1" applyBorder="1"/>
    <xf numFmtId="165" fontId="22" fillId="0" borderId="0" xfId="2" applyNumberFormat="1" applyFont="1"/>
    <xf numFmtId="165" fontId="22" fillId="0" borderId="13" xfId="2" applyNumberFormat="1" applyFont="1" applyBorder="1"/>
    <xf numFmtId="165" fontId="22" fillId="0" borderId="9" xfId="2" applyNumberFormat="1" applyFont="1" applyBorder="1"/>
    <xf numFmtId="1" fontId="19" fillId="0" borderId="1" xfId="2" applyNumberFormat="1" applyBorder="1"/>
    <xf numFmtId="165" fontId="19" fillId="0" borderId="1" xfId="2" applyNumberFormat="1" applyBorder="1"/>
    <xf numFmtId="0" fontId="22" fillId="0" borderId="11" xfId="0" applyFont="1" applyBorder="1"/>
    <xf numFmtId="165" fontId="22" fillId="0" borderId="1" xfId="2" applyNumberFormat="1" applyFont="1" applyBorder="1"/>
    <xf numFmtId="49" fontId="26" fillId="0" borderId="1" xfId="0" applyNumberFormat="1" applyFont="1" applyBorder="1" applyAlignment="1">
      <alignment horizontal="center"/>
    </xf>
    <xf numFmtId="0" fontId="0" fillId="0" borderId="14" xfId="0" applyBorder="1" applyAlignment="1">
      <alignment horizontal="left"/>
    </xf>
    <xf numFmtId="2" fontId="19" fillId="0" borderId="10" xfId="2" applyNumberFormat="1" applyBorder="1"/>
    <xf numFmtId="0" fontId="10" fillId="0" borderId="4" xfId="0" applyFont="1" applyBorder="1" applyAlignment="1">
      <alignment horizontal="center"/>
    </xf>
    <xf numFmtId="168" fontId="0" fillId="0" borderId="14" xfId="0" applyNumberFormat="1" applyBorder="1"/>
    <xf numFmtId="2" fontId="19" fillId="0" borderId="8" xfId="2" applyNumberFormat="1" applyBorder="1"/>
    <xf numFmtId="43" fontId="0" fillId="0" borderId="3" xfId="1" applyFont="1" applyFill="1" applyBorder="1"/>
    <xf numFmtId="0" fontId="10" fillId="0" borderId="0" xfId="0" applyFont="1"/>
    <xf numFmtId="0" fontId="10" fillId="0" borderId="4" xfId="0" applyFont="1" applyBorder="1"/>
    <xf numFmtId="0" fontId="23" fillId="0" borderId="11" xfId="0" applyFont="1" applyBorder="1"/>
    <xf numFmtId="0" fontId="23" fillId="0" borderId="12" xfId="0" applyFont="1" applyBorder="1"/>
    <xf numFmtId="0" fontId="23" fillId="0" borderId="0" xfId="0" applyFont="1"/>
    <xf numFmtId="0" fontId="23" fillId="0" borderId="13" xfId="0" applyFont="1" applyBorder="1"/>
    <xf numFmtId="0" fontId="23" fillId="0" borderId="8" xfId="0" applyFont="1" applyBorder="1"/>
    <xf numFmtId="0" fontId="23" fillId="0" borderId="10" xfId="0" applyFont="1" applyBorder="1"/>
    <xf numFmtId="0" fontId="23" fillId="0" borderId="2" xfId="0" applyFont="1" applyBorder="1"/>
    <xf numFmtId="0" fontId="23" fillId="0" borderId="3" xfId="0" applyFont="1" applyBorder="1"/>
    <xf numFmtId="0" fontId="23" fillId="0" borderId="4" xfId="0" applyFont="1" applyBorder="1"/>
    <xf numFmtId="0" fontId="0" fillId="0" borderId="2" xfId="0" applyBorder="1" applyAlignment="1">
      <alignment horizontal="left"/>
    </xf>
    <xf numFmtId="43" fontId="11" fillId="0" borderId="0" xfId="1" applyFont="1" applyFill="1" applyAlignment="1">
      <alignment horizontal="center"/>
    </xf>
    <xf numFmtId="167" fontId="12" fillId="0" borderId="15" xfId="0" quotePrefix="1" applyNumberFormat="1" applyFont="1" applyBorder="1" applyAlignment="1">
      <alignment horizontal="center" wrapText="1"/>
    </xf>
    <xf numFmtId="37" fontId="16" fillId="0" borderId="16" xfId="0" applyNumberFormat="1" applyFont="1" applyBorder="1" applyAlignment="1">
      <alignment horizontal="right"/>
    </xf>
    <xf numFmtId="39" fontId="11" fillId="0" borderId="18" xfId="0" applyNumberFormat="1" applyFont="1" applyBorder="1" applyAlignment="1">
      <alignment horizontal="right"/>
    </xf>
    <xf numFmtId="37" fontId="16" fillId="0" borderId="17" xfId="0" applyNumberFormat="1" applyFont="1" applyBorder="1" applyAlignment="1">
      <alignment horizontal="right"/>
    </xf>
    <xf numFmtId="39" fontId="16" fillId="0" borderId="19" xfId="0" applyNumberFormat="1" applyFont="1" applyBorder="1" applyAlignment="1">
      <alignment horizontal="right"/>
    </xf>
    <xf numFmtId="39" fontId="16" fillId="0" borderId="20" xfId="0" applyNumberFormat="1" applyFont="1" applyBorder="1" applyAlignment="1">
      <alignment horizontal="right"/>
    </xf>
    <xf numFmtId="37" fontId="16" fillId="0" borderId="20" xfId="0" applyNumberFormat="1" applyFont="1" applyBorder="1" applyAlignment="1">
      <alignment horizontal="right"/>
    </xf>
    <xf numFmtId="37" fontId="11" fillId="0" borderId="22" xfId="0" applyNumberFormat="1" applyFont="1" applyBorder="1"/>
    <xf numFmtId="37" fontId="16" fillId="0" borderId="23" xfId="0" applyNumberFormat="1" applyFont="1" applyBorder="1" applyAlignment="1">
      <alignment horizontal="right"/>
    </xf>
    <xf numFmtId="37" fontId="16" fillId="0" borderId="24" xfId="0" applyNumberFormat="1" applyFont="1" applyBorder="1" applyAlignment="1">
      <alignment horizontal="right"/>
    </xf>
    <xf numFmtId="39" fontId="16" fillId="0" borderId="21" xfId="0" applyNumberFormat="1" applyFont="1" applyBorder="1" applyAlignment="1">
      <alignment horizontal="right"/>
    </xf>
    <xf numFmtId="0" fontId="10" fillId="4" borderId="0" xfId="0" applyFont="1" applyFill="1"/>
    <xf numFmtId="2" fontId="1" fillId="0" borderId="0" xfId="0" applyNumberFormat="1" applyFont="1"/>
    <xf numFmtId="170" fontId="10" fillId="0" borderId="1" xfId="0" applyNumberFormat="1" applyFont="1" applyBorder="1"/>
    <xf numFmtId="0" fontId="0" fillId="0" borderId="10" xfId="0" applyBorder="1"/>
    <xf numFmtId="0" fontId="0" fillId="0" borderId="0" xfId="0" applyAlignment="1">
      <alignment horizontal="center" vertical="center"/>
    </xf>
    <xf numFmtId="0" fontId="12" fillId="0" borderId="3" xfId="0" applyFont="1" applyBorder="1"/>
    <xf numFmtId="165" fontId="13" fillId="0" borderId="7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49" fontId="26" fillId="2" borderId="2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49" fontId="26" fillId="2" borderId="8" xfId="0" applyNumberFormat="1" applyFont="1" applyFill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165" fontId="13" fillId="0" borderId="6" xfId="0" applyNumberFormat="1" applyFont="1" applyBorder="1" applyAlignment="1">
      <alignment horizontal="center"/>
    </xf>
    <xf numFmtId="49" fontId="26" fillId="2" borderId="12" xfId="0" applyNumberFormat="1" applyFont="1" applyFill="1" applyBorder="1" applyAlignment="1">
      <alignment horizontal="center"/>
    </xf>
    <xf numFmtId="49" fontId="26" fillId="2" borderId="0" xfId="0" applyNumberFormat="1" applyFont="1" applyFill="1" applyAlignment="1">
      <alignment horizontal="center"/>
    </xf>
    <xf numFmtId="165" fontId="13" fillId="0" borderId="7" xfId="0" applyNumberFormat="1" applyFont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</cellXfs>
  <cellStyles count="11">
    <cellStyle name="Comma" xfId="1" builtinId="3"/>
    <cellStyle name="Comma 10" xfId="9" xr:uid="{0906D379-0518-4FAB-A336-AC144679567D}"/>
    <cellStyle name="Comma 2" xfId="3" xr:uid="{5B7FA884-DCCF-4857-8A82-8CE11C461995}"/>
    <cellStyle name="Comma 2 2" xfId="10" xr:uid="{6868984D-3ECB-4945-8291-7AFD1515ED83}"/>
    <cellStyle name="Comma 3" xfId="6" xr:uid="{D136D388-E4FB-4E19-8EEE-6561BDE1A01F}"/>
    <cellStyle name="Comma 4" xfId="8" xr:uid="{88489E99-1AAE-436A-9491-32F5F40F3357}"/>
    <cellStyle name="Exhibits" xfId="4" xr:uid="{6FAF8FC6-566D-4CA3-967F-3793C0972693}"/>
    <cellStyle name="Normal" xfId="0" builtinId="0" customBuiltin="1"/>
    <cellStyle name="Normal 2" xfId="2" xr:uid="{48BDE07E-DBF9-43DC-A2DE-79E9A0FBF377}"/>
    <cellStyle name="Normal 2 2" xfId="5" xr:uid="{7443D211-7C0F-4C5C-9D35-7990B38E58A0}"/>
    <cellStyle name="Percent 2" xfId="7" xr:uid="{7129AAA1-9220-4798-BC69-E502B6034192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DC7BC-BE55-40B8-8AF2-0217D1EFA693}">
  <sheetPr codeName="Sheet7">
    <tabColor theme="7"/>
  </sheetPr>
  <dimension ref="A1:AY206"/>
  <sheetViews>
    <sheetView tabSelected="1" topLeftCell="A43" zoomScale="90" zoomScaleNormal="90" workbookViewId="0">
      <selection activeCell="E73" sqref="E73"/>
    </sheetView>
  </sheetViews>
  <sheetFormatPr defaultColWidth="9.140625" defaultRowHeight="15"/>
  <cols>
    <col min="1" max="1" width="27.42578125" bestFit="1" customWidth="1"/>
    <col min="2" max="2" width="3.42578125" customWidth="1"/>
    <col min="3" max="3" width="12.42578125" bestFit="1" customWidth="1"/>
    <col min="4" max="4" width="4.42578125" customWidth="1"/>
    <col min="5" max="5" width="12.42578125" customWidth="1"/>
    <col min="6" max="7" width="4.7109375" customWidth="1"/>
    <col min="8" max="8" width="26.140625" customWidth="1"/>
    <col min="9" max="9" width="3.7109375" bestFit="1" customWidth="1"/>
    <col min="10" max="10" width="11.42578125" customWidth="1"/>
    <col min="11" max="11" width="13.42578125" customWidth="1"/>
    <col min="12" max="12" width="11.140625" bestFit="1" customWidth="1"/>
    <col min="13" max="13" width="11.7109375" customWidth="1"/>
    <col min="14" max="14" width="4.7109375" customWidth="1"/>
    <col min="15" max="15" width="8.42578125" customWidth="1"/>
    <col min="16" max="16" width="29.7109375" customWidth="1"/>
    <col min="17" max="17" width="10.42578125" customWidth="1"/>
    <col min="18" max="18" width="10.42578125" bestFit="1" customWidth="1"/>
    <col min="19" max="19" width="12.140625" customWidth="1"/>
    <col min="20" max="21" width="11.7109375" bestFit="1" customWidth="1"/>
    <col min="22" max="22" width="5.7109375" customWidth="1"/>
    <col min="23" max="23" width="8.42578125" customWidth="1"/>
    <col min="24" max="24" width="30.28515625" customWidth="1"/>
    <col min="25" max="25" width="11.28515625" customWidth="1"/>
    <col min="26" max="26" width="10.42578125" bestFit="1" customWidth="1"/>
    <col min="27" max="27" width="13.28515625" customWidth="1"/>
    <col min="28" max="29" width="11.7109375" bestFit="1" customWidth="1"/>
    <col min="30" max="30" width="5.7109375" customWidth="1"/>
    <col min="31" max="31" width="8.42578125" customWidth="1"/>
    <col min="32" max="32" width="28.42578125" customWidth="1"/>
    <col min="33" max="33" width="14" customWidth="1"/>
    <col min="34" max="34" width="10.42578125" bestFit="1" customWidth="1"/>
    <col min="35" max="35" width="12" customWidth="1"/>
    <col min="36" max="37" width="11.7109375" bestFit="1" customWidth="1"/>
    <col min="38" max="38" width="0.7109375" customWidth="1"/>
    <col min="39" max="39" width="16.140625" customWidth="1"/>
    <col min="40" max="41" width="16.28515625" customWidth="1"/>
  </cols>
  <sheetData>
    <row r="1" spans="1:36" s="133" customFormat="1" ht="24" customHeight="1">
      <c r="A1" s="233" t="s">
        <v>10</v>
      </c>
      <c r="B1" s="234"/>
      <c r="C1" s="234"/>
      <c r="D1" s="234"/>
      <c r="E1" s="234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Z1" s="145"/>
      <c r="AH1" s="145"/>
      <c r="AI1" s="145"/>
    </row>
    <row r="2" spans="1:36" ht="14.25" customHeight="1">
      <c r="A2" s="97"/>
      <c r="B2" s="21"/>
      <c r="C2" s="21"/>
      <c r="D2" s="21"/>
      <c r="E2" s="21"/>
      <c r="F2" s="21"/>
      <c r="G2" s="21"/>
      <c r="H2" s="221" t="s">
        <v>11</v>
      </c>
      <c r="I2" s="222"/>
      <c r="J2" s="222"/>
      <c r="K2" s="222"/>
      <c r="L2" s="223"/>
      <c r="M2" s="21"/>
      <c r="N2" s="21"/>
      <c r="P2" s="230" t="s">
        <v>12</v>
      </c>
      <c r="Q2" s="231"/>
      <c r="R2" s="231"/>
      <c r="S2" s="232"/>
      <c r="T2" s="91"/>
      <c r="X2" s="230" t="s">
        <v>13</v>
      </c>
      <c r="Y2" s="231"/>
      <c r="Z2" s="231"/>
      <c r="AA2" s="232"/>
      <c r="AF2" s="230" t="s">
        <v>14</v>
      </c>
      <c r="AG2" s="231"/>
      <c r="AH2" s="231"/>
      <c r="AI2" s="232"/>
      <c r="AJ2" s="105"/>
    </row>
    <row r="3" spans="1:36" ht="14.25" customHeight="1">
      <c r="A3" s="97"/>
      <c r="B3" s="21"/>
      <c r="C3" s="21"/>
      <c r="D3" s="21"/>
      <c r="E3" s="21"/>
      <c r="F3" s="21"/>
      <c r="G3" s="21"/>
      <c r="H3" s="198"/>
      <c r="I3" s="129"/>
      <c r="J3" s="126" t="s">
        <v>5</v>
      </c>
      <c r="K3" s="126" t="s">
        <v>15</v>
      </c>
      <c r="L3" s="127" t="s">
        <v>8</v>
      </c>
      <c r="M3" s="21"/>
      <c r="N3" s="21"/>
      <c r="P3" s="224" t="s">
        <v>16</v>
      </c>
      <c r="Q3" s="225"/>
      <c r="R3" s="225"/>
      <c r="S3" s="226"/>
      <c r="X3" s="224" t="s">
        <v>16</v>
      </c>
      <c r="Y3" s="225"/>
      <c r="Z3" s="225"/>
      <c r="AA3" s="226"/>
      <c r="AF3" s="227" t="s">
        <v>16</v>
      </c>
      <c r="AG3" s="228"/>
      <c r="AH3" s="228"/>
      <c r="AI3" s="229"/>
    </row>
    <row r="4" spans="1:36" ht="14.25" customHeight="1">
      <c r="A4" s="97"/>
      <c r="B4" s="21"/>
      <c r="C4" s="21"/>
      <c r="D4" s="21"/>
      <c r="E4" s="21"/>
      <c r="F4" s="21"/>
      <c r="G4" s="21"/>
      <c r="H4" s="105" t="s">
        <v>17</v>
      </c>
      <c r="I4" s="43"/>
      <c r="J4" s="162">
        <v>78.64</v>
      </c>
      <c r="K4" s="162">
        <v>0</v>
      </c>
      <c r="L4" s="164">
        <v>78.64</v>
      </c>
      <c r="M4" s="21"/>
      <c r="N4" s="21"/>
      <c r="P4" s="189"/>
      <c r="Q4" s="193" t="s">
        <v>5</v>
      </c>
      <c r="R4" s="193" t="s">
        <v>15</v>
      </c>
      <c r="S4" s="194" t="s">
        <v>8</v>
      </c>
      <c r="X4" s="195"/>
      <c r="Y4" s="196" t="s">
        <v>5</v>
      </c>
      <c r="Z4" s="196" t="s">
        <v>15</v>
      </c>
      <c r="AA4" s="197" t="s">
        <v>8</v>
      </c>
      <c r="AF4" s="190"/>
      <c r="AG4" s="191" t="s">
        <v>5</v>
      </c>
      <c r="AH4" s="191" t="s">
        <v>15</v>
      </c>
      <c r="AI4" s="194" t="s">
        <v>8</v>
      </c>
    </row>
    <row r="5" spans="1:36" ht="14.25" customHeight="1">
      <c r="A5" s="97"/>
      <c r="B5" s="21"/>
      <c r="C5" s="21"/>
      <c r="D5" s="21"/>
      <c r="E5" s="21"/>
      <c r="F5" s="21"/>
      <c r="G5" s="21"/>
      <c r="H5" s="105" t="s">
        <v>18</v>
      </c>
      <c r="I5" s="43"/>
      <c r="J5" s="43"/>
      <c r="K5" s="43"/>
      <c r="L5" s="166"/>
      <c r="M5" s="21"/>
      <c r="N5" s="21"/>
      <c r="P5" s="168" t="s">
        <v>17</v>
      </c>
      <c r="Q5" s="171">
        <v>29.097610156886343</v>
      </c>
      <c r="R5" s="171">
        <v>0</v>
      </c>
      <c r="S5" s="172">
        <v>29.097610156886343</v>
      </c>
      <c r="X5" s="168" t="s">
        <v>17</v>
      </c>
      <c r="Y5" s="162">
        <v>43.356502850029834</v>
      </c>
      <c r="Z5" s="162">
        <v>0.24316628787601294</v>
      </c>
      <c r="AA5" s="164">
        <v>43.599669137905842</v>
      </c>
      <c r="AF5" s="168" t="s">
        <v>17</v>
      </c>
      <c r="AG5" s="162">
        <v>29.097610156886343</v>
      </c>
      <c r="AH5" s="162">
        <v>0</v>
      </c>
      <c r="AI5" s="164">
        <v>29.097610156886343</v>
      </c>
    </row>
    <row r="6" spans="1:36" ht="14.25" customHeight="1">
      <c r="A6" s="97"/>
      <c r="B6" s="21"/>
      <c r="C6" s="21"/>
      <c r="D6" s="21"/>
      <c r="E6" s="21"/>
      <c r="F6" s="21"/>
      <c r="G6" s="21"/>
      <c r="H6" s="107" t="s">
        <v>19</v>
      </c>
      <c r="I6" s="43"/>
      <c r="J6" s="163">
        <v>9.4430180489361887E-2</v>
      </c>
      <c r="K6" s="163">
        <v>7.467819510638107E-3</v>
      </c>
      <c r="L6" s="165">
        <v>0.101898</v>
      </c>
      <c r="M6" s="21"/>
      <c r="N6" s="21"/>
      <c r="P6" s="168" t="s">
        <v>20</v>
      </c>
      <c r="Q6" s="173">
        <v>0.60380931494179313</v>
      </c>
      <c r="R6" s="173">
        <v>1.0297157911143889E-2</v>
      </c>
      <c r="S6" s="174">
        <v>0.61410647285293707</v>
      </c>
      <c r="X6" s="168" t="s">
        <v>20</v>
      </c>
      <c r="Y6" s="163">
        <v>0</v>
      </c>
      <c r="Z6" s="163">
        <v>0</v>
      </c>
      <c r="AA6" s="165">
        <v>0</v>
      </c>
      <c r="AF6" s="168" t="s">
        <v>20</v>
      </c>
      <c r="AG6" s="163">
        <v>0</v>
      </c>
      <c r="AH6" s="163">
        <v>0</v>
      </c>
      <c r="AI6" s="165">
        <v>0</v>
      </c>
    </row>
    <row r="7" spans="1:36" ht="14.25" customHeight="1">
      <c r="A7" s="97"/>
      <c r="B7" s="21"/>
      <c r="C7" s="21"/>
      <c r="D7" s="21"/>
      <c r="E7" s="21"/>
      <c r="F7" s="21"/>
      <c r="G7" s="21"/>
      <c r="H7" s="107" t="s">
        <v>21</v>
      </c>
      <c r="I7" s="43"/>
      <c r="J7" s="163">
        <v>7.0438008042009712E-2</v>
      </c>
      <c r="K7" s="163">
        <v>7.7509919579902822E-3</v>
      </c>
      <c r="L7" s="165">
        <v>7.8189000000000008E-2</v>
      </c>
      <c r="M7" s="21"/>
      <c r="N7" s="21"/>
      <c r="P7" s="168" t="s">
        <v>22</v>
      </c>
      <c r="Q7" s="173">
        <v>0</v>
      </c>
      <c r="R7" s="173">
        <v>3.918459579378311E-3</v>
      </c>
      <c r="S7" s="174">
        <v>3.918459579378311E-3</v>
      </c>
      <c r="X7" s="168" t="s">
        <v>22</v>
      </c>
      <c r="Y7" s="163">
        <v>0</v>
      </c>
      <c r="Z7" s="163">
        <v>3.918459579378311E-3</v>
      </c>
      <c r="AA7" s="165">
        <v>3.918459579378311E-3</v>
      </c>
      <c r="AF7" s="168" t="s">
        <v>22</v>
      </c>
      <c r="AG7" s="163">
        <v>7.1816978237685708E-2</v>
      </c>
      <c r="AH7" s="163">
        <v>5.1432018072883291E-3</v>
      </c>
      <c r="AI7" s="165">
        <v>7.6960180044974028E-2</v>
      </c>
    </row>
    <row r="8" spans="1:36" ht="14.25" customHeight="1">
      <c r="A8" s="97"/>
      <c r="B8" s="21"/>
      <c r="C8" s="21"/>
      <c r="D8" s="21"/>
      <c r="E8" s="21"/>
      <c r="F8" s="21"/>
      <c r="G8" s="21"/>
      <c r="H8" s="107" t="s">
        <v>23</v>
      </c>
      <c r="I8" s="43"/>
      <c r="J8" s="163">
        <v>5.3637511315306835E-2</v>
      </c>
      <c r="K8" s="163">
        <v>7.9484886846931651E-3</v>
      </c>
      <c r="L8" s="165">
        <v>6.1586000000000002E-2</v>
      </c>
      <c r="M8" s="21"/>
      <c r="N8" s="21"/>
      <c r="P8" s="168" t="s">
        <v>24</v>
      </c>
      <c r="Q8" s="173">
        <v>-8.6499021552362591E-4</v>
      </c>
      <c r="R8" s="173">
        <v>1.8448860866686262E-2</v>
      </c>
      <c r="S8" s="174">
        <v>1.7583870651162636E-2</v>
      </c>
      <c r="X8" s="168" t="s">
        <v>24</v>
      </c>
      <c r="Y8" s="163">
        <v>-8.6499021552362591E-4</v>
      </c>
      <c r="Z8" s="163">
        <v>1.8448860866686262E-2</v>
      </c>
      <c r="AA8" s="165">
        <v>1.7583870651162636E-2</v>
      </c>
      <c r="AF8" s="168" t="s">
        <v>24</v>
      </c>
      <c r="AG8" s="163">
        <v>-8.6499021552362591E-4</v>
      </c>
      <c r="AH8" s="163">
        <v>1.8448860866686262E-2</v>
      </c>
      <c r="AI8" s="165">
        <v>1.7583870651162636E-2</v>
      </c>
    </row>
    <row r="9" spans="1:36" ht="14.25" customHeight="1">
      <c r="A9" s="97"/>
      <c r="B9" s="21"/>
      <c r="C9" s="21"/>
      <c r="D9" s="21"/>
      <c r="E9" s="21"/>
      <c r="F9" s="21"/>
      <c r="G9" s="21"/>
      <c r="H9" s="107" t="s">
        <v>25</v>
      </c>
      <c r="I9" s="43"/>
      <c r="J9" s="163">
        <v>4.2842653864270677E-2</v>
      </c>
      <c r="K9" s="163">
        <v>8.0763461357293183E-3</v>
      </c>
      <c r="L9" s="165">
        <v>5.0918999999999999E-2</v>
      </c>
      <c r="M9" s="21"/>
      <c r="N9" s="21"/>
      <c r="O9" s="21"/>
      <c r="P9" s="168" t="s">
        <v>26</v>
      </c>
      <c r="Q9" s="173">
        <v>1.4047670012902582E-3</v>
      </c>
      <c r="R9" s="173">
        <v>0.14261380567437265</v>
      </c>
      <c r="S9" s="174">
        <v>0.1440185726756629</v>
      </c>
      <c r="W9" s="21"/>
      <c r="X9" s="168" t="s">
        <v>26</v>
      </c>
      <c r="Y9" s="163">
        <v>1.4047670012902582E-3</v>
      </c>
      <c r="Z9" s="163">
        <v>0.14261380567437265</v>
      </c>
      <c r="AA9" s="165">
        <v>0.1440185726756629</v>
      </c>
      <c r="AE9" s="157"/>
      <c r="AF9" s="168" t="s">
        <v>26</v>
      </c>
      <c r="AG9" s="163">
        <v>1.4047670012902582E-3</v>
      </c>
      <c r="AH9" s="163">
        <v>0.14261380567437265</v>
      </c>
      <c r="AI9" s="165">
        <v>0.1440185726756629</v>
      </c>
    </row>
    <row r="10" spans="1:36" ht="14.25" customHeight="1">
      <c r="A10" s="97"/>
      <c r="B10" s="21"/>
      <c r="C10" s="21"/>
      <c r="D10" s="21"/>
      <c r="E10" s="21"/>
      <c r="F10" s="21"/>
      <c r="G10" s="21"/>
      <c r="H10" s="107" t="s">
        <v>27</v>
      </c>
      <c r="I10" s="43"/>
      <c r="J10" s="163">
        <v>3.8046113079659674E-2</v>
      </c>
      <c r="K10" s="163">
        <v>8.1328869203403237E-3</v>
      </c>
      <c r="L10" s="165">
        <v>4.6178999999999998E-2</v>
      </c>
      <c r="M10" s="21"/>
      <c r="N10" s="21"/>
      <c r="O10" s="21"/>
      <c r="P10" s="108" t="s">
        <v>28</v>
      </c>
      <c r="Q10" s="179">
        <v>0.152643</v>
      </c>
      <c r="R10" s="179">
        <v>0</v>
      </c>
      <c r="S10" s="175">
        <v>0.152643</v>
      </c>
      <c r="W10" s="21"/>
      <c r="X10" s="108" t="s">
        <v>28</v>
      </c>
      <c r="Y10" s="163">
        <v>0.152643</v>
      </c>
      <c r="Z10" s="163">
        <v>0</v>
      </c>
      <c r="AA10" s="167">
        <v>0.152643</v>
      </c>
      <c r="AE10" s="157"/>
      <c r="AF10" s="181" t="s">
        <v>28</v>
      </c>
      <c r="AG10" s="177">
        <v>0.152643</v>
      </c>
      <c r="AH10" s="177">
        <v>0</v>
      </c>
      <c r="AI10" s="167">
        <v>0.152643</v>
      </c>
    </row>
    <row r="11" spans="1:36" ht="14.25" customHeight="1">
      <c r="A11" s="97"/>
      <c r="B11" s="21"/>
      <c r="C11" s="21"/>
      <c r="D11" s="21"/>
      <c r="E11" s="21"/>
      <c r="F11" s="21"/>
      <c r="G11" s="21"/>
      <c r="H11" s="107" t="s">
        <v>29</v>
      </c>
      <c r="I11" s="43"/>
      <c r="J11" s="163">
        <v>3.6841576221945775E-2</v>
      </c>
      <c r="K11" s="163">
        <v>8.1474237780542243E-3</v>
      </c>
      <c r="L11" s="165">
        <v>4.4989000000000001E-2</v>
      </c>
      <c r="M11" s="21"/>
      <c r="N11" s="21"/>
      <c r="O11" s="21"/>
      <c r="W11" s="21"/>
      <c r="Y11" s="116"/>
      <c r="Z11" s="116"/>
      <c r="AA11" s="116"/>
      <c r="AE11" s="21"/>
      <c r="AF11" s="116"/>
    </row>
    <row r="12" spans="1:36" ht="14.25" customHeight="1">
      <c r="A12" s="97"/>
      <c r="B12" s="21"/>
      <c r="C12" s="21"/>
      <c r="D12" s="21"/>
      <c r="E12" s="21"/>
      <c r="F12" s="21"/>
      <c r="G12" s="21"/>
      <c r="H12" s="105" t="s">
        <v>6</v>
      </c>
      <c r="I12" s="43"/>
      <c r="J12" s="163">
        <v>5.78765597256513E-3</v>
      </c>
      <c r="K12" s="163">
        <v>9.6533440274348698E-3</v>
      </c>
      <c r="L12" s="165">
        <v>1.5441E-2</v>
      </c>
      <c r="M12" s="21"/>
      <c r="N12" s="21"/>
      <c r="O12" s="21"/>
      <c r="P12" s="227" t="s">
        <v>30</v>
      </c>
      <c r="Q12" s="228"/>
      <c r="R12" s="228"/>
      <c r="S12" s="229"/>
      <c r="W12" s="21"/>
      <c r="X12" s="227" t="s">
        <v>30</v>
      </c>
      <c r="Y12" s="228"/>
      <c r="Z12" s="228"/>
      <c r="AA12" s="229"/>
      <c r="AE12" s="21"/>
      <c r="AF12" s="227" t="s">
        <v>30</v>
      </c>
      <c r="AG12" s="228"/>
      <c r="AH12" s="228"/>
      <c r="AI12" s="229"/>
    </row>
    <row r="13" spans="1:36" ht="14.25" customHeight="1">
      <c r="A13" s="97"/>
      <c r="B13" s="21"/>
      <c r="C13" s="21"/>
      <c r="D13" s="21"/>
      <c r="E13" s="21"/>
      <c r="F13" s="21"/>
      <c r="G13" s="21"/>
      <c r="H13" s="105" t="s">
        <v>31</v>
      </c>
      <c r="I13" s="43"/>
      <c r="J13" s="163">
        <v>7.7291032231536323E-4</v>
      </c>
      <c r="K13" s="163">
        <v>4.8033089677684639E-2</v>
      </c>
      <c r="L13" s="165">
        <v>4.8806000000000002E-2</v>
      </c>
      <c r="M13" s="21"/>
      <c r="N13" s="21"/>
      <c r="O13" s="21"/>
      <c r="P13" s="190"/>
      <c r="Q13" s="191" t="s">
        <v>5</v>
      </c>
      <c r="R13" s="191" t="s">
        <v>15</v>
      </c>
      <c r="S13" s="192" t="s">
        <v>8</v>
      </c>
      <c r="W13" s="21"/>
      <c r="X13" s="190"/>
      <c r="Y13" s="191" t="s">
        <v>5</v>
      </c>
      <c r="Z13" s="191" t="s">
        <v>15</v>
      </c>
      <c r="AA13" s="192" t="s">
        <v>8</v>
      </c>
      <c r="AE13" s="21"/>
      <c r="AF13" s="190"/>
      <c r="AG13" s="193" t="s">
        <v>5</v>
      </c>
      <c r="AH13" s="193" t="s">
        <v>15</v>
      </c>
      <c r="AI13" s="194" t="s">
        <v>8</v>
      </c>
    </row>
    <row r="14" spans="1:36" ht="14.25" customHeight="1">
      <c r="A14" s="97"/>
      <c r="B14" s="21"/>
      <c r="C14" s="21"/>
      <c r="D14" s="21"/>
      <c r="E14" s="21"/>
      <c r="F14" s="21"/>
      <c r="G14" s="21"/>
      <c r="H14" s="105" t="s">
        <v>32</v>
      </c>
      <c r="I14" s="43"/>
      <c r="J14" s="163">
        <v>6.1389945180128028E-3</v>
      </c>
      <c r="K14" s="163">
        <v>3.2610054819871971E-3</v>
      </c>
      <c r="L14" s="165">
        <v>9.3999999999999986E-3</v>
      </c>
      <c r="M14" s="21"/>
      <c r="N14" s="21"/>
      <c r="O14" s="21"/>
      <c r="P14" s="168" t="s">
        <v>17</v>
      </c>
      <c r="Q14" s="171">
        <v>29.097610156886343</v>
      </c>
      <c r="R14" s="162">
        <v>0</v>
      </c>
      <c r="S14" s="171">
        <v>29.097610156886343</v>
      </c>
      <c r="W14" s="21"/>
      <c r="X14" s="168" t="s">
        <v>17</v>
      </c>
      <c r="Y14" s="162">
        <v>501.89065855250084</v>
      </c>
      <c r="Z14" s="162">
        <v>7.7349531222224197</v>
      </c>
      <c r="AA14" s="164">
        <v>509.6256116747233</v>
      </c>
      <c r="AE14" s="21"/>
      <c r="AF14" s="168" t="s">
        <v>17</v>
      </c>
      <c r="AG14" s="162">
        <v>29.1</v>
      </c>
      <c r="AH14" s="162">
        <v>0</v>
      </c>
      <c r="AI14" s="164">
        <v>29.1</v>
      </c>
    </row>
    <row r="15" spans="1:36" ht="14.25" customHeight="1">
      <c r="A15" s="97"/>
      <c r="B15" s="21"/>
      <c r="C15" s="21"/>
      <c r="D15" s="21"/>
      <c r="E15" s="21"/>
      <c r="F15" s="21"/>
      <c r="G15" s="21"/>
      <c r="H15" s="105" t="s">
        <v>33</v>
      </c>
      <c r="I15" s="43"/>
      <c r="J15" s="163"/>
      <c r="K15" s="163"/>
      <c r="L15" s="165"/>
      <c r="M15" s="21"/>
      <c r="N15" s="21"/>
      <c r="O15" s="21"/>
      <c r="P15" s="168" t="s">
        <v>20</v>
      </c>
      <c r="Q15" s="163">
        <v>0.6249848683706285</v>
      </c>
      <c r="R15" s="163">
        <v>1.0224830240947344E-2</v>
      </c>
      <c r="S15" s="165">
        <v>0.63520969861157583</v>
      </c>
      <c r="W15" s="21"/>
      <c r="X15" s="168" t="s">
        <v>20</v>
      </c>
      <c r="Y15" s="163">
        <v>0</v>
      </c>
      <c r="Z15" s="163">
        <v>0</v>
      </c>
      <c r="AA15" s="165">
        <v>0</v>
      </c>
      <c r="AE15" s="21"/>
      <c r="AF15" s="168" t="s">
        <v>20</v>
      </c>
      <c r="AG15" s="163">
        <v>0</v>
      </c>
      <c r="AH15" s="163">
        <v>0</v>
      </c>
      <c r="AI15" s="165">
        <v>0</v>
      </c>
    </row>
    <row r="16" spans="1:36" ht="14.25" customHeight="1">
      <c r="A16" s="97"/>
      <c r="B16" s="21"/>
      <c r="C16" s="21"/>
      <c r="D16" s="21"/>
      <c r="E16" s="21"/>
      <c r="F16" s="21"/>
      <c r="G16" s="21"/>
      <c r="H16" s="105" t="s">
        <v>34</v>
      </c>
      <c r="I16" s="43"/>
      <c r="J16" s="163"/>
      <c r="K16" s="163"/>
      <c r="L16" s="165"/>
      <c r="M16" s="21"/>
      <c r="N16" s="21"/>
      <c r="O16" s="21"/>
      <c r="P16" s="168" t="s">
        <v>22</v>
      </c>
      <c r="Q16" s="163">
        <v>0</v>
      </c>
      <c r="R16" s="163">
        <v>3.8691587178757546E-3</v>
      </c>
      <c r="S16" s="165">
        <v>3.8691587178757546E-3</v>
      </c>
      <c r="W16" s="21"/>
      <c r="X16" s="168" t="s">
        <v>22</v>
      </c>
      <c r="Y16" s="163">
        <v>0</v>
      </c>
      <c r="Z16" s="163">
        <v>3.8691587178757546E-3</v>
      </c>
      <c r="AA16" s="165">
        <v>3.8691587178757546E-3</v>
      </c>
      <c r="AE16" s="21"/>
      <c r="AF16" s="168" t="s">
        <v>22</v>
      </c>
      <c r="AG16" s="163">
        <v>7.3483235816392656E-2</v>
      </c>
      <c r="AH16" s="163">
        <v>5.0713536025886255E-3</v>
      </c>
      <c r="AI16" s="165">
        <v>7.8554589418981288E-2</v>
      </c>
    </row>
    <row r="17" spans="1:51" ht="14.25" customHeight="1">
      <c r="A17" s="97"/>
      <c r="B17" s="21"/>
      <c r="C17" s="21"/>
      <c r="D17" s="21"/>
      <c r="E17" s="21"/>
      <c r="F17" s="21"/>
      <c r="G17" s="21"/>
      <c r="H17" s="105" t="s">
        <v>35</v>
      </c>
      <c r="I17" s="43"/>
      <c r="J17" s="163">
        <v>1.0826452230216254E-3</v>
      </c>
      <c r="K17" s="163">
        <v>0.10398235477697838</v>
      </c>
      <c r="L17" s="165">
        <v>0.10506500000000001</v>
      </c>
      <c r="M17" s="21"/>
      <c r="N17" s="21"/>
      <c r="O17" s="21"/>
      <c r="P17" s="168" t="s">
        <v>24</v>
      </c>
      <c r="Q17" s="163">
        <v>-8.2032059994183301E-4</v>
      </c>
      <c r="R17" s="163">
        <v>1.6631227319793405E-2</v>
      </c>
      <c r="S17" s="165">
        <v>1.5810906719851574E-2</v>
      </c>
      <c r="W17" s="21"/>
      <c r="X17" s="168" t="s">
        <v>24</v>
      </c>
      <c r="Y17" s="163">
        <v>-8.2032059994183301E-4</v>
      </c>
      <c r="Z17" s="163">
        <v>1.6631227319793405E-2</v>
      </c>
      <c r="AA17" s="165">
        <v>1.5810906719851574E-2</v>
      </c>
      <c r="AE17" s="21"/>
      <c r="AF17" s="168" t="s">
        <v>24</v>
      </c>
      <c r="AG17" s="163">
        <v>-8.2032059994183301E-4</v>
      </c>
      <c r="AH17" s="163">
        <v>1.6631227319793405E-2</v>
      </c>
      <c r="AI17" s="165">
        <v>1.5810906719851574E-2</v>
      </c>
    </row>
    <row r="18" spans="1:51" ht="14.25" customHeight="1">
      <c r="A18" s="97"/>
      <c r="B18" s="21"/>
      <c r="C18" s="21"/>
      <c r="D18" s="21"/>
      <c r="E18" s="21"/>
      <c r="F18" s="21"/>
      <c r="G18" s="21"/>
      <c r="H18" s="108" t="s">
        <v>28</v>
      </c>
      <c r="I18" s="176"/>
      <c r="J18" s="177">
        <v>0.152643</v>
      </c>
      <c r="K18" s="177">
        <v>0</v>
      </c>
      <c r="L18" s="167">
        <v>0.152643</v>
      </c>
      <c r="M18" s="21"/>
      <c r="N18" s="21"/>
      <c r="O18" s="21"/>
      <c r="P18" s="168" t="s">
        <v>26</v>
      </c>
      <c r="Q18" s="163">
        <v>1.4047670012902586E-3</v>
      </c>
      <c r="R18" s="163">
        <v>0.14261380567437262</v>
      </c>
      <c r="S18" s="165">
        <v>0.1440185726756629</v>
      </c>
      <c r="W18" s="157"/>
      <c r="X18" s="168" t="s">
        <v>26</v>
      </c>
      <c r="Y18" s="163">
        <v>1.4047670012902586E-3</v>
      </c>
      <c r="Z18" s="163">
        <v>0.14261380567437262</v>
      </c>
      <c r="AA18" s="165">
        <v>0.1440185726756629</v>
      </c>
      <c r="AE18" s="21"/>
      <c r="AF18" s="168" t="s">
        <v>26</v>
      </c>
      <c r="AG18" s="163">
        <v>1.4047670012902586E-3</v>
      </c>
      <c r="AH18" s="163">
        <v>0.14261380567437262</v>
      </c>
      <c r="AI18" s="165">
        <v>0.1440185726756629</v>
      </c>
    </row>
    <row r="19" spans="1:51" ht="14.25" customHeight="1">
      <c r="A19" s="97"/>
      <c r="B19" s="21"/>
      <c r="C19" s="21"/>
      <c r="D19" s="21"/>
      <c r="E19" s="21"/>
      <c r="F19" s="21"/>
      <c r="G19" s="21"/>
      <c r="I19" s="119"/>
      <c r="J19" s="119"/>
      <c r="K19" s="119"/>
      <c r="L19" s="119"/>
      <c r="M19" s="21"/>
      <c r="N19" s="21"/>
      <c r="O19" s="21"/>
      <c r="P19" s="170" t="s">
        <v>28</v>
      </c>
      <c r="Q19" s="177">
        <v>0.152643</v>
      </c>
      <c r="R19" s="177">
        <v>0</v>
      </c>
      <c r="S19" s="167">
        <v>0.152643</v>
      </c>
      <c r="W19" s="21"/>
      <c r="X19" s="170" t="s">
        <v>28</v>
      </c>
      <c r="Y19" s="177">
        <v>0.152643</v>
      </c>
      <c r="Z19" s="177">
        <v>0</v>
      </c>
      <c r="AA19" s="167">
        <v>0.152643</v>
      </c>
      <c r="AE19" s="21"/>
      <c r="AF19" s="170" t="s">
        <v>28</v>
      </c>
      <c r="AG19" s="177">
        <v>0.152643</v>
      </c>
      <c r="AH19" s="177">
        <v>0</v>
      </c>
      <c r="AI19" s="167">
        <v>0.152643</v>
      </c>
    </row>
    <row r="20" spans="1:51" ht="14.25" customHeight="1">
      <c r="A20" s="97"/>
      <c r="B20" s="21"/>
      <c r="C20" s="21"/>
      <c r="D20" s="21"/>
      <c r="E20" s="21"/>
      <c r="F20" s="21"/>
      <c r="G20" s="21"/>
      <c r="I20" s="119"/>
      <c r="J20" s="119"/>
      <c r="K20" s="119"/>
      <c r="L20" s="119"/>
      <c r="M20" s="21"/>
      <c r="N20" s="21"/>
      <c r="O20" s="21"/>
      <c r="P20" s="18"/>
      <c r="Q20" s="94"/>
      <c r="R20" s="95"/>
      <c r="S20" s="95"/>
      <c r="W20" s="21"/>
      <c r="X20" s="18"/>
      <c r="Y20" s="146"/>
      <c r="Z20" s="95"/>
      <c r="AA20" s="95"/>
      <c r="AE20" s="21"/>
      <c r="AF20" s="18"/>
      <c r="AG20" s="94"/>
      <c r="AH20" s="95"/>
      <c r="AI20" s="95"/>
    </row>
    <row r="21" spans="1:51" s="36" customFormat="1">
      <c r="A21" s="130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V21"/>
      <c r="W21" s="34"/>
      <c r="X21" s="34"/>
      <c r="Y21" s="34"/>
      <c r="Z21" s="34"/>
      <c r="AD21"/>
      <c r="AE21" s="34"/>
      <c r="AF21" s="34"/>
      <c r="AG21" s="34"/>
      <c r="AH21" s="34"/>
    </row>
    <row r="22" spans="1:51" ht="15.75" thickBot="1">
      <c r="A22" s="153"/>
      <c r="B22" s="21"/>
      <c r="C22" s="21"/>
      <c r="D22" s="21"/>
      <c r="E22" s="21"/>
      <c r="F22" s="62"/>
      <c r="G22" s="124"/>
      <c r="H22" s="217" t="s">
        <v>11</v>
      </c>
      <c r="I22" s="217"/>
      <c r="J22" s="217"/>
      <c r="K22" s="217"/>
      <c r="L22" s="217"/>
      <c r="M22" s="217"/>
      <c r="N22" s="59"/>
      <c r="O22" s="217" t="s">
        <v>36</v>
      </c>
      <c r="P22" s="217"/>
      <c r="Q22" s="217"/>
      <c r="R22" s="217"/>
      <c r="S22" s="217"/>
      <c r="T22" s="217"/>
      <c r="U22" s="217"/>
      <c r="V22" s="59"/>
      <c r="W22" s="217" t="s">
        <v>37</v>
      </c>
      <c r="X22" s="217"/>
      <c r="Y22" s="217"/>
      <c r="Z22" s="217"/>
      <c r="AA22" s="217"/>
      <c r="AB22" s="217"/>
      <c r="AC22" s="217"/>
      <c r="AD22" s="59"/>
      <c r="AE22" s="217" t="s">
        <v>38</v>
      </c>
      <c r="AF22" s="217"/>
      <c r="AG22" s="217"/>
      <c r="AH22" s="217"/>
      <c r="AI22" s="217"/>
      <c r="AJ22" s="217"/>
      <c r="AK22" s="217"/>
      <c r="AL22" s="59"/>
      <c r="AM22" s="220" t="s">
        <v>39</v>
      </c>
      <c r="AN22" s="220"/>
      <c r="AO22" s="220"/>
    </row>
    <row r="23" spans="1:51" ht="31.5" thickTop="1" thickBot="1">
      <c r="A23" s="17"/>
      <c r="B23" s="18"/>
      <c r="C23" s="18"/>
      <c r="D23" s="19"/>
      <c r="E23" s="20"/>
      <c r="F23" s="21"/>
      <c r="G23" s="21"/>
      <c r="H23" s="21"/>
      <c r="I23" s="21"/>
      <c r="J23" s="21"/>
      <c r="K23" s="21"/>
      <c r="L23" s="21"/>
      <c r="M23" s="21"/>
      <c r="N23" s="21"/>
      <c r="O23" s="218"/>
      <c r="P23" s="218"/>
      <c r="Q23" s="218"/>
      <c r="R23" s="218"/>
      <c r="W23" s="218"/>
      <c r="X23" s="218"/>
      <c r="Y23" s="218"/>
      <c r="Z23" s="218"/>
      <c r="AE23" s="218"/>
      <c r="AF23" s="218"/>
      <c r="AG23" s="218"/>
      <c r="AH23" s="218"/>
      <c r="AM23" s="113" t="s">
        <v>40</v>
      </c>
      <c r="AN23" s="113" t="s">
        <v>41</v>
      </c>
      <c r="AO23" s="113" t="s">
        <v>42</v>
      </c>
    </row>
    <row r="24" spans="1:51" ht="49.15" customHeight="1" thickTop="1" thickBot="1">
      <c r="A24" s="17" t="s">
        <v>43</v>
      </c>
      <c r="B24" s="18"/>
      <c r="C24" s="51"/>
      <c r="D24" s="51"/>
      <c r="E24" s="200"/>
      <c r="F24" s="52"/>
      <c r="G24" s="52"/>
      <c r="H24" s="52"/>
      <c r="I24" s="52"/>
      <c r="J24" s="52" t="s">
        <v>44</v>
      </c>
      <c r="K24" s="52" t="s">
        <v>45</v>
      </c>
      <c r="L24" s="51" t="s">
        <v>46</v>
      </c>
      <c r="M24" s="52" t="s">
        <v>47</v>
      </c>
      <c r="N24" s="52"/>
      <c r="O24" s="22"/>
      <c r="P24" s="22"/>
      <c r="Q24" s="22"/>
      <c r="R24" s="52" t="s">
        <v>44</v>
      </c>
      <c r="S24" s="52" t="s">
        <v>45</v>
      </c>
      <c r="T24" s="51" t="s">
        <v>46</v>
      </c>
      <c r="U24" s="52" t="s">
        <v>47</v>
      </c>
      <c r="V24" s="52"/>
      <c r="W24" s="22"/>
      <c r="X24" s="22"/>
      <c r="Y24" s="22"/>
      <c r="Z24" s="52" t="s">
        <v>44</v>
      </c>
      <c r="AA24" s="52" t="s">
        <v>45</v>
      </c>
      <c r="AB24" s="51" t="s">
        <v>46</v>
      </c>
      <c r="AC24" s="52" t="s">
        <v>47</v>
      </c>
      <c r="AD24" s="52"/>
      <c r="AE24" s="22"/>
      <c r="AF24" s="22"/>
      <c r="AG24" s="22"/>
      <c r="AH24" s="52" t="s">
        <v>44</v>
      </c>
      <c r="AI24" s="52" t="s">
        <v>45</v>
      </c>
      <c r="AJ24" s="51" t="s">
        <v>46</v>
      </c>
      <c r="AK24" s="52" t="s">
        <v>47</v>
      </c>
      <c r="AL24" s="52"/>
      <c r="AM24" s="199">
        <f>U33/M33</f>
        <v>0.98323303714123877</v>
      </c>
      <c r="AN24" s="69">
        <f>AC33/M33</f>
        <v>1.2042559915309003</v>
      </c>
      <c r="AO24" s="69">
        <f>AK33/M33</f>
        <v>0.93878053920893934</v>
      </c>
      <c r="AQ24" s="18" t="s">
        <v>48</v>
      </c>
      <c r="AR24" s="18" t="s">
        <v>49</v>
      </c>
      <c r="AS24" s="18"/>
      <c r="AT24" s="77">
        <v>500</v>
      </c>
      <c r="AU24" s="77">
        <v>1050</v>
      </c>
      <c r="AV24" s="77">
        <v>4500</v>
      </c>
      <c r="AW24" s="77">
        <v>7000</v>
      </c>
      <c r="AX24" s="77">
        <v>15250</v>
      </c>
      <c r="AY24" t="s">
        <v>50</v>
      </c>
    </row>
    <row r="25" spans="1:51" ht="16.5" thickTop="1" thickBot="1">
      <c r="A25" s="23" t="s">
        <v>51</v>
      </c>
      <c r="C25" s="18" t="s">
        <v>3</v>
      </c>
      <c r="D25" s="24"/>
      <c r="E25" s="201">
        <f>SUM(C27:C32)</f>
        <v>39885</v>
      </c>
      <c r="F25" s="21"/>
      <c r="G25" s="21"/>
      <c r="H25" s="23"/>
      <c r="I25" s="18"/>
      <c r="J25" s="18"/>
      <c r="K25" s="18"/>
      <c r="L25" s="21"/>
      <c r="M25" s="21"/>
      <c r="N25" s="21"/>
      <c r="O25" s="21"/>
      <c r="P25" s="23"/>
      <c r="Q25" s="18"/>
      <c r="R25" s="18"/>
      <c r="S25" s="18"/>
      <c r="T25" s="21"/>
      <c r="U25" s="21"/>
      <c r="V25" s="21"/>
      <c r="W25" s="21"/>
      <c r="X25" s="23"/>
      <c r="Y25" s="18"/>
      <c r="Z25" s="18"/>
      <c r="AA25" s="18"/>
      <c r="AB25" s="21"/>
      <c r="AC25" s="21"/>
      <c r="AD25" s="21"/>
      <c r="AE25" s="21"/>
      <c r="AF25" s="23"/>
      <c r="AG25" s="18"/>
      <c r="AH25" s="18"/>
      <c r="AI25" s="18"/>
      <c r="AJ25" s="21"/>
      <c r="AK25" s="21"/>
      <c r="AL25" s="21"/>
      <c r="AQ25" s="18">
        <v>1</v>
      </c>
      <c r="AR25" s="18">
        <v>760</v>
      </c>
      <c r="AS25" s="18"/>
      <c r="AT25" s="18">
        <f>MIN($AT$24,AR25)</f>
        <v>500</v>
      </c>
      <c r="AU25" s="18">
        <f>MAX(MIN($AU$24,AR25-$AT$24),0)</f>
        <v>260</v>
      </c>
      <c r="AV25" s="18">
        <f>MAX(MIN($AV$24,AR25-AT25-AU25),0)</f>
        <v>0</v>
      </c>
      <c r="AW25" s="18">
        <f>MAX(MIN($AW$24,AR25-AT25-AU25-AV25),0)</f>
        <v>0</v>
      </c>
      <c r="AX25" s="18">
        <f>MAX(MIN($AX$24,AR25-AT25-AU25-AV25-AW25),0)</f>
        <v>0</v>
      </c>
      <c r="AY25" s="18">
        <f>MAX(AR25-SUM(AT25:AX25),0)</f>
        <v>0</v>
      </c>
    </row>
    <row r="26" spans="1:51" ht="16.5" thickTop="1" thickBot="1">
      <c r="A26" s="67" t="s">
        <v>52</v>
      </c>
      <c r="B26" s="18"/>
      <c r="C26" s="18"/>
      <c r="D26" s="18"/>
      <c r="E26" s="205">
        <v>452.03</v>
      </c>
      <c r="F26" s="21"/>
      <c r="G26" s="21"/>
      <c r="H26" s="67"/>
      <c r="I26" s="18"/>
      <c r="J26" s="18"/>
      <c r="K26" s="18"/>
      <c r="L26" s="21"/>
      <c r="M26" s="21"/>
      <c r="N26" s="21"/>
      <c r="O26" s="21"/>
      <c r="P26" s="67"/>
      <c r="Q26" s="18"/>
      <c r="R26" s="18"/>
      <c r="S26" s="18"/>
      <c r="T26" s="21"/>
      <c r="U26" s="21"/>
      <c r="V26" s="21"/>
      <c r="W26" s="21"/>
      <c r="X26" s="67"/>
      <c r="Y26" s="18"/>
      <c r="Z26" s="18"/>
      <c r="AA26" s="18"/>
      <c r="AB26" s="21"/>
      <c r="AC26" s="21"/>
      <c r="AD26" s="21"/>
      <c r="AE26" s="21"/>
      <c r="AF26" s="67"/>
      <c r="AG26" s="18"/>
      <c r="AH26" s="18"/>
      <c r="AI26" s="18"/>
      <c r="AJ26" s="21"/>
      <c r="AK26" s="21"/>
      <c r="AL26" s="21"/>
      <c r="AQ26" s="18">
        <v>2</v>
      </c>
      <c r="AR26" s="18">
        <v>2938</v>
      </c>
      <c r="AS26" s="18"/>
      <c r="AT26" s="18">
        <f t="shared" ref="AT26:AT36" si="0">MIN($AT$24,AR26)</f>
        <v>500</v>
      </c>
      <c r="AU26" s="18">
        <f t="shared" ref="AU26:AU36" si="1">MAX(MIN($AU$24,AR26-$AT$24),0)</f>
        <v>1050</v>
      </c>
      <c r="AV26" s="18">
        <f t="shared" ref="AV26:AV36" si="2">MAX(MIN($AV$24,AR26-AT26-AU26),0)</f>
        <v>1388</v>
      </c>
      <c r="AW26" s="18">
        <f t="shared" ref="AW26:AW36" si="3">MAX(MIN($AW$24,AR26-AT26-AU26-AV26),0)</f>
        <v>0</v>
      </c>
      <c r="AX26" s="18">
        <f t="shared" ref="AX26:AX36" si="4">MAX(MIN($AX$24,AR26-AT26-AU26-AV26-AW26),0)</f>
        <v>0</v>
      </c>
      <c r="AY26" s="18">
        <f t="shared" ref="AY26:AY36" si="5">MAX(AR26-SUM(AT26:AX26),0)</f>
        <v>0</v>
      </c>
    </row>
    <row r="27" spans="1:51" ht="15.75" thickTop="1">
      <c r="A27" s="98" t="s">
        <v>19</v>
      </c>
      <c r="B27" s="18"/>
      <c r="C27" s="86">
        <f>AT37</f>
        <v>5762</v>
      </c>
      <c r="D27" s="26"/>
      <c r="E27" s="202"/>
      <c r="F27" s="21"/>
      <c r="G27" s="30"/>
      <c r="H27" s="25" t="s">
        <v>53</v>
      </c>
      <c r="I27" s="18" t="s">
        <v>4</v>
      </c>
      <c r="J27" s="63">
        <f>$J$4</f>
        <v>78.64</v>
      </c>
      <c r="K27" s="63">
        <f>J27*12</f>
        <v>943.68000000000006</v>
      </c>
      <c r="L27" s="30">
        <f>$K$4*12</f>
        <v>0</v>
      </c>
      <c r="M27" s="30">
        <f>K27+L27</f>
        <v>943.68000000000006</v>
      </c>
      <c r="N27" s="21"/>
      <c r="O27" s="30"/>
      <c r="P27" s="25" t="s">
        <v>54</v>
      </c>
      <c r="Q27" s="18" t="s">
        <v>4</v>
      </c>
      <c r="R27" s="63">
        <f>$Q$14</f>
        <v>29.097610156886343</v>
      </c>
      <c r="S27" s="63">
        <f>R27*12</f>
        <v>349.17132188263611</v>
      </c>
      <c r="T27" s="30">
        <f>$R$14*12</f>
        <v>0</v>
      </c>
      <c r="U27" s="30">
        <f>S27+T27</f>
        <v>349.17132188263611</v>
      </c>
      <c r="V27" s="30"/>
      <c r="W27" s="30"/>
      <c r="X27" s="25" t="s">
        <v>54</v>
      </c>
      <c r="Y27" s="18" t="s">
        <v>4</v>
      </c>
      <c r="Z27" s="63"/>
      <c r="AA27" s="63">
        <f>$Y$14*12</f>
        <v>6022.6879026300103</v>
      </c>
      <c r="AB27" s="30">
        <f>$Z$14*12</f>
        <v>92.819437466669029</v>
      </c>
      <c r="AC27" s="30">
        <f>AA27+AB27</f>
        <v>6115.5073400966794</v>
      </c>
      <c r="AD27" s="30"/>
      <c r="AE27" s="30"/>
      <c r="AF27" s="25" t="s">
        <v>54</v>
      </c>
      <c r="AG27" s="18" t="s">
        <v>4</v>
      </c>
      <c r="AH27" s="63">
        <f>$AG$14</f>
        <v>29.1</v>
      </c>
      <c r="AI27" s="63">
        <f>AH27*12</f>
        <v>349.20000000000005</v>
      </c>
      <c r="AJ27" s="30">
        <f>$AH$14*12</f>
        <v>0</v>
      </c>
      <c r="AK27" s="30">
        <f>AI27+AJ27</f>
        <v>349.20000000000005</v>
      </c>
      <c r="AL27" s="30"/>
      <c r="AQ27" s="18">
        <v>3</v>
      </c>
      <c r="AR27" s="18">
        <v>4510</v>
      </c>
      <c r="AS27" s="18"/>
      <c r="AT27" s="18">
        <f t="shared" si="0"/>
        <v>500</v>
      </c>
      <c r="AU27" s="18">
        <f t="shared" si="1"/>
        <v>1050</v>
      </c>
      <c r="AV27" s="18">
        <f t="shared" si="2"/>
        <v>2960</v>
      </c>
      <c r="AW27" s="18">
        <f t="shared" si="3"/>
        <v>0</v>
      </c>
      <c r="AX27" s="18">
        <f t="shared" si="4"/>
        <v>0</v>
      </c>
      <c r="AY27" s="18">
        <f t="shared" si="5"/>
        <v>0</v>
      </c>
    </row>
    <row r="28" spans="1:51">
      <c r="A28" s="98" t="s">
        <v>21</v>
      </c>
      <c r="B28" s="18"/>
      <c r="C28" s="86">
        <f>AU37</f>
        <v>8167</v>
      </c>
      <c r="D28" s="26"/>
      <c r="E28" s="27"/>
      <c r="F28" s="21"/>
      <c r="G28" s="30"/>
      <c r="H28" s="25"/>
      <c r="I28" s="18"/>
      <c r="J28" s="63"/>
      <c r="N28" s="21"/>
      <c r="O28" s="30"/>
      <c r="P28" s="25" t="s">
        <v>55</v>
      </c>
      <c r="Q28" s="18" t="s">
        <v>4</v>
      </c>
      <c r="R28" s="63"/>
      <c r="S28" s="63">
        <f>$Q$15*E26*12</f>
        <v>3390.1429205949025</v>
      </c>
      <c r="T28" s="30">
        <f>$R$15*E26*12</f>
        <v>55.463160165785133</v>
      </c>
      <c r="U28" s="30">
        <f t="shared" ref="U28" si="6">S28+T28</f>
        <v>3445.6060807606877</v>
      </c>
      <c r="V28" s="30"/>
      <c r="W28" s="30"/>
      <c r="X28" s="25"/>
      <c r="Y28" s="18"/>
      <c r="Z28" s="63"/>
      <c r="AA28" s="63"/>
      <c r="AB28" s="30"/>
      <c r="AC28" s="30"/>
      <c r="AD28" s="30"/>
      <c r="AE28" s="30"/>
      <c r="AF28" s="25"/>
      <c r="AG28" s="18"/>
      <c r="AH28" s="63"/>
      <c r="AI28" s="63"/>
      <c r="AJ28" s="30"/>
      <c r="AK28" s="30"/>
      <c r="AL28" s="30"/>
      <c r="AQ28" s="18">
        <v>4</v>
      </c>
      <c r="AR28" s="18">
        <v>6097</v>
      </c>
      <c r="AS28" s="18"/>
      <c r="AT28" s="18">
        <f t="shared" si="0"/>
        <v>500</v>
      </c>
      <c r="AU28" s="18">
        <f t="shared" si="1"/>
        <v>1050</v>
      </c>
      <c r="AV28" s="18">
        <f t="shared" si="2"/>
        <v>4500</v>
      </c>
      <c r="AW28" s="18">
        <f t="shared" si="3"/>
        <v>47</v>
      </c>
      <c r="AX28" s="18">
        <f t="shared" si="4"/>
        <v>0</v>
      </c>
      <c r="AY28" s="18">
        <f t="shared" si="5"/>
        <v>0</v>
      </c>
    </row>
    <row r="29" spans="1:51">
      <c r="A29" s="98" t="s">
        <v>23</v>
      </c>
      <c r="B29" s="18"/>
      <c r="C29" s="86">
        <f>AV37</f>
        <v>23990</v>
      </c>
      <c r="D29" s="26"/>
      <c r="E29" s="27"/>
      <c r="F29" s="21"/>
      <c r="G29" s="30"/>
      <c r="H29" s="25" t="s">
        <v>56</v>
      </c>
      <c r="I29" s="18" t="s">
        <v>4</v>
      </c>
      <c r="J29" s="63"/>
      <c r="K29" s="63">
        <f>SUMPRODUCT($J$6:$J$11,C27:C32)</f>
        <v>2490.3664656101637</v>
      </c>
      <c r="L29" s="30">
        <f>SUMPRODUCT($K$6:$K$11,C27:C32)</f>
        <v>312.89426738983627</v>
      </c>
      <c r="M29" s="30">
        <f>K29+L29</f>
        <v>2803.2607330000001</v>
      </c>
      <c r="N29" s="21"/>
      <c r="O29" s="30"/>
      <c r="P29" s="25" t="s">
        <v>57</v>
      </c>
      <c r="Q29" s="18" t="s">
        <v>4</v>
      </c>
      <c r="R29" s="63"/>
      <c r="S29" s="63">
        <f>$Q$16*E25</f>
        <v>0</v>
      </c>
      <c r="T29" s="30">
        <f>$R$16*E25</f>
        <v>154.32139546247447</v>
      </c>
      <c r="U29" s="30">
        <f>S29+T29</f>
        <v>154.32139546247447</v>
      </c>
      <c r="V29" s="30"/>
      <c r="W29" s="30"/>
      <c r="X29" s="25" t="s">
        <v>57</v>
      </c>
      <c r="Y29" s="18" t="s">
        <v>4</v>
      </c>
      <c r="Z29" s="63"/>
      <c r="AA29" s="63">
        <f>$Y$16*E25</f>
        <v>0</v>
      </c>
      <c r="AB29" s="30">
        <f>$Z$16*E25</f>
        <v>154.32139546247447</v>
      </c>
      <c r="AC29" s="30">
        <f>AA29+AB29</f>
        <v>154.32139546247447</v>
      </c>
      <c r="AD29" s="30"/>
      <c r="AE29" s="30"/>
      <c r="AF29" s="25" t="s">
        <v>57</v>
      </c>
      <c r="AG29" s="18" t="s">
        <v>4</v>
      </c>
      <c r="AH29" s="63"/>
      <c r="AI29" s="63">
        <f>$AG$16*E25</f>
        <v>2930.8788605368209</v>
      </c>
      <c r="AJ29" s="30">
        <f>$AH$16*E25</f>
        <v>202.27093843924732</v>
      </c>
      <c r="AK29" s="30">
        <f>AI29+AJ29</f>
        <v>3133.1497989760683</v>
      </c>
      <c r="AL29" s="30"/>
      <c r="AQ29" s="18">
        <v>5</v>
      </c>
      <c r="AR29" s="18">
        <v>6569</v>
      </c>
      <c r="AS29" s="18"/>
      <c r="AT29" s="18">
        <f t="shared" si="0"/>
        <v>500</v>
      </c>
      <c r="AU29" s="18">
        <f t="shared" si="1"/>
        <v>1050</v>
      </c>
      <c r="AV29" s="18">
        <f t="shared" si="2"/>
        <v>4500</v>
      </c>
      <c r="AW29" s="18">
        <f t="shared" si="3"/>
        <v>519</v>
      </c>
      <c r="AX29" s="18">
        <f t="shared" si="4"/>
        <v>0</v>
      </c>
      <c r="AY29" s="18">
        <f t="shared" si="5"/>
        <v>0</v>
      </c>
    </row>
    <row r="30" spans="1:51">
      <c r="A30" s="98" t="s">
        <v>25</v>
      </c>
      <c r="B30" s="18"/>
      <c r="C30" s="86">
        <f>AW37</f>
        <v>1966</v>
      </c>
      <c r="D30" s="26"/>
      <c r="E30" s="27"/>
      <c r="F30" s="21"/>
      <c r="G30" s="30"/>
      <c r="H30" s="25" t="s">
        <v>58</v>
      </c>
      <c r="I30" s="18" t="s">
        <v>4</v>
      </c>
      <c r="J30" s="63"/>
      <c r="K30" s="63">
        <f>$J$12*E25</f>
        <v>230.84065846576021</v>
      </c>
      <c r="L30" s="30">
        <f>$K$12*E25</f>
        <v>385.02362653423978</v>
      </c>
      <c r="M30" s="30">
        <f>SUM(K30:L30)</f>
        <v>615.864285</v>
      </c>
      <c r="N30" s="21"/>
      <c r="O30" s="30"/>
      <c r="P30" s="25"/>
      <c r="Q30" s="18"/>
      <c r="R30" s="63"/>
      <c r="S30" s="63"/>
      <c r="T30" s="30"/>
      <c r="U30" s="30"/>
      <c r="V30" s="30"/>
      <c r="W30" s="30"/>
      <c r="X30" s="25"/>
      <c r="Y30" s="18"/>
      <c r="Z30" s="63"/>
      <c r="AA30" s="63"/>
      <c r="AB30" s="30"/>
      <c r="AC30" s="30"/>
      <c r="AD30" s="30"/>
      <c r="AE30" s="30"/>
      <c r="AF30" s="25"/>
      <c r="AG30" s="18"/>
      <c r="AH30" s="63"/>
      <c r="AI30" s="63"/>
      <c r="AJ30" s="30"/>
      <c r="AK30" s="30"/>
      <c r="AL30" s="30"/>
      <c r="AQ30" s="18">
        <v>6</v>
      </c>
      <c r="AR30" s="18">
        <v>7450</v>
      </c>
      <c r="AS30" s="18"/>
      <c r="AT30" s="18">
        <f t="shared" si="0"/>
        <v>500</v>
      </c>
      <c r="AU30" s="18">
        <f t="shared" si="1"/>
        <v>1050</v>
      </c>
      <c r="AV30" s="18">
        <f t="shared" si="2"/>
        <v>4500</v>
      </c>
      <c r="AW30" s="18">
        <f t="shared" si="3"/>
        <v>1400</v>
      </c>
      <c r="AX30" s="18">
        <f t="shared" si="4"/>
        <v>0</v>
      </c>
      <c r="AY30" s="18">
        <f t="shared" si="5"/>
        <v>0</v>
      </c>
    </row>
    <row r="31" spans="1:51">
      <c r="A31" s="98" t="s">
        <v>27</v>
      </c>
      <c r="B31" s="18"/>
      <c r="C31" s="86">
        <f>AX37</f>
        <v>0</v>
      </c>
      <c r="D31" s="26"/>
      <c r="E31" s="27"/>
      <c r="F31" s="21"/>
      <c r="G31" s="30"/>
      <c r="H31" s="25" t="s">
        <v>59</v>
      </c>
      <c r="I31" s="18" t="s">
        <v>4</v>
      </c>
      <c r="J31" s="63"/>
      <c r="K31" s="63">
        <f>$J$13*E25</f>
        <v>30.827528205548262</v>
      </c>
      <c r="L31" s="30">
        <f>$K$13*E25</f>
        <v>1915.7997817944517</v>
      </c>
      <c r="M31" s="30">
        <f>K31+L31</f>
        <v>1946.6273100000001</v>
      </c>
      <c r="N31" s="21"/>
      <c r="O31" s="30"/>
      <c r="P31" s="25" t="s">
        <v>59</v>
      </c>
      <c r="Q31" s="18" t="s">
        <v>4</v>
      </c>
      <c r="R31" s="63"/>
      <c r="S31" s="63">
        <f>$Q$17*E25</f>
        <v>-32.71848712868001</v>
      </c>
      <c r="T31" s="30">
        <f>$R$17*E25</f>
        <v>663.33650164995993</v>
      </c>
      <c r="U31" s="30">
        <f>S31+T31</f>
        <v>630.61801452127997</v>
      </c>
      <c r="V31" s="30"/>
      <c r="W31" s="30"/>
      <c r="X31" s="25" t="s">
        <v>59</v>
      </c>
      <c r="Y31" s="18" t="s">
        <v>4</v>
      </c>
      <c r="Z31" s="63"/>
      <c r="AA31" s="63">
        <f>$Y$17*E25</f>
        <v>-32.71848712868001</v>
      </c>
      <c r="AB31" s="30">
        <f>$Z$17*E25</f>
        <v>663.33650164995993</v>
      </c>
      <c r="AC31" s="30">
        <f>AA31+AB31</f>
        <v>630.61801452127997</v>
      </c>
      <c r="AD31" s="30"/>
      <c r="AE31" s="30"/>
      <c r="AF31" s="25" t="s">
        <v>59</v>
      </c>
      <c r="AG31" s="18" t="s">
        <v>4</v>
      </c>
      <c r="AH31" s="63"/>
      <c r="AI31" s="63">
        <f>$AG$17*E25</f>
        <v>-32.71848712868001</v>
      </c>
      <c r="AJ31" s="30">
        <f>$AH$17*E25</f>
        <v>663.33650164995993</v>
      </c>
      <c r="AK31" s="30">
        <f>AI31+AJ31</f>
        <v>630.61801452127997</v>
      </c>
      <c r="AL31" s="30"/>
      <c r="AQ31" s="18">
        <v>7</v>
      </c>
      <c r="AR31" s="18">
        <v>4687</v>
      </c>
      <c r="AS31" s="18"/>
      <c r="AT31" s="18">
        <f t="shared" si="0"/>
        <v>500</v>
      </c>
      <c r="AU31" s="18">
        <f t="shared" si="1"/>
        <v>1050</v>
      </c>
      <c r="AV31" s="18">
        <f t="shared" si="2"/>
        <v>3137</v>
      </c>
      <c r="AW31" s="18">
        <f t="shared" si="3"/>
        <v>0</v>
      </c>
      <c r="AX31" s="18">
        <f t="shared" si="4"/>
        <v>0</v>
      </c>
      <c r="AY31" s="18">
        <f t="shared" si="5"/>
        <v>0</v>
      </c>
    </row>
    <row r="32" spans="1:51">
      <c r="A32" s="98" t="s">
        <v>29</v>
      </c>
      <c r="B32" s="18"/>
      <c r="C32" s="87">
        <f>AY37</f>
        <v>0</v>
      </c>
      <c r="D32" s="26"/>
      <c r="E32" s="27"/>
      <c r="F32" s="21"/>
      <c r="G32" s="30"/>
      <c r="H32" s="25" t="s">
        <v>60</v>
      </c>
      <c r="I32" s="18" t="s">
        <v>4</v>
      </c>
      <c r="J32" s="63"/>
      <c r="K32" s="63">
        <f>$J$17*E25</f>
        <v>43.181304720217526</v>
      </c>
      <c r="L32" s="30">
        <f>$K$17*E25</f>
        <v>4147.3362202797825</v>
      </c>
      <c r="M32" s="30">
        <f>K32+L32</f>
        <v>4190.5175250000002</v>
      </c>
      <c r="N32" s="21"/>
      <c r="O32" s="30"/>
      <c r="P32" s="25" t="s">
        <v>61</v>
      </c>
      <c r="Q32" s="18" t="s">
        <v>4</v>
      </c>
      <c r="R32" s="63"/>
      <c r="S32" s="63">
        <f>$Q$18*E25</f>
        <v>56.029131846461965</v>
      </c>
      <c r="T32" s="30">
        <f>$R$18*E25</f>
        <v>5688.1516393223519</v>
      </c>
      <c r="U32" s="30">
        <f>S32+T32</f>
        <v>5744.1807711688143</v>
      </c>
      <c r="V32" s="30"/>
      <c r="W32" s="30"/>
      <c r="X32" s="25" t="s">
        <v>61</v>
      </c>
      <c r="Y32" s="18" t="s">
        <v>4</v>
      </c>
      <c r="Z32" s="63"/>
      <c r="AA32" s="63">
        <f>$Y$18*E25</f>
        <v>56.029131846461965</v>
      </c>
      <c r="AB32" s="30">
        <f>$Z$18*E25</f>
        <v>5688.1516393223519</v>
      </c>
      <c r="AC32" s="30">
        <f>AA32+AB32</f>
        <v>5744.1807711688143</v>
      </c>
      <c r="AD32" s="30"/>
      <c r="AE32" s="30"/>
      <c r="AF32" s="25" t="s">
        <v>61</v>
      </c>
      <c r="AG32" s="18" t="s">
        <v>4</v>
      </c>
      <c r="AH32" s="63"/>
      <c r="AI32" s="63">
        <f>$AG$18*E25</f>
        <v>56.029131846461965</v>
      </c>
      <c r="AJ32" s="30">
        <f>$AH$18*E25</f>
        <v>5688.1516393223519</v>
      </c>
      <c r="AK32" s="30">
        <f>AI32+AJ32</f>
        <v>5744.1807711688143</v>
      </c>
      <c r="AL32" s="30"/>
      <c r="AQ32" s="18">
        <v>8</v>
      </c>
      <c r="AR32" s="18">
        <v>4555</v>
      </c>
      <c r="AS32" s="18"/>
      <c r="AT32" s="18">
        <f t="shared" si="0"/>
        <v>500</v>
      </c>
      <c r="AU32" s="18">
        <f t="shared" si="1"/>
        <v>1050</v>
      </c>
      <c r="AV32" s="18">
        <f t="shared" si="2"/>
        <v>3005</v>
      </c>
      <c r="AW32" s="18">
        <f t="shared" si="3"/>
        <v>0</v>
      </c>
      <c r="AX32" s="18">
        <f t="shared" si="4"/>
        <v>0</v>
      </c>
      <c r="AY32" s="18">
        <f t="shared" si="5"/>
        <v>0</v>
      </c>
    </row>
    <row r="33" spans="1:51">
      <c r="D33" s="74"/>
      <c r="E33" s="48"/>
      <c r="F33" s="30"/>
      <c r="G33" s="49"/>
      <c r="H33" s="29" t="s">
        <v>62</v>
      </c>
      <c r="I33" s="18" t="s">
        <v>4</v>
      </c>
      <c r="J33" s="18"/>
      <c r="K33" s="64">
        <f>SUM(K27:K32)</f>
        <v>3738.89595700169</v>
      </c>
      <c r="L33" s="49">
        <f>SUM(L27:L32)</f>
        <v>6761.0538959983105</v>
      </c>
      <c r="M33" s="49">
        <f>SUM(M27:M32)</f>
        <v>10499.949853</v>
      </c>
      <c r="N33" s="30"/>
      <c r="O33" s="49"/>
      <c r="P33" s="29" t="s">
        <v>62</v>
      </c>
      <c r="Q33" s="18" t="s">
        <v>4</v>
      </c>
      <c r="R33" s="18"/>
      <c r="S33" s="100">
        <f>SUM(S27:S32)</f>
        <v>3762.6248871953208</v>
      </c>
      <c r="T33" s="49">
        <f>SUM(T27:T32)</f>
        <v>6561.2726966005712</v>
      </c>
      <c r="U33" s="49">
        <f>SUM(U27:U32)</f>
        <v>10323.897583795893</v>
      </c>
      <c r="V33" s="49"/>
      <c r="W33" s="49"/>
      <c r="X33" s="29" t="s">
        <v>62</v>
      </c>
      <c r="Y33" s="18" t="s">
        <v>4</v>
      </c>
      <c r="Z33" s="18"/>
      <c r="AA33" s="100">
        <f>SUM(AA27:AA32)</f>
        <v>6045.9985473477927</v>
      </c>
      <c r="AB33" s="49">
        <f>SUM(AB27:AB32)</f>
        <v>6598.6289739014555</v>
      </c>
      <c r="AC33" s="49">
        <f>SUM(AC27:AC32)</f>
        <v>12644.627521249247</v>
      </c>
      <c r="AD33" s="49"/>
      <c r="AE33" s="49"/>
      <c r="AF33" s="29" t="s">
        <v>62</v>
      </c>
      <c r="AG33" s="18" t="s">
        <v>4</v>
      </c>
      <c r="AH33" s="18"/>
      <c r="AI33" s="100">
        <f>SUM(AI27:AI32)</f>
        <v>3303.3895052546027</v>
      </c>
      <c r="AJ33" s="49">
        <f>SUM(AJ27:AJ32)</f>
        <v>6553.7590794115595</v>
      </c>
      <c r="AK33" s="49">
        <f>SUM(AK27:AK32)</f>
        <v>9857.1485846661635</v>
      </c>
      <c r="AL33" s="49"/>
      <c r="AQ33" s="18">
        <v>9</v>
      </c>
      <c r="AR33" s="18">
        <v>760</v>
      </c>
      <c r="AS33" s="18"/>
      <c r="AT33" s="18">
        <f t="shared" si="0"/>
        <v>500</v>
      </c>
      <c r="AU33" s="18">
        <f t="shared" si="1"/>
        <v>260</v>
      </c>
      <c r="AV33" s="18">
        <f t="shared" si="2"/>
        <v>0</v>
      </c>
      <c r="AW33" s="18">
        <f t="shared" si="3"/>
        <v>0</v>
      </c>
      <c r="AX33" s="18">
        <f t="shared" si="4"/>
        <v>0</v>
      </c>
      <c r="AY33" s="18">
        <f t="shared" si="5"/>
        <v>0</v>
      </c>
    </row>
    <row r="34" spans="1:51">
      <c r="D34" s="74"/>
      <c r="E34" s="48"/>
      <c r="F34" s="30"/>
      <c r="G34" s="49"/>
      <c r="H34" s="29"/>
      <c r="I34" s="18"/>
      <c r="J34" s="18"/>
      <c r="K34" s="64"/>
      <c r="L34" s="49"/>
      <c r="M34" s="49"/>
      <c r="N34" s="30"/>
      <c r="O34" s="49"/>
      <c r="P34" s="29"/>
      <c r="Q34" s="18"/>
      <c r="R34" s="18"/>
      <c r="S34" s="100"/>
      <c r="T34" s="49"/>
      <c r="U34" s="49"/>
      <c r="V34" s="49"/>
      <c r="W34" s="49"/>
      <c r="X34" s="29"/>
      <c r="Y34" s="18"/>
      <c r="Z34" s="18"/>
      <c r="AA34" s="100"/>
      <c r="AB34" s="49"/>
      <c r="AC34" s="49"/>
      <c r="AD34" s="49"/>
      <c r="AE34" s="49"/>
      <c r="AF34" s="29"/>
      <c r="AG34" s="18"/>
      <c r="AH34" s="18"/>
      <c r="AI34" s="100"/>
      <c r="AJ34" s="49"/>
      <c r="AK34" s="49"/>
      <c r="AL34" s="49"/>
      <c r="AQ34" s="18">
        <v>10</v>
      </c>
      <c r="AR34" s="18">
        <v>599</v>
      </c>
      <c r="AS34" s="18"/>
      <c r="AT34" s="18">
        <f t="shared" si="0"/>
        <v>500</v>
      </c>
      <c r="AU34" s="18">
        <f t="shared" si="1"/>
        <v>99</v>
      </c>
      <c r="AV34" s="18">
        <f t="shared" si="2"/>
        <v>0</v>
      </c>
      <c r="AW34" s="18">
        <f t="shared" si="3"/>
        <v>0</v>
      </c>
      <c r="AX34" s="18">
        <f t="shared" si="4"/>
        <v>0</v>
      </c>
      <c r="AY34" s="18">
        <f t="shared" si="5"/>
        <v>0</v>
      </c>
    </row>
    <row r="35" spans="1:51">
      <c r="D35" s="74"/>
      <c r="E35" s="48"/>
      <c r="F35" s="30"/>
      <c r="G35" s="49"/>
      <c r="H35" s="29"/>
      <c r="I35" s="18"/>
      <c r="J35" s="18"/>
      <c r="K35" s="64"/>
      <c r="L35" s="49"/>
      <c r="M35" s="49"/>
      <c r="N35" s="30"/>
      <c r="O35" s="49"/>
      <c r="P35" s="29"/>
      <c r="Q35" s="18"/>
      <c r="R35" s="18"/>
      <c r="S35" s="100"/>
      <c r="T35" s="49"/>
      <c r="U35" s="49"/>
      <c r="V35" s="49"/>
      <c r="W35" s="49"/>
      <c r="X35" s="29"/>
      <c r="Y35" s="18"/>
      <c r="Z35" s="18"/>
      <c r="AA35" s="100"/>
      <c r="AB35" s="49"/>
      <c r="AC35" s="49"/>
      <c r="AD35" s="49"/>
      <c r="AE35" s="49"/>
      <c r="AF35" s="29"/>
      <c r="AG35" s="18"/>
      <c r="AH35" s="18"/>
      <c r="AI35" s="100"/>
      <c r="AJ35" s="49"/>
      <c r="AK35" s="49"/>
      <c r="AL35" s="49"/>
      <c r="AQ35" s="18">
        <v>11</v>
      </c>
      <c r="AR35" s="18">
        <v>698</v>
      </c>
      <c r="AS35" s="18"/>
      <c r="AT35" s="18">
        <f t="shared" si="0"/>
        <v>500</v>
      </c>
      <c r="AU35" s="18">
        <f t="shared" si="1"/>
        <v>198</v>
      </c>
      <c r="AV35" s="18">
        <f t="shared" si="2"/>
        <v>0</v>
      </c>
      <c r="AW35" s="18">
        <f t="shared" si="3"/>
        <v>0</v>
      </c>
      <c r="AX35" s="18">
        <f t="shared" si="4"/>
        <v>0</v>
      </c>
      <c r="AY35" s="18">
        <f t="shared" si="5"/>
        <v>0</v>
      </c>
    </row>
    <row r="36" spans="1:51">
      <c r="A36" s="25"/>
      <c r="B36" s="18"/>
      <c r="C36" s="18"/>
      <c r="D36" s="25"/>
      <c r="E36" s="27"/>
      <c r="F36" s="25"/>
      <c r="G36" s="25"/>
      <c r="H36" s="25"/>
      <c r="I36" s="25"/>
      <c r="J36" s="25"/>
      <c r="K36" s="25"/>
      <c r="L36" s="25"/>
      <c r="M36" s="25"/>
      <c r="N36" s="25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Q36" s="18">
        <v>12</v>
      </c>
      <c r="AR36" s="18">
        <v>262</v>
      </c>
      <c r="AS36" s="18"/>
      <c r="AT36" s="18">
        <f t="shared" si="0"/>
        <v>262</v>
      </c>
      <c r="AU36" s="18">
        <f t="shared" si="1"/>
        <v>0</v>
      </c>
      <c r="AV36" s="18">
        <f t="shared" si="2"/>
        <v>0</v>
      </c>
      <c r="AW36" s="18">
        <f t="shared" si="3"/>
        <v>0</v>
      </c>
      <c r="AX36" s="18">
        <f t="shared" si="4"/>
        <v>0</v>
      </c>
      <c r="AY36" s="18">
        <f t="shared" si="5"/>
        <v>0</v>
      </c>
    </row>
    <row r="37" spans="1:51" s="36" customFormat="1">
      <c r="A37" s="31"/>
      <c r="B37" s="32"/>
      <c r="C37" s="68"/>
      <c r="D37" s="55"/>
      <c r="E37" s="56"/>
      <c r="F37" s="34"/>
      <c r="G37" s="50"/>
      <c r="H37" s="50"/>
      <c r="I37" s="50"/>
      <c r="J37" s="50"/>
      <c r="K37" s="65"/>
      <c r="L37" s="50"/>
      <c r="M37" s="50"/>
      <c r="N37" s="34"/>
      <c r="O37" s="65"/>
      <c r="P37" s="65"/>
      <c r="Q37" s="65"/>
      <c r="R37" s="65"/>
      <c r="S37" s="65" t="s">
        <v>9</v>
      </c>
      <c r="T37" s="65"/>
      <c r="U37" s="78">
        <f>U33/M33</f>
        <v>0.98323303714123877</v>
      </c>
      <c r="V37" s="78"/>
      <c r="W37" s="65"/>
      <c r="X37" s="65"/>
      <c r="Y37" s="65"/>
      <c r="Z37" s="65"/>
      <c r="AA37" s="65" t="s">
        <v>9</v>
      </c>
      <c r="AB37" s="65"/>
      <c r="AC37" s="78">
        <f>AC33/M33</f>
        <v>1.2042559915309003</v>
      </c>
      <c r="AD37" s="80"/>
      <c r="AE37" s="65"/>
      <c r="AF37" s="65"/>
      <c r="AG37" s="65"/>
      <c r="AH37" s="65"/>
      <c r="AI37" s="65" t="s">
        <v>9</v>
      </c>
      <c r="AJ37" s="65"/>
      <c r="AK37" s="78">
        <f>AK33/M33</f>
        <v>0.93878053920893934</v>
      </c>
      <c r="AL37" s="78"/>
      <c r="AQ37" s="32"/>
      <c r="AR37" s="32"/>
      <c r="AS37" s="32"/>
      <c r="AT37" s="32">
        <f>SUM(AT25:AT36)</f>
        <v>5762</v>
      </c>
      <c r="AU37" s="32">
        <f t="shared" ref="AU37:AY37" si="7">SUM(AU25:AU36)</f>
        <v>8167</v>
      </c>
      <c r="AV37" s="32">
        <f t="shared" si="7"/>
        <v>23990</v>
      </c>
      <c r="AW37" s="32">
        <f t="shared" si="7"/>
        <v>1966</v>
      </c>
      <c r="AX37" s="32">
        <f t="shared" si="7"/>
        <v>0</v>
      </c>
      <c r="AY37" s="32">
        <f t="shared" si="7"/>
        <v>0</v>
      </c>
    </row>
    <row r="38" spans="1:51">
      <c r="A38" s="35"/>
      <c r="B38" s="18"/>
      <c r="C38" s="53"/>
      <c r="D38" s="26"/>
      <c r="E38" s="27"/>
      <c r="AM38" s="220" t="s">
        <v>39</v>
      </c>
      <c r="AN38" s="220"/>
      <c r="AO38" s="220"/>
    </row>
    <row r="39" spans="1:51" ht="30.75" thickBot="1">
      <c r="C39" s="69"/>
      <c r="O39" s="219"/>
      <c r="P39" s="219"/>
      <c r="Q39" s="219"/>
      <c r="R39" s="219"/>
      <c r="W39" s="219"/>
      <c r="X39" s="219"/>
      <c r="Y39" s="219"/>
      <c r="Z39" s="219"/>
      <c r="AE39" s="219"/>
      <c r="AF39" s="219"/>
      <c r="AG39" s="219"/>
      <c r="AH39" s="219"/>
      <c r="AM39" s="113" t="s">
        <v>40</v>
      </c>
      <c r="AN39" s="113" t="s">
        <v>41</v>
      </c>
      <c r="AO39" s="113" t="s">
        <v>42</v>
      </c>
    </row>
    <row r="40" spans="1:51" ht="60.75" customHeight="1" thickTop="1" thickBot="1">
      <c r="A40" s="17" t="s">
        <v>63</v>
      </c>
      <c r="B40" s="18"/>
      <c r="C40" s="51"/>
      <c r="D40" s="51"/>
      <c r="E40" s="200"/>
      <c r="G40" s="52"/>
      <c r="H40" s="52"/>
      <c r="I40" s="52"/>
      <c r="J40" s="52" t="s">
        <v>44</v>
      </c>
      <c r="K40" s="52" t="s">
        <v>45</v>
      </c>
      <c r="L40" s="51" t="s">
        <v>46</v>
      </c>
      <c r="M40" s="52" t="s">
        <v>47</v>
      </c>
      <c r="O40" s="79"/>
      <c r="P40" s="22"/>
      <c r="Q40" s="22"/>
      <c r="R40" s="52" t="s">
        <v>44</v>
      </c>
      <c r="S40" s="52" t="s">
        <v>45</v>
      </c>
      <c r="T40" s="51" t="s">
        <v>46</v>
      </c>
      <c r="U40" s="52" t="s">
        <v>47</v>
      </c>
      <c r="V40" s="52"/>
      <c r="W40" s="79"/>
      <c r="X40" s="22"/>
      <c r="Y40" s="22"/>
      <c r="Z40" s="52" t="s">
        <v>44</v>
      </c>
      <c r="AA40" s="52" t="s">
        <v>45</v>
      </c>
      <c r="AB40" s="51" t="s">
        <v>46</v>
      </c>
      <c r="AC40" s="52" t="s">
        <v>47</v>
      </c>
      <c r="AD40" s="52"/>
      <c r="AE40" s="79"/>
      <c r="AF40" s="22"/>
      <c r="AG40" s="22"/>
      <c r="AH40" s="52" t="s">
        <v>44</v>
      </c>
      <c r="AI40" s="52" t="s">
        <v>45</v>
      </c>
      <c r="AJ40" s="51" t="s">
        <v>46</v>
      </c>
      <c r="AK40" s="52" t="s">
        <v>47</v>
      </c>
      <c r="AL40" s="52"/>
      <c r="AM40" s="199">
        <f>U49/M49</f>
        <v>1.2188112664562607</v>
      </c>
      <c r="AN40" s="69">
        <f>AC49/M49</f>
        <v>0.95596652670098514</v>
      </c>
      <c r="AO40" s="69">
        <f>AK49/M49</f>
        <v>1.012524405124491</v>
      </c>
      <c r="AQ40" s="18" t="s">
        <v>48</v>
      </c>
      <c r="AR40" s="18" t="s">
        <v>49</v>
      </c>
      <c r="AS40" s="18"/>
      <c r="AT40" s="77">
        <v>500</v>
      </c>
      <c r="AU40" s="77">
        <v>1050</v>
      </c>
      <c r="AV40" s="77">
        <v>4500</v>
      </c>
      <c r="AW40" s="77">
        <v>7000</v>
      </c>
      <c r="AX40" s="77">
        <v>15250</v>
      </c>
      <c r="AY40" t="s">
        <v>50</v>
      </c>
    </row>
    <row r="41" spans="1:51" ht="15.75" thickTop="1">
      <c r="A41" s="23" t="s">
        <v>51</v>
      </c>
      <c r="C41" s="18" t="s">
        <v>3</v>
      </c>
      <c r="D41" s="24"/>
      <c r="E41" s="201">
        <f>SUM(C43:C48)</f>
        <v>94278</v>
      </c>
      <c r="G41" s="21"/>
      <c r="H41" s="23"/>
      <c r="I41" s="18"/>
      <c r="J41" s="18"/>
      <c r="K41" s="18"/>
      <c r="L41" s="21"/>
      <c r="M41" s="21"/>
      <c r="O41" s="21"/>
      <c r="P41" s="23"/>
      <c r="Q41" s="18"/>
      <c r="R41" s="18"/>
      <c r="S41" s="18"/>
      <c r="T41" s="21"/>
      <c r="U41" s="21"/>
      <c r="V41" s="18"/>
      <c r="W41" s="21"/>
      <c r="X41" s="23"/>
      <c r="Y41" s="18"/>
      <c r="Z41" s="18"/>
      <c r="AA41" s="18"/>
      <c r="AB41" s="21"/>
      <c r="AC41" s="21"/>
      <c r="AD41" s="21"/>
      <c r="AE41" s="21"/>
      <c r="AF41" s="23"/>
      <c r="AG41" s="18"/>
      <c r="AH41" s="18"/>
      <c r="AI41" s="18"/>
      <c r="AJ41" s="21"/>
      <c r="AK41" s="21"/>
      <c r="AL41" s="18"/>
      <c r="AQ41" s="18">
        <v>1</v>
      </c>
      <c r="AR41" s="215">
        <v>790</v>
      </c>
      <c r="AS41" s="18"/>
      <c r="AT41" s="18">
        <f>MIN($AT$24,AR41)</f>
        <v>500</v>
      </c>
      <c r="AU41" s="18">
        <f>MAX(MIN($AU$24,AR41-$AT$24),0)</f>
        <v>290</v>
      </c>
      <c r="AV41" s="18">
        <f>MAX(MIN($AV$24,AR41-AT41-AU41),0)</f>
        <v>0</v>
      </c>
      <c r="AW41" s="18">
        <f>MAX(MIN($AW$24,AR41-AT41-AU41-AV41),0)</f>
        <v>0</v>
      </c>
      <c r="AX41" s="18">
        <f>MAX(MIN($AX$24,AR41-AT41-AU41-AV41-AW41),0)</f>
        <v>0</v>
      </c>
      <c r="AY41" s="18">
        <f>MAX(AR41-SUM(AT41:AX41),0)</f>
        <v>0</v>
      </c>
    </row>
    <row r="42" spans="1:51" ht="15.75" thickBot="1">
      <c r="A42" s="67" t="s">
        <v>52</v>
      </c>
      <c r="B42" s="18"/>
      <c r="C42" s="18"/>
      <c r="D42" s="18"/>
      <c r="E42" s="204">
        <v>1533.77</v>
      </c>
      <c r="G42" s="21"/>
      <c r="H42" s="67"/>
      <c r="I42" s="18"/>
      <c r="J42" s="18"/>
      <c r="K42" s="18"/>
      <c r="L42" s="21"/>
      <c r="M42" s="21"/>
      <c r="O42" s="21"/>
      <c r="P42" s="67"/>
      <c r="Q42" s="18"/>
      <c r="R42" s="18"/>
      <c r="S42" s="18"/>
      <c r="T42" s="21"/>
      <c r="U42" s="21"/>
      <c r="V42" s="18"/>
      <c r="W42" s="21"/>
      <c r="X42" s="67"/>
      <c r="Y42" s="18"/>
      <c r="Z42" s="18"/>
      <c r="AA42" s="18"/>
      <c r="AB42" s="21"/>
      <c r="AC42" s="21"/>
      <c r="AD42" s="21"/>
      <c r="AE42" s="21"/>
      <c r="AF42" s="67"/>
      <c r="AG42" s="18"/>
      <c r="AH42" s="18"/>
      <c r="AI42" s="18"/>
      <c r="AJ42" s="21"/>
      <c r="AK42" s="21"/>
      <c r="AL42" s="18"/>
      <c r="AQ42" s="18">
        <v>2</v>
      </c>
      <c r="AR42" s="215">
        <v>6059</v>
      </c>
      <c r="AS42" s="18"/>
      <c r="AT42" s="18">
        <f t="shared" ref="AT42:AT52" si="8">MIN($AT$24,AR42)</f>
        <v>500</v>
      </c>
      <c r="AU42" s="18">
        <f t="shared" ref="AU42:AU52" si="9">MAX(MIN($AU$24,AR42-$AT$24),0)</f>
        <v>1050</v>
      </c>
      <c r="AV42" s="18">
        <f t="shared" ref="AV42:AV52" si="10">MAX(MIN($AV$24,AR42-AT42-AU42),0)</f>
        <v>4500</v>
      </c>
      <c r="AW42" s="18">
        <f t="shared" ref="AW42:AW52" si="11">MAX(MIN($AW$24,AR42-AT42-AU42-AV42),0)</f>
        <v>9</v>
      </c>
      <c r="AX42" s="18">
        <f t="shared" ref="AX42:AX52" si="12">MAX(MIN($AX$24,AR42-AT42-AU42-AV42-AW42),0)</f>
        <v>0</v>
      </c>
      <c r="AY42" s="18">
        <f t="shared" ref="AY42:AY52" si="13">MAX(AR42-SUM(AT42:AX42),0)</f>
        <v>0</v>
      </c>
    </row>
    <row r="43" spans="1:51" ht="15.75" thickTop="1">
      <c r="A43" s="98" t="s">
        <v>19</v>
      </c>
      <c r="B43" s="18"/>
      <c r="C43" s="86">
        <f>AT53</f>
        <v>5860</v>
      </c>
      <c r="D43" s="26"/>
      <c r="E43" s="27"/>
      <c r="G43" s="30"/>
      <c r="H43" s="25" t="s">
        <v>53</v>
      </c>
      <c r="I43" s="18" t="s">
        <v>4</v>
      </c>
      <c r="J43" s="63">
        <f>$J$4</f>
        <v>78.64</v>
      </c>
      <c r="K43" s="63">
        <f>J43*12</f>
        <v>943.68000000000006</v>
      </c>
      <c r="L43" s="30">
        <f>$K$4*12</f>
        <v>0</v>
      </c>
      <c r="M43" s="30">
        <f>K43+L43</f>
        <v>943.68000000000006</v>
      </c>
      <c r="O43" s="30"/>
      <c r="P43" s="25" t="s">
        <v>54</v>
      </c>
      <c r="Q43" s="18" t="s">
        <v>4</v>
      </c>
      <c r="R43" s="63">
        <f>$Q$14</f>
        <v>29.097610156886343</v>
      </c>
      <c r="S43" s="63">
        <f>R43*12</f>
        <v>349.17132188263611</v>
      </c>
      <c r="T43" s="30">
        <f>$R$14*12</f>
        <v>0</v>
      </c>
      <c r="U43" s="30">
        <f>S43+T43</f>
        <v>349.17132188263611</v>
      </c>
      <c r="V43" s="30"/>
      <c r="W43" s="30"/>
      <c r="X43" s="25" t="s">
        <v>54</v>
      </c>
      <c r="Y43" s="18" t="s">
        <v>4</v>
      </c>
      <c r="Z43" s="63"/>
      <c r="AA43" s="63">
        <f>$Y$14*12</f>
        <v>6022.6879026300103</v>
      </c>
      <c r="AB43" s="30">
        <f>$Z$14*12</f>
        <v>92.819437466669029</v>
      </c>
      <c r="AC43" s="30">
        <f>AA43+AB43</f>
        <v>6115.5073400966794</v>
      </c>
      <c r="AD43" s="30"/>
      <c r="AE43" s="30"/>
      <c r="AF43" s="25" t="s">
        <v>54</v>
      </c>
      <c r="AG43" s="18" t="s">
        <v>4</v>
      </c>
      <c r="AH43" s="63">
        <f>$AG$14</f>
        <v>29.1</v>
      </c>
      <c r="AI43" s="63">
        <f>AH43*12</f>
        <v>349.20000000000005</v>
      </c>
      <c r="AJ43" s="30">
        <f>$AH$14*12</f>
        <v>0</v>
      </c>
      <c r="AK43" s="30">
        <f>AI43+AJ43</f>
        <v>349.20000000000005</v>
      </c>
      <c r="AL43" s="30"/>
      <c r="AQ43" s="18">
        <v>3</v>
      </c>
      <c r="AR43" s="215">
        <v>11147</v>
      </c>
      <c r="AS43" s="18"/>
      <c r="AT43" s="18">
        <f t="shared" si="8"/>
        <v>500</v>
      </c>
      <c r="AU43" s="18">
        <f t="shared" si="9"/>
        <v>1050</v>
      </c>
      <c r="AV43" s="18">
        <f t="shared" si="10"/>
        <v>4500</v>
      </c>
      <c r="AW43" s="18">
        <f t="shared" si="11"/>
        <v>5097</v>
      </c>
      <c r="AX43" s="18">
        <f t="shared" si="12"/>
        <v>0</v>
      </c>
      <c r="AY43" s="18">
        <f t="shared" si="13"/>
        <v>0</v>
      </c>
    </row>
    <row r="44" spans="1:51">
      <c r="A44" s="98" t="s">
        <v>21</v>
      </c>
      <c r="B44" s="18"/>
      <c r="C44" s="86">
        <f>AU53</f>
        <v>8880</v>
      </c>
      <c r="D44" s="26"/>
      <c r="E44" s="27"/>
      <c r="G44" s="30"/>
      <c r="H44" s="25"/>
      <c r="I44" s="18"/>
      <c r="J44" s="63"/>
      <c r="O44" s="30"/>
      <c r="P44" s="25" t="s">
        <v>55</v>
      </c>
      <c r="Q44" s="18" t="s">
        <v>4</v>
      </c>
      <c r="R44" s="63"/>
      <c r="S44" s="63">
        <f>$Q$15*E42*12</f>
        <v>11502.996498729826</v>
      </c>
      <c r="T44" s="30">
        <f>$R$15*E42*12</f>
        <v>188.19045454389368</v>
      </c>
      <c r="U44" s="30">
        <f t="shared" ref="U44" si="14">S44+T44</f>
        <v>11691.18695327372</v>
      </c>
      <c r="V44" s="30"/>
      <c r="W44" s="30"/>
      <c r="X44" s="25"/>
      <c r="Y44" s="18"/>
      <c r="Z44" s="63"/>
      <c r="AA44" s="63"/>
      <c r="AB44" s="30"/>
      <c r="AC44" s="30"/>
      <c r="AD44" s="30"/>
      <c r="AE44" s="30"/>
      <c r="AF44" s="25"/>
      <c r="AG44" s="18"/>
      <c r="AH44" s="63"/>
      <c r="AI44" s="63"/>
      <c r="AJ44" s="30"/>
      <c r="AK44" s="30"/>
      <c r="AL44" s="30"/>
      <c r="AQ44" s="18">
        <v>4</v>
      </c>
      <c r="AR44" s="215">
        <v>17093</v>
      </c>
      <c r="AS44" s="18"/>
      <c r="AT44" s="18">
        <f t="shared" si="8"/>
        <v>500</v>
      </c>
      <c r="AU44" s="18">
        <f t="shared" si="9"/>
        <v>1050</v>
      </c>
      <c r="AV44" s="18">
        <f t="shared" si="10"/>
        <v>4500</v>
      </c>
      <c r="AW44" s="18">
        <f t="shared" si="11"/>
        <v>7000</v>
      </c>
      <c r="AX44" s="18">
        <f t="shared" si="12"/>
        <v>4043</v>
      </c>
      <c r="AY44" s="18">
        <f t="shared" si="13"/>
        <v>0</v>
      </c>
    </row>
    <row r="45" spans="1:51">
      <c r="A45" s="98" t="s">
        <v>23</v>
      </c>
      <c r="B45" s="18"/>
      <c r="C45" s="86">
        <f>AV53</f>
        <v>33046</v>
      </c>
      <c r="D45" s="26"/>
      <c r="E45" s="27"/>
      <c r="G45" s="30"/>
      <c r="H45" s="25" t="s">
        <v>56</v>
      </c>
      <c r="I45" s="18" t="s">
        <v>4</v>
      </c>
      <c r="J45" s="63"/>
      <c r="K45" s="63">
        <f>SUMPRODUCT($J$6:$J$11,C43:C48)</f>
        <v>4883.7383118979706</v>
      </c>
      <c r="L45" s="30">
        <f>SUMPRODUCT($K$6:$K$11,C43:C48)</f>
        <v>751.44235210202874</v>
      </c>
      <c r="M45" s="30">
        <f>K45+L45</f>
        <v>5635.1806639999995</v>
      </c>
      <c r="O45" s="30"/>
      <c r="P45" s="25" t="s">
        <v>57</v>
      </c>
      <c r="Q45" s="18" t="s">
        <v>4</v>
      </c>
      <c r="R45" s="63"/>
      <c r="S45" s="63">
        <f>$Q$16*E41</f>
        <v>0</v>
      </c>
      <c r="T45" s="30">
        <f>$R$16*E41</f>
        <v>364.77654560389038</v>
      </c>
      <c r="U45" s="30">
        <f>S45+T45</f>
        <v>364.77654560389038</v>
      </c>
      <c r="V45" s="30"/>
      <c r="W45" s="30"/>
      <c r="X45" s="25" t="s">
        <v>57</v>
      </c>
      <c r="Y45" s="18" t="s">
        <v>4</v>
      </c>
      <c r="Z45" s="63"/>
      <c r="AA45" s="63">
        <f>$Y$16*E41</f>
        <v>0</v>
      </c>
      <c r="AB45" s="30">
        <f>$Z$16*E41</f>
        <v>364.77654560389038</v>
      </c>
      <c r="AC45" s="30">
        <f>AA45+AB45</f>
        <v>364.77654560389038</v>
      </c>
      <c r="AD45" s="30"/>
      <c r="AE45" s="30"/>
      <c r="AF45" s="25" t="s">
        <v>57</v>
      </c>
      <c r="AG45" s="18" t="s">
        <v>4</v>
      </c>
      <c r="AH45" s="63"/>
      <c r="AI45" s="63">
        <f>$AG$16*E41</f>
        <v>6927.852506297867</v>
      </c>
      <c r="AJ45" s="30">
        <f>$AH$16*E41</f>
        <v>478.11707494485046</v>
      </c>
      <c r="AK45" s="30">
        <f>AI45+AJ45</f>
        <v>7405.9695812427171</v>
      </c>
      <c r="AL45" s="30"/>
      <c r="AQ45" s="18">
        <v>5</v>
      </c>
      <c r="AR45" s="215">
        <v>19116</v>
      </c>
      <c r="AS45" s="18"/>
      <c r="AT45" s="18">
        <f t="shared" si="8"/>
        <v>500</v>
      </c>
      <c r="AU45" s="18">
        <f t="shared" si="9"/>
        <v>1050</v>
      </c>
      <c r="AV45" s="18">
        <f t="shared" si="10"/>
        <v>4500</v>
      </c>
      <c r="AW45" s="18">
        <f t="shared" si="11"/>
        <v>7000</v>
      </c>
      <c r="AX45" s="18">
        <f t="shared" si="12"/>
        <v>6066</v>
      </c>
      <c r="AY45" s="18">
        <f t="shared" si="13"/>
        <v>0</v>
      </c>
    </row>
    <row r="46" spans="1:51">
      <c r="A46" s="98" t="s">
        <v>25</v>
      </c>
      <c r="B46" s="18"/>
      <c r="C46" s="86">
        <f>AW53</f>
        <v>34096</v>
      </c>
      <c r="D46" s="26"/>
      <c r="E46" s="27"/>
      <c r="G46" s="30"/>
      <c r="H46" s="25" t="s">
        <v>58</v>
      </c>
      <c r="I46" s="18" t="s">
        <v>4</v>
      </c>
      <c r="J46" s="63"/>
      <c r="K46" s="63">
        <f>$J$12*E41</f>
        <v>545.64862978149529</v>
      </c>
      <c r="L46" s="30">
        <f>$K$12*E41</f>
        <v>910.09796821850466</v>
      </c>
      <c r="M46" s="30">
        <f>SUM(K46:L46)</f>
        <v>1455.7465979999999</v>
      </c>
      <c r="O46" s="30"/>
      <c r="P46" s="25"/>
      <c r="Q46" s="18"/>
      <c r="R46" s="63"/>
      <c r="S46" s="63"/>
      <c r="T46" s="30"/>
      <c r="U46" s="30"/>
      <c r="V46" s="30"/>
      <c r="W46" s="30"/>
      <c r="X46" s="25"/>
      <c r="Y46" s="18"/>
      <c r="Z46" s="63"/>
      <c r="AA46" s="63"/>
      <c r="AB46" s="30"/>
      <c r="AC46" s="30"/>
      <c r="AD46" s="30"/>
      <c r="AE46" s="30"/>
      <c r="AF46" s="25"/>
      <c r="AG46" s="18"/>
      <c r="AH46" s="63"/>
      <c r="AI46" s="63"/>
      <c r="AJ46" s="30"/>
      <c r="AK46" s="30"/>
      <c r="AL46" s="30"/>
      <c r="AQ46" s="18">
        <v>6</v>
      </c>
      <c r="AR46" s="215">
        <v>15337</v>
      </c>
      <c r="AS46" s="18"/>
      <c r="AT46" s="18">
        <f t="shared" si="8"/>
        <v>500</v>
      </c>
      <c r="AU46" s="18">
        <f t="shared" si="9"/>
        <v>1050</v>
      </c>
      <c r="AV46" s="18">
        <f t="shared" si="10"/>
        <v>4500</v>
      </c>
      <c r="AW46" s="18">
        <f t="shared" si="11"/>
        <v>7000</v>
      </c>
      <c r="AX46" s="18">
        <f t="shared" si="12"/>
        <v>2287</v>
      </c>
      <c r="AY46" s="18">
        <f t="shared" si="13"/>
        <v>0</v>
      </c>
    </row>
    <row r="47" spans="1:51">
      <c r="A47" s="98" t="s">
        <v>27</v>
      </c>
      <c r="B47" s="18"/>
      <c r="C47" s="86">
        <f>AX53</f>
        <v>12396</v>
      </c>
      <c r="D47" s="26"/>
      <c r="E47" s="27"/>
      <c r="G47" s="30"/>
      <c r="H47" s="25" t="s">
        <v>59</v>
      </c>
      <c r="I47" s="18" t="s">
        <v>4</v>
      </c>
      <c r="J47" s="63"/>
      <c r="K47" s="63">
        <f>$J$13*E41</f>
        <v>72.868439367247817</v>
      </c>
      <c r="L47" s="30">
        <f>$K$13*E41</f>
        <v>4528.4636286327523</v>
      </c>
      <c r="M47" s="30">
        <f>K47+L47</f>
        <v>4601.3320679999997</v>
      </c>
      <c r="O47" s="30"/>
      <c r="P47" s="25" t="s">
        <v>59</v>
      </c>
      <c r="Q47" s="18" t="s">
        <v>4</v>
      </c>
      <c r="R47" s="63"/>
      <c r="S47" s="63">
        <f>$Q$17*E41</f>
        <v>-77.338185521316134</v>
      </c>
      <c r="T47" s="30">
        <f>$R$17*E41</f>
        <v>1567.9588492554826</v>
      </c>
      <c r="U47" s="30">
        <f>S47+T47</f>
        <v>1490.6206637341666</v>
      </c>
      <c r="V47" s="30"/>
      <c r="W47" s="30"/>
      <c r="X47" s="25" t="s">
        <v>59</v>
      </c>
      <c r="Y47" s="18" t="s">
        <v>4</v>
      </c>
      <c r="Z47" s="63"/>
      <c r="AA47" s="63">
        <f>$Y$17*E41</f>
        <v>-77.338185521316134</v>
      </c>
      <c r="AB47" s="30">
        <f>$Z$17*E41</f>
        <v>1567.9588492554826</v>
      </c>
      <c r="AC47" s="30">
        <f>AA47+AB47</f>
        <v>1490.6206637341666</v>
      </c>
      <c r="AD47" s="30"/>
      <c r="AE47" s="30"/>
      <c r="AF47" s="25" t="s">
        <v>59</v>
      </c>
      <c r="AG47" s="18" t="s">
        <v>4</v>
      </c>
      <c r="AH47" s="63"/>
      <c r="AI47" s="63">
        <f>$AG$17*E41</f>
        <v>-77.338185521316134</v>
      </c>
      <c r="AJ47" s="30">
        <f>$AH$17*E41</f>
        <v>1567.9588492554826</v>
      </c>
      <c r="AK47" s="30">
        <f>AI47+AJ47</f>
        <v>1490.6206637341666</v>
      </c>
      <c r="AL47" s="30"/>
      <c r="AQ47" s="18">
        <v>7</v>
      </c>
      <c r="AR47" s="215">
        <v>10892</v>
      </c>
      <c r="AS47" s="18"/>
      <c r="AT47" s="18">
        <f t="shared" si="8"/>
        <v>500</v>
      </c>
      <c r="AU47" s="18">
        <f t="shared" si="9"/>
        <v>1050</v>
      </c>
      <c r="AV47" s="18">
        <f t="shared" si="10"/>
        <v>4500</v>
      </c>
      <c r="AW47" s="18">
        <f t="shared" si="11"/>
        <v>4842</v>
      </c>
      <c r="AX47" s="18">
        <f t="shared" si="12"/>
        <v>0</v>
      </c>
      <c r="AY47" s="18">
        <f t="shared" si="13"/>
        <v>0</v>
      </c>
    </row>
    <row r="48" spans="1:51">
      <c r="A48" s="98" t="s">
        <v>29</v>
      </c>
      <c r="B48" s="18"/>
      <c r="C48" s="87">
        <f>AY53</f>
        <v>0</v>
      </c>
      <c r="D48" s="26"/>
      <c r="E48" s="27"/>
      <c r="G48" s="30"/>
      <c r="H48" s="25" t="s">
        <v>60</v>
      </c>
      <c r="I48" s="18" t="s">
        <v>4</v>
      </c>
      <c r="J48" s="63"/>
      <c r="K48" s="63">
        <f>$J$17*E41</f>
        <v>102.0696263360328</v>
      </c>
      <c r="L48" s="30">
        <f>$K$17*E41</f>
        <v>9803.2484436639679</v>
      </c>
      <c r="M48" s="30">
        <f>K48+L48</f>
        <v>9905.3180700000012</v>
      </c>
      <c r="O48" s="30"/>
      <c r="P48" s="25" t="s">
        <v>61</v>
      </c>
      <c r="Q48" s="18" t="s">
        <v>4</v>
      </c>
      <c r="R48" s="63"/>
      <c r="S48" s="63">
        <f>$Q$18*E41</f>
        <v>132.43862334764299</v>
      </c>
      <c r="T48" s="30">
        <f>$R$18*E41</f>
        <v>13445.344371368503</v>
      </c>
      <c r="U48" s="30">
        <f>S48+T48</f>
        <v>13577.782994716146</v>
      </c>
      <c r="V48" s="30"/>
      <c r="W48" s="30"/>
      <c r="X48" s="25" t="s">
        <v>61</v>
      </c>
      <c r="Y48" s="18" t="s">
        <v>4</v>
      </c>
      <c r="Z48" s="63"/>
      <c r="AA48" s="63">
        <f>$Y$18*E41</f>
        <v>132.43862334764299</v>
      </c>
      <c r="AB48" s="30">
        <f>$Z$18*E41</f>
        <v>13445.344371368503</v>
      </c>
      <c r="AC48" s="30">
        <f>AA48+AB48</f>
        <v>13577.782994716146</v>
      </c>
      <c r="AD48" s="30"/>
      <c r="AE48" s="30"/>
      <c r="AF48" s="25" t="s">
        <v>61</v>
      </c>
      <c r="AG48" s="18" t="s">
        <v>4</v>
      </c>
      <c r="AH48" s="63"/>
      <c r="AI48" s="63">
        <f>$AG$18*E41</f>
        <v>132.43862334764299</v>
      </c>
      <c r="AJ48" s="30">
        <f>$AH$18*E41</f>
        <v>13445.344371368503</v>
      </c>
      <c r="AK48" s="30">
        <f>AI48+AJ48</f>
        <v>13577.782994716146</v>
      </c>
      <c r="AL48" s="30"/>
      <c r="AQ48" s="18">
        <v>8</v>
      </c>
      <c r="AR48" s="215">
        <v>9198</v>
      </c>
      <c r="AS48" s="18"/>
      <c r="AT48" s="18">
        <f t="shared" si="8"/>
        <v>500</v>
      </c>
      <c r="AU48" s="18">
        <f t="shared" si="9"/>
        <v>1050</v>
      </c>
      <c r="AV48" s="18">
        <f t="shared" si="10"/>
        <v>4500</v>
      </c>
      <c r="AW48" s="18">
        <f t="shared" si="11"/>
        <v>3148</v>
      </c>
      <c r="AX48" s="18">
        <f t="shared" si="12"/>
        <v>0</v>
      </c>
      <c r="AY48" s="18">
        <f t="shared" si="13"/>
        <v>0</v>
      </c>
    </row>
    <row r="49" spans="1:51">
      <c r="A49" s="25"/>
      <c r="B49" s="18"/>
      <c r="C49" s="18"/>
      <c r="D49" s="25"/>
      <c r="E49" s="27"/>
      <c r="G49" s="25"/>
      <c r="H49" s="29" t="s">
        <v>62</v>
      </c>
      <c r="I49" s="18" t="s">
        <v>4</v>
      </c>
      <c r="J49" s="18"/>
      <c r="K49" s="64">
        <f>SUM(K43:K48)</f>
        <v>6548.005007382746</v>
      </c>
      <c r="L49" s="49">
        <f>SUM(L43:L48)</f>
        <v>15993.252392617254</v>
      </c>
      <c r="M49" s="49">
        <f>SUM(M43:M48)</f>
        <v>22541.257400000002</v>
      </c>
      <c r="P49" s="29" t="s">
        <v>62</v>
      </c>
      <c r="Q49" s="18" t="s">
        <v>4</v>
      </c>
      <c r="R49" s="18"/>
      <c r="S49" s="100">
        <f>SUM(S43:S48)</f>
        <v>11907.268258438789</v>
      </c>
      <c r="T49" s="49">
        <f>SUM(T43:T48)</f>
        <v>15566.27022077177</v>
      </c>
      <c r="U49" s="49">
        <f>SUM(U43:U48)</f>
        <v>27473.538479210561</v>
      </c>
      <c r="V49" s="18"/>
      <c r="X49" s="29" t="s">
        <v>62</v>
      </c>
      <c r="Y49" s="18" t="s">
        <v>4</v>
      </c>
      <c r="Z49" s="18"/>
      <c r="AA49" s="100">
        <f>SUM(AA43:AA48)</f>
        <v>6077.7883404563363</v>
      </c>
      <c r="AB49" s="49">
        <f>SUM(AB43:AB48)</f>
        <v>15470.899203694546</v>
      </c>
      <c r="AC49" s="49">
        <f>SUM(AC43:AC48)</f>
        <v>21548.687544150882</v>
      </c>
      <c r="AD49" s="18"/>
      <c r="AF49" s="29" t="s">
        <v>62</v>
      </c>
      <c r="AG49" s="18" t="s">
        <v>4</v>
      </c>
      <c r="AH49" s="18"/>
      <c r="AI49" s="100">
        <f>SUM(AI43:AI48)</f>
        <v>7332.1529441241928</v>
      </c>
      <c r="AJ49" s="49">
        <f>SUM(AJ43:AJ48)</f>
        <v>15491.420295568836</v>
      </c>
      <c r="AK49" s="49">
        <f>SUM(AK43:AK48)</f>
        <v>22823.573239693033</v>
      </c>
      <c r="AL49" s="18"/>
      <c r="AQ49" s="18">
        <v>9</v>
      </c>
      <c r="AR49" s="215">
        <v>3096</v>
      </c>
      <c r="AS49" s="18"/>
      <c r="AT49" s="18">
        <f t="shared" si="8"/>
        <v>500</v>
      </c>
      <c r="AU49" s="18">
        <f t="shared" si="9"/>
        <v>1050</v>
      </c>
      <c r="AV49" s="18">
        <f t="shared" si="10"/>
        <v>1546</v>
      </c>
      <c r="AW49" s="18">
        <f t="shared" si="11"/>
        <v>0</v>
      </c>
      <c r="AX49" s="18">
        <f t="shared" si="12"/>
        <v>0</v>
      </c>
      <c r="AY49" s="18">
        <f t="shared" si="13"/>
        <v>0</v>
      </c>
    </row>
    <row r="50" spans="1:51">
      <c r="A50" s="25"/>
      <c r="B50" s="18"/>
      <c r="C50" s="18"/>
      <c r="D50" s="25"/>
      <c r="E50" s="27"/>
      <c r="G50" s="25"/>
      <c r="H50" s="29"/>
      <c r="I50" s="18"/>
      <c r="J50" s="18"/>
      <c r="K50" s="64"/>
      <c r="L50" s="49"/>
      <c r="M50" s="49"/>
      <c r="P50" s="29"/>
      <c r="Q50" s="18"/>
      <c r="R50" s="18"/>
      <c r="S50" s="100"/>
      <c r="T50" s="49"/>
      <c r="U50" s="49"/>
      <c r="V50" s="18"/>
      <c r="X50" s="29"/>
      <c r="Y50" s="18"/>
      <c r="Z50" s="18"/>
      <c r="AA50" s="100"/>
      <c r="AB50" s="49"/>
      <c r="AC50" s="49"/>
      <c r="AD50" s="18"/>
      <c r="AF50" s="29"/>
      <c r="AG50" s="18"/>
      <c r="AH50" s="18"/>
      <c r="AI50" s="100"/>
      <c r="AJ50" s="49"/>
      <c r="AK50" s="49"/>
      <c r="AL50" s="18"/>
      <c r="AQ50" s="18">
        <v>10</v>
      </c>
      <c r="AR50" s="215">
        <v>521</v>
      </c>
      <c r="AS50" s="18"/>
      <c r="AT50" s="18">
        <f t="shared" si="8"/>
        <v>500</v>
      </c>
      <c r="AU50" s="18">
        <f t="shared" si="9"/>
        <v>21</v>
      </c>
      <c r="AV50" s="18">
        <f t="shared" si="10"/>
        <v>0</v>
      </c>
      <c r="AW50" s="18">
        <f t="shared" si="11"/>
        <v>0</v>
      </c>
      <c r="AX50" s="18">
        <f t="shared" si="12"/>
        <v>0</v>
      </c>
      <c r="AY50" s="18">
        <f t="shared" si="13"/>
        <v>0</v>
      </c>
    </row>
    <row r="51" spans="1:51">
      <c r="A51" s="25"/>
      <c r="B51" s="18"/>
      <c r="C51" s="18"/>
      <c r="D51" s="25"/>
      <c r="E51" s="27"/>
      <c r="G51" s="25"/>
      <c r="H51" s="29"/>
      <c r="I51" s="18"/>
      <c r="J51" s="18"/>
      <c r="K51" s="64"/>
      <c r="L51" s="49"/>
      <c r="M51" s="49"/>
      <c r="P51" s="29"/>
      <c r="Q51" s="18"/>
      <c r="R51" s="18"/>
      <c r="S51" s="100"/>
      <c r="T51" s="49"/>
      <c r="U51" s="49"/>
      <c r="V51" s="18"/>
      <c r="X51" s="29"/>
      <c r="Y51" s="18"/>
      <c r="Z51" s="18"/>
      <c r="AA51" s="100"/>
      <c r="AB51" s="49"/>
      <c r="AC51" s="49"/>
      <c r="AD51" s="18"/>
      <c r="AF51" s="29"/>
      <c r="AG51" s="18"/>
      <c r="AH51" s="18"/>
      <c r="AI51" s="100"/>
      <c r="AJ51" s="49"/>
      <c r="AK51" s="49"/>
      <c r="AL51" s="18"/>
      <c r="AQ51" s="18">
        <v>11</v>
      </c>
      <c r="AR51" s="215">
        <v>360</v>
      </c>
      <c r="AS51" s="18"/>
      <c r="AT51" s="18">
        <f t="shared" si="8"/>
        <v>360</v>
      </c>
      <c r="AU51" s="18">
        <f t="shared" si="9"/>
        <v>0</v>
      </c>
      <c r="AV51" s="18">
        <f t="shared" si="10"/>
        <v>0</v>
      </c>
      <c r="AW51" s="18">
        <f t="shared" si="11"/>
        <v>0</v>
      </c>
      <c r="AX51" s="18">
        <f t="shared" si="12"/>
        <v>0</v>
      </c>
      <c r="AY51" s="18">
        <f t="shared" si="13"/>
        <v>0</v>
      </c>
    </row>
    <row r="52" spans="1:51">
      <c r="A52" s="25"/>
      <c r="B52" s="18"/>
      <c r="C52" s="18"/>
      <c r="D52" s="25"/>
      <c r="E52" s="27"/>
      <c r="G52" s="25"/>
      <c r="H52" s="25"/>
      <c r="I52" s="25"/>
      <c r="J52" s="25"/>
      <c r="K52" s="25"/>
      <c r="L52" s="25"/>
      <c r="M52" s="25"/>
      <c r="P52" s="18"/>
      <c r="Q52" s="18"/>
      <c r="R52" s="18"/>
      <c r="S52" s="18"/>
      <c r="T52" s="18"/>
      <c r="U52" s="18"/>
      <c r="V52" s="18"/>
      <c r="X52" s="18"/>
      <c r="Y52" s="18"/>
      <c r="Z52" s="18"/>
      <c r="AA52" s="18"/>
      <c r="AB52" s="18"/>
      <c r="AC52" s="18"/>
      <c r="AD52" s="18"/>
      <c r="AF52" s="18"/>
      <c r="AG52" s="18"/>
      <c r="AH52" s="18"/>
      <c r="AI52" s="18"/>
      <c r="AJ52" s="18"/>
      <c r="AK52" s="18"/>
      <c r="AL52" s="18"/>
      <c r="AQ52" s="18">
        <v>12</v>
      </c>
      <c r="AR52" s="215">
        <v>669</v>
      </c>
      <c r="AS52" s="18"/>
      <c r="AT52" s="18">
        <f t="shared" si="8"/>
        <v>500</v>
      </c>
      <c r="AU52" s="18">
        <f t="shared" si="9"/>
        <v>169</v>
      </c>
      <c r="AV52" s="18">
        <f t="shared" si="10"/>
        <v>0</v>
      </c>
      <c r="AW52" s="18">
        <f t="shared" si="11"/>
        <v>0</v>
      </c>
      <c r="AX52" s="18">
        <f t="shared" si="12"/>
        <v>0</v>
      </c>
      <c r="AY52" s="18">
        <f t="shared" si="13"/>
        <v>0</v>
      </c>
    </row>
    <row r="53" spans="1:51" s="36" customFormat="1">
      <c r="A53" s="31"/>
      <c r="B53" s="32"/>
      <c r="C53" s="32"/>
      <c r="D53" s="33"/>
      <c r="E53" s="28"/>
      <c r="G53" s="50"/>
      <c r="H53" s="50"/>
      <c r="I53" s="50"/>
      <c r="J53" s="50"/>
      <c r="K53" s="65"/>
      <c r="L53" s="50"/>
      <c r="M53" s="50"/>
      <c r="P53" s="65"/>
      <c r="Q53" s="65"/>
      <c r="R53" s="65"/>
      <c r="S53" s="65" t="s">
        <v>9</v>
      </c>
      <c r="T53" s="65"/>
      <c r="U53" s="78">
        <f>U49/M49</f>
        <v>1.2188112664562607</v>
      </c>
      <c r="V53" s="78"/>
      <c r="X53" s="65"/>
      <c r="Y53" s="65"/>
      <c r="Z53" s="65"/>
      <c r="AA53" s="65" t="s">
        <v>9</v>
      </c>
      <c r="AB53" s="65"/>
      <c r="AC53" s="78">
        <f>AC49/M49</f>
        <v>0.95596652670098514</v>
      </c>
      <c r="AD53" s="80"/>
      <c r="AF53" s="65"/>
      <c r="AG53" s="65"/>
      <c r="AH53" s="65"/>
      <c r="AI53" s="65" t="s">
        <v>9</v>
      </c>
      <c r="AJ53" s="65"/>
      <c r="AK53" s="78">
        <f>AK49/M49</f>
        <v>1.012524405124491</v>
      </c>
      <c r="AL53" s="78"/>
      <c r="AQ53" s="32"/>
      <c r="AR53" s="32"/>
      <c r="AS53" s="32"/>
      <c r="AT53" s="32">
        <f>SUM(AT41:AT52)</f>
        <v>5860</v>
      </c>
      <c r="AU53" s="32">
        <f t="shared" ref="AU53" si="15">SUM(AU41:AU52)</f>
        <v>8880</v>
      </c>
      <c r="AV53" s="32">
        <f t="shared" ref="AV53" si="16">SUM(AV41:AV52)</f>
        <v>33046</v>
      </c>
      <c r="AW53" s="32">
        <f t="shared" ref="AW53" si="17">SUM(AW41:AW52)</f>
        <v>34096</v>
      </c>
      <c r="AX53" s="32">
        <f t="shared" ref="AX53" si="18">SUM(AX41:AX52)</f>
        <v>12396</v>
      </c>
      <c r="AY53" s="32">
        <f t="shared" ref="AY53" si="19">SUM(AY41:AY52)</f>
        <v>0</v>
      </c>
    </row>
    <row r="54" spans="1:51">
      <c r="A54" s="35"/>
      <c r="B54" s="18"/>
      <c r="C54" s="18"/>
      <c r="D54" s="26"/>
      <c r="E54" s="27"/>
      <c r="AM54" s="220" t="s">
        <v>39</v>
      </c>
      <c r="AN54" s="220"/>
      <c r="AO54" s="220"/>
    </row>
    <row r="55" spans="1:51" ht="30.75" thickBot="1">
      <c r="O55" s="219"/>
      <c r="P55" s="219"/>
      <c r="Q55" s="219"/>
      <c r="R55" s="219"/>
      <c r="W55" s="219"/>
      <c r="X55" s="219"/>
      <c r="Y55" s="219"/>
      <c r="Z55" s="219"/>
      <c r="AE55" s="219"/>
      <c r="AF55" s="219"/>
      <c r="AG55" s="219"/>
      <c r="AH55" s="219"/>
      <c r="AM55" s="113" t="s">
        <v>40</v>
      </c>
      <c r="AN55" s="113" t="s">
        <v>41</v>
      </c>
      <c r="AO55" s="113" t="s">
        <v>42</v>
      </c>
    </row>
    <row r="56" spans="1:51" ht="60.75" customHeight="1" thickTop="1" thickBot="1">
      <c r="A56" s="17" t="s">
        <v>64</v>
      </c>
      <c r="B56" s="18"/>
      <c r="C56" s="51"/>
      <c r="D56" s="51"/>
      <c r="E56" s="22"/>
      <c r="G56" s="52"/>
      <c r="H56" s="52"/>
      <c r="I56" s="52"/>
      <c r="J56" s="52" t="s">
        <v>44</v>
      </c>
      <c r="K56" s="52" t="s">
        <v>45</v>
      </c>
      <c r="L56" s="51" t="s">
        <v>46</v>
      </c>
      <c r="M56" s="52" t="s">
        <v>47</v>
      </c>
      <c r="O56" s="79"/>
      <c r="P56" s="22"/>
      <c r="Q56" s="22"/>
      <c r="R56" s="52" t="s">
        <v>44</v>
      </c>
      <c r="S56" s="52" t="s">
        <v>45</v>
      </c>
      <c r="T56" s="51" t="s">
        <v>46</v>
      </c>
      <c r="U56" s="52" t="s">
        <v>47</v>
      </c>
      <c r="V56" s="52"/>
      <c r="W56" s="79"/>
      <c r="X56" s="22"/>
      <c r="Y56" s="22"/>
      <c r="Z56" s="52" t="s">
        <v>44</v>
      </c>
      <c r="AA56" s="52" t="s">
        <v>45</v>
      </c>
      <c r="AB56" s="51" t="s">
        <v>46</v>
      </c>
      <c r="AC56" s="52" t="s">
        <v>47</v>
      </c>
      <c r="AD56" s="52"/>
      <c r="AE56" s="79"/>
      <c r="AF56" s="22"/>
      <c r="AG56" s="22"/>
      <c r="AH56" s="52" t="s">
        <v>44</v>
      </c>
      <c r="AI56" s="52" t="s">
        <v>45</v>
      </c>
      <c r="AJ56" s="51" t="s">
        <v>46</v>
      </c>
      <c r="AK56" s="52" t="s">
        <v>47</v>
      </c>
      <c r="AL56" s="52"/>
      <c r="AM56" s="121" t="e">
        <f>#REF!/#REF!</f>
        <v>#REF!</v>
      </c>
      <c r="AN56" s="139" t="e">
        <f>#REF!/#REF!</f>
        <v>#REF!</v>
      </c>
      <c r="AO56" s="139" t="e">
        <f>#REF!/#REF!</f>
        <v>#REF!</v>
      </c>
      <c r="AQ56" s="18" t="s">
        <v>48</v>
      </c>
      <c r="AR56" s="18" t="s">
        <v>49</v>
      </c>
      <c r="AS56" s="18"/>
      <c r="AT56" s="77">
        <v>500</v>
      </c>
      <c r="AU56" s="77">
        <v>1050</v>
      </c>
      <c r="AV56" s="77">
        <v>4500</v>
      </c>
      <c r="AW56" s="77">
        <v>7000</v>
      </c>
      <c r="AX56" s="77">
        <v>15250</v>
      </c>
      <c r="AY56" t="s">
        <v>50</v>
      </c>
    </row>
    <row r="57" spans="1:51" ht="16.5" thickTop="1" thickBot="1">
      <c r="A57" s="23" t="s">
        <v>51</v>
      </c>
      <c r="C57" s="18" t="s">
        <v>3</v>
      </c>
      <c r="D57" s="207"/>
      <c r="E57" s="201">
        <f>SUM(C59:C64)</f>
        <v>83392</v>
      </c>
      <c r="G57" s="21"/>
      <c r="H57" s="23"/>
      <c r="I57" s="18"/>
      <c r="J57" s="18"/>
      <c r="K57" s="18"/>
      <c r="L57" s="21"/>
      <c r="M57" s="21"/>
      <c r="O57" s="21"/>
      <c r="P57" s="23"/>
      <c r="Q57" s="18"/>
      <c r="R57" s="18"/>
      <c r="S57" s="18"/>
      <c r="T57" s="21"/>
      <c r="U57" s="21"/>
      <c r="V57" s="18"/>
      <c r="W57" s="21"/>
      <c r="X57" s="23"/>
      <c r="Y57" s="18"/>
      <c r="Z57" s="18"/>
      <c r="AA57" s="18"/>
      <c r="AB57" s="21"/>
      <c r="AC57" s="21"/>
      <c r="AD57" s="21"/>
      <c r="AE57" s="21"/>
      <c r="AF57" s="23"/>
      <c r="AG57" s="18"/>
      <c r="AH57" s="18"/>
      <c r="AI57" s="18"/>
      <c r="AJ57" s="21"/>
      <c r="AK57" s="21"/>
      <c r="AL57" s="18"/>
      <c r="AQ57" s="18">
        <v>1</v>
      </c>
      <c r="AR57" s="215">
        <v>1351</v>
      </c>
      <c r="AS57" s="18"/>
      <c r="AT57" s="18">
        <f>MIN($AT$24,AR57)</f>
        <v>500</v>
      </c>
      <c r="AU57" s="18">
        <f>MAX(MIN($AU$24,AR57-$AT$24),0)</f>
        <v>851</v>
      </c>
      <c r="AV57" s="18">
        <f>MAX(MIN($AV$24,AR57-AT57-AU57),0)</f>
        <v>0</v>
      </c>
      <c r="AW57" s="18">
        <f>MAX(MIN($AW$24,AR57-AT57-AU57-AV57),0)</f>
        <v>0</v>
      </c>
      <c r="AX57" s="18">
        <f>MAX(MIN($AX$24,AR57-AT57-AU57-AV57-AW57),0)</f>
        <v>0</v>
      </c>
      <c r="AY57" s="18">
        <f>MAX(AR57-SUM(AT57:AX57),0)</f>
        <v>0</v>
      </c>
    </row>
    <row r="58" spans="1:51" ht="16.5" thickTop="1" thickBot="1">
      <c r="A58" s="67" t="s">
        <v>52</v>
      </c>
      <c r="B58" s="18"/>
      <c r="C58" s="18"/>
      <c r="D58" s="18"/>
      <c r="E58" s="205">
        <v>1089.4422186138731</v>
      </c>
      <c r="G58" s="21"/>
      <c r="H58" s="67"/>
      <c r="I58" s="18"/>
      <c r="J58" s="18"/>
      <c r="K58" s="18"/>
      <c r="L58" s="21"/>
      <c r="M58" s="21"/>
      <c r="O58" s="21"/>
      <c r="P58" s="67"/>
      <c r="Q58" s="18"/>
      <c r="R58" s="18"/>
      <c r="S58" s="18"/>
      <c r="T58" s="21"/>
      <c r="U58" s="21"/>
      <c r="V58" s="18"/>
      <c r="W58" s="21"/>
      <c r="X58" s="67"/>
      <c r="Y58" s="18"/>
      <c r="Z58" s="18"/>
      <c r="AA58" s="18"/>
      <c r="AB58" s="21"/>
      <c r="AC58" s="21"/>
      <c r="AD58" s="21"/>
      <c r="AE58" s="21"/>
      <c r="AF58" s="67"/>
      <c r="AG58" s="18"/>
      <c r="AH58" s="18"/>
      <c r="AI58" s="18"/>
      <c r="AJ58" s="21"/>
      <c r="AK58" s="21"/>
      <c r="AL58" s="18"/>
      <c r="AQ58" s="18">
        <v>2</v>
      </c>
      <c r="AR58" s="215">
        <v>0</v>
      </c>
      <c r="AS58" s="18"/>
      <c r="AT58" s="18">
        <f t="shared" ref="AT58:AT68" si="20">MIN($AT$24,AR58)</f>
        <v>0</v>
      </c>
      <c r="AU58" s="18">
        <f t="shared" ref="AU58:AU68" si="21">MAX(MIN($AU$24,AR58-$AT$24),0)</f>
        <v>0</v>
      </c>
      <c r="AV58" s="18">
        <f t="shared" ref="AV58:AV68" si="22">MAX(MIN($AV$24,AR58-AT58-AU58),0)</f>
        <v>0</v>
      </c>
      <c r="AW58" s="18">
        <f t="shared" ref="AW58:AW68" si="23">MAX(MIN($AW$24,AR58-AT58-AU58-AV58),0)</f>
        <v>0</v>
      </c>
      <c r="AX58" s="18">
        <f t="shared" ref="AX58:AX68" si="24">MAX(MIN($AX$24,AR58-AT58-AU58-AV58-AW58),0)</f>
        <v>0</v>
      </c>
      <c r="AY58" s="18">
        <f t="shared" ref="AY58:AY68" si="25">MAX(AR58-SUM(AT58:AX58),0)</f>
        <v>0</v>
      </c>
    </row>
    <row r="59" spans="1:51" ht="15.75" thickTop="1">
      <c r="A59" s="98" t="s">
        <v>19</v>
      </c>
      <c r="B59" s="18"/>
      <c r="C59" s="86">
        <f>AT69</f>
        <v>4006</v>
      </c>
      <c r="D59" s="26"/>
      <c r="E59" s="27"/>
      <c r="G59" s="30"/>
      <c r="H59" s="25" t="s">
        <v>53</v>
      </c>
      <c r="I59" s="18" t="s">
        <v>4</v>
      </c>
      <c r="J59" s="63">
        <f>$J$4</f>
        <v>78.64</v>
      </c>
      <c r="K59" s="63">
        <f>J59*12</f>
        <v>943.68000000000006</v>
      </c>
      <c r="L59" s="30">
        <f>$K$4*12</f>
        <v>0</v>
      </c>
      <c r="M59" s="30">
        <f>K59+L59</f>
        <v>943.68000000000006</v>
      </c>
      <c r="O59" s="30"/>
      <c r="P59" s="25" t="s">
        <v>54</v>
      </c>
      <c r="Q59" s="18" t="s">
        <v>4</v>
      </c>
      <c r="R59" s="63">
        <f>$Q$14</f>
        <v>29.097610156886343</v>
      </c>
      <c r="S59" s="63">
        <f>R59*12</f>
        <v>349.17132188263611</v>
      </c>
      <c r="T59" s="30">
        <f>$R$14*12</f>
        <v>0</v>
      </c>
      <c r="U59" s="30">
        <f>S59+T59</f>
        <v>349.17132188263611</v>
      </c>
      <c r="V59" s="30"/>
      <c r="W59" s="30"/>
      <c r="X59" s="25" t="s">
        <v>54</v>
      </c>
      <c r="Y59" s="18" t="s">
        <v>4</v>
      </c>
      <c r="Z59" s="63"/>
      <c r="AA59" s="63">
        <f>$Y$14*12</f>
        <v>6022.6879026300103</v>
      </c>
      <c r="AB59" s="30">
        <f>$Z$14*12</f>
        <v>92.819437466669029</v>
      </c>
      <c r="AC59" s="30">
        <f>AA59+AB59</f>
        <v>6115.5073400966794</v>
      </c>
      <c r="AD59" s="30"/>
      <c r="AE59" s="30"/>
      <c r="AF59" s="25" t="s">
        <v>54</v>
      </c>
      <c r="AG59" s="18" t="s">
        <v>4</v>
      </c>
      <c r="AH59" s="63">
        <f>$AG$14</f>
        <v>29.1</v>
      </c>
      <c r="AI59" s="63">
        <f>AH59*12</f>
        <v>349.20000000000005</v>
      </c>
      <c r="AJ59" s="30">
        <f>$AH$14*12</f>
        <v>0</v>
      </c>
      <c r="AK59" s="30">
        <f>AI59+AJ59</f>
        <v>349.20000000000005</v>
      </c>
      <c r="AL59" s="30"/>
      <c r="AQ59" s="18">
        <v>3</v>
      </c>
      <c r="AR59" s="215">
        <v>0</v>
      </c>
      <c r="AS59" s="18"/>
      <c r="AT59" s="18">
        <f t="shared" si="20"/>
        <v>0</v>
      </c>
      <c r="AU59" s="18">
        <f t="shared" si="21"/>
        <v>0</v>
      </c>
      <c r="AV59" s="18">
        <f t="shared" si="22"/>
        <v>0</v>
      </c>
      <c r="AW59" s="18">
        <f t="shared" si="23"/>
        <v>0</v>
      </c>
      <c r="AX59" s="18">
        <f t="shared" si="24"/>
        <v>0</v>
      </c>
      <c r="AY59" s="18">
        <f t="shared" si="25"/>
        <v>0</v>
      </c>
    </row>
    <row r="60" spans="1:51">
      <c r="A60" s="98" t="s">
        <v>21</v>
      </c>
      <c r="B60" s="18"/>
      <c r="C60" s="86">
        <f>AU69</f>
        <v>8201</v>
      </c>
      <c r="D60" s="26"/>
      <c r="E60" s="27"/>
      <c r="G60" s="30"/>
      <c r="H60" s="25"/>
      <c r="I60" s="18"/>
      <c r="J60" s="63"/>
      <c r="O60" s="30"/>
      <c r="P60" s="25" t="s">
        <v>55</v>
      </c>
      <c r="Q60" s="18" t="s">
        <v>4</v>
      </c>
      <c r="R60" s="63"/>
      <c r="S60" s="63">
        <f>$Q$15*E58*12</f>
        <v>8170.6188191735637</v>
      </c>
      <c r="T60" s="30">
        <f>$R$15*E58*12</f>
        <v>133.67234091177477</v>
      </c>
      <c r="U60" s="30">
        <f t="shared" ref="U60" si="26">S60+T60</f>
        <v>8304.2911600853386</v>
      </c>
      <c r="V60" s="30"/>
      <c r="W60" s="30"/>
      <c r="X60" s="25"/>
      <c r="Y60" s="18"/>
      <c r="Z60" s="63"/>
      <c r="AA60" s="63"/>
      <c r="AB60" s="30"/>
      <c r="AC60" s="30"/>
      <c r="AD60" s="30"/>
      <c r="AE60" s="30"/>
      <c r="AF60" s="25"/>
      <c r="AG60" s="18"/>
      <c r="AH60" s="63"/>
      <c r="AI60" s="63"/>
      <c r="AJ60" s="30"/>
      <c r="AK60" s="30"/>
      <c r="AL60" s="30"/>
      <c r="AQ60" s="18">
        <v>4</v>
      </c>
      <c r="AR60" s="215">
        <v>0</v>
      </c>
      <c r="AS60" s="18"/>
      <c r="AT60" s="18">
        <f t="shared" si="20"/>
        <v>0</v>
      </c>
      <c r="AU60" s="18">
        <f t="shared" si="21"/>
        <v>0</v>
      </c>
      <c r="AV60" s="18">
        <f t="shared" si="22"/>
        <v>0</v>
      </c>
      <c r="AW60" s="18">
        <f t="shared" si="23"/>
        <v>0</v>
      </c>
      <c r="AX60" s="18">
        <f t="shared" si="24"/>
        <v>0</v>
      </c>
      <c r="AY60" s="18">
        <f t="shared" si="25"/>
        <v>0</v>
      </c>
    </row>
    <row r="61" spans="1:51">
      <c r="A61" s="98" t="s">
        <v>23</v>
      </c>
      <c r="B61" s="18"/>
      <c r="C61" s="86">
        <f>AV69</f>
        <v>29804</v>
      </c>
      <c r="D61" s="26"/>
      <c r="E61" s="27"/>
      <c r="G61" s="30"/>
      <c r="H61" s="25" t="s">
        <v>56</v>
      </c>
      <c r="I61" s="18" t="s">
        <v>4</v>
      </c>
      <c r="J61" s="63"/>
      <c r="K61" s="63">
        <f>SUMPRODUCT($J$6:$J$11,C59:C64)</f>
        <v>4275.4103724418037</v>
      </c>
      <c r="L61" s="30">
        <f>SUMPRODUCT($K$6:$K$11,C59:C64)</f>
        <v>665.19924755819545</v>
      </c>
      <c r="M61" s="30">
        <f>K61+L61</f>
        <v>4940.6096199999993</v>
      </c>
      <c r="O61" s="30"/>
      <c r="P61" s="25" t="s">
        <v>57</v>
      </c>
      <c r="Q61" s="18" t="s">
        <v>4</v>
      </c>
      <c r="R61" s="63"/>
      <c r="S61" s="63">
        <f>$Q$16*E57</f>
        <v>0</v>
      </c>
      <c r="T61" s="30">
        <f>$R$16*E57</f>
        <v>322.65688380109492</v>
      </c>
      <c r="U61" s="30">
        <f>S61+T61</f>
        <v>322.65688380109492</v>
      </c>
      <c r="V61" s="30"/>
      <c r="W61" s="30"/>
      <c r="X61" s="25" t="s">
        <v>57</v>
      </c>
      <c r="Y61" s="18" t="s">
        <v>4</v>
      </c>
      <c r="Z61" s="63"/>
      <c r="AA61" s="63">
        <f>$Y$16*E57</f>
        <v>0</v>
      </c>
      <c r="AB61" s="30">
        <f>$Z$16*E57</f>
        <v>322.65688380109492</v>
      </c>
      <c r="AC61" s="30">
        <f>AA61+AB61</f>
        <v>322.65688380109492</v>
      </c>
      <c r="AD61" s="30"/>
      <c r="AE61" s="30"/>
      <c r="AF61" s="25" t="s">
        <v>57</v>
      </c>
      <c r="AG61" s="18" t="s">
        <v>4</v>
      </c>
      <c r="AH61" s="63"/>
      <c r="AI61" s="63">
        <f>$AG$16*E57</f>
        <v>6127.9140012006164</v>
      </c>
      <c r="AJ61" s="30">
        <f>$AH$16*E57</f>
        <v>422.91031962707063</v>
      </c>
      <c r="AK61" s="30">
        <f>AI61+AJ61</f>
        <v>6550.8243208276872</v>
      </c>
      <c r="AL61" s="30"/>
      <c r="AQ61" s="18">
        <v>5</v>
      </c>
      <c r="AR61" s="215">
        <v>6</v>
      </c>
      <c r="AS61" s="18"/>
      <c r="AT61" s="18">
        <f t="shared" si="20"/>
        <v>6</v>
      </c>
      <c r="AU61" s="18">
        <f t="shared" si="21"/>
        <v>0</v>
      </c>
      <c r="AV61" s="18">
        <f t="shared" si="22"/>
        <v>0</v>
      </c>
      <c r="AW61" s="18">
        <f t="shared" si="23"/>
        <v>0</v>
      </c>
      <c r="AX61" s="18">
        <f t="shared" si="24"/>
        <v>0</v>
      </c>
      <c r="AY61" s="18">
        <f t="shared" si="25"/>
        <v>0</v>
      </c>
    </row>
    <row r="62" spans="1:51">
      <c r="A62" s="98" t="s">
        <v>25</v>
      </c>
      <c r="B62" s="18"/>
      <c r="C62" s="86">
        <f>AW69</f>
        <v>30535</v>
      </c>
      <c r="D62" s="26"/>
      <c r="E62" s="27"/>
      <c r="G62" s="30"/>
      <c r="H62" s="25" t="s">
        <v>58</v>
      </c>
      <c r="I62" s="18" t="s">
        <v>4</v>
      </c>
      <c r="J62" s="63"/>
      <c r="K62" s="63">
        <f>$J$12*E57</f>
        <v>482.64420686415133</v>
      </c>
      <c r="L62" s="30">
        <f>$K$12*E57</f>
        <v>805.01166513584872</v>
      </c>
      <c r="M62" s="30">
        <f>SUM(K62:L62)</f>
        <v>1287.655872</v>
      </c>
      <c r="O62" s="30"/>
      <c r="P62" s="25"/>
      <c r="Q62" s="18"/>
      <c r="R62" s="63"/>
      <c r="S62" s="63"/>
      <c r="T62" s="30"/>
      <c r="U62" s="30"/>
      <c r="V62" s="30"/>
      <c r="W62" s="30"/>
      <c r="X62" s="25"/>
      <c r="Y62" s="18"/>
      <c r="Z62" s="63"/>
      <c r="AA62" s="63"/>
      <c r="AB62" s="30"/>
      <c r="AC62" s="30"/>
      <c r="AD62" s="30"/>
      <c r="AE62" s="30"/>
      <c r="AF62" s="25"/>
      <c r="AG62" s="18"/>
      <c r="AH62" s="63"/>
      <c r="AI62" s="63"/>
      <c r="AJ62" s="30"/>
      <c r="AK62" s="30"/>
      <c r="AL62" s="30"/>
      <c r="AQ62" s="18">
        <v>6</v>
      </c>
      <c r="AR62" s="215">
        <v>7213</v>
      </c>
      <c r="AS62" s="18"/>
      <c r="AT62" s="18">
        <f t="shared" si="20"/>
        <v>500</v>
      </c>
      <c r="AU62" s="18">
        <f t="shared" si="21"/>
        <v>1050</v>
      </c>
      <c r="AV62" s="18">
        <f t="shared" si="22"/>
        <v>4500</v>
      </c>
      <c r="AW62" s="18">
        <f t="shared" si="23"/>
        <v>1163</v>
      </c>
      <c r="AX62" s="18">
        <f t="shared" si="24"/>
        <v>0</v>
      </c>
      <c r="AY62" s="18">
        <f t="shared" si="25"/>
        <v>0</v>
      </c>
    </row>
    <row r="63" spans="1:51">
      <c r="A63" s="98" t="s">
        <v>27</v>
      </c>
      <c r="B63" s="18"/>
      <c r="C63" s="86">
        <f>AX69</f>
        <v>10846</v>
      </c>
      <c r="D63" s="26"/>
      <c r="E63" s="27"/>
      <c r="G63" s="30"/>
      <c r="H63" s="25" t="s">
        <v>59</v>
      </c>
      <c r="I63" s="18" t="s">
        <v>4</v>
      </c>
      <c r="J63" s="63"/>
      <c r="K63" s="63">
        <f>$J$13*E57</f>
        <v>64.454537598522776</v>
      </c>
      <c r="L63" s="30">
        <f>$K$13*E57</f>
        <v>4005.5754144014772</v>
      </c>
      <c r="M63" s="30">
        <f>K63+L63</f>
        <v>4070.0299519999999</v>
      </c>
      <c r="O63" s="30"/>
      <c r="P63" s="25" t="s">
        <v>59</v>
      </c>
      <c r="Q63" s="18" t="s">
        <v>4</v>
      </c>
      <c r="R63" s="63"/>
      <c r="S63" s="63">
        <f>$Q$17*E57</f>
        <v>-68.408175470349335</v>
      </c>
      <c r="T63" s="30">
        <f>$R$17*E57</f>
        <v>1386.9113086522116</v>
      </c>
      <c r="U63" s="30">
        <f>S63+T63</f>
        <v>1318.5031331818623</v>
      </c>
      <c r="V63" s="30"/>
      <c r="W63" s="30"/>
      <c r="X63" s="25" t="s">
        <v>59</v>
      </c>
      <c r="Y63" s="18" t="s">
        <v>4</v>
      </c>
      <c r="Z63" s="63"/>
      <c r="AA63" s="63">
        <f>$Y$17*E57</f>
        <v>-68.408175470349335</v>
      </c>
      <c r="AB63" s="30">
        <f>$Z$17*E57</f>
        <v>1386.9113086522116</v>
      </c>
      <c r="AC63" s="30">
        <f>AA63+AB63</f>
        <v>1318.5031331818623</v>
      </c>
      <c r="AD63" s="30"/>
      <c r="AE63" s="30"/>
      <c r="AF63" s="25" t="s">
        <v>59</v>
      </c>
      <c r="AG63" s="18" t="s">
        <v>4</v>
      </c>
      <c r="AH63" s="63"/>
      <c r="AI63" s="63">
        <f>$AG$17*E57</f>
        <v>-68.408175470349335</v>
      </c>
      <c r="AJ63" s="30">
        <f>$AH$17*E57</f>
        <v>1386.9113086522116</v>
      </c>
      <c r="AK63" s="30">
        <f>AI63+AJ63</f>
        <v>1318.5031331818623</v>
      </c>
      <c r="AL63" s="30"/>
      <c r="AQ63" s="18">
        <v>7</v>
      </c>
      <c r="AR63" s="215">
        <v>4354</v>
      </c>
      <c r="AS63" s="18"/>
      <c r="AT63" s="18">
        <f t="shared" si="20"/>
        <v>500</v>
      </c>
      <c r="AU63" s="18">
        <f t="shared" si="21"/>
        <v>1050</v>
      </c>
      <c r="AV63" s="18">
        <f t="shared" si="22"/>
        <v>2804</v>
      </c>
      <c r="AW63" s="18">
        <f t="shared" si="23"/>
        <v>0</v>
      </c>
      <c r="AX63" s="18">
        <f t="shared" si="24"/>
        <v>0</v>
      </c>
      <c r="AY63" s="18">
        <f t="shared" si="25"/>
        <v>0</v>
      </c>
    </row>
    <row r="64" spans="1:51">
      <c r="A64" s="98" t="s">
        <v>29</v>
      </c>
      <c r="B64" s="18"/>
      <c r="C64" s="87">
        <f>AY69</f>
        <v>0</v>
      </c>
      <c r="D64" s="26"/>
      <c r="E64" s="27"/>
      <c r="G64" s="30"/>
      <c r="H64" s="25" t="s">
        <v>60</v>
      </c>
      <c r="I64" s="18" t="s">
        <v>4</v>
      </c>
      <c r="J64" s="63"/>
      <c r="K64" s="63">
        <f>$J$17*E57</f>
        <v>90.283950438219378</v>
      </c>
      <c r="L64" s="30">
        <f>$K$17*E57</f>
        <v>8671.2965295617814</v>
      </c>
      <c r="M64" s="30">
        <f>K64+L64</f>
        <v>8761.5804800000005</v>
      </c>
      <c r="O64" s="30"/>
      <c r="P64" s="25" t="s">
        <v>61</v>
      </c>
      <c r="Q64" s="18" t="s">
        <v>4</v>
      </c>
      <c r="R64" s="63"/>
      <c r="S64" s="63">
        <f>$Q$18*E57</f>
        <v>117.14632977159725</v>
      </c>
      <c r="T64" s="30">
        <f>$R$18*E57</f>
        <v>11892.850482797281</v>
      </c>
      <c r="U64" s="30">
        <f>S64+T64</f>
        <v>12009.996812568877</v>
      </c>
      <c r="V64" s="30"/>
      <c r="W64" s="30"/>
      <c r="X64" s="25" t="s">
        <v>61</v>
      </c>
      <c r="Y64" s="18" t="s">
        <v>4</v>
      </c>
      <c r="Z64" s="63"/>
      <c r="AA64" s="63">
        <f>$Y$18*E57</f>
        <v>117.14632977159725</v>
      </c>
      <c r="AB64" s="30">
        <f>$Z$18*E57</f>
        <v>11892.850482797281</v>
      </c>
      <c r="AC64" s="30">
        <f>AA64+AB64</f>
        <v>12009.996812568877</v>
      </c>
      <c r="AD64" s="30"/>
      <c r="AE64" s="30"/>
      <c r="AF64" s="25" t="s">
        <v>61</v>
      </c>
      <c r="AG64" s="18" t="s">
        <v>4</v>
      </c>
      <c r="AH64" s="63"/>
      <c r="AI64" s="63">
        <f>$AG$18*E57</f>
        <v>117.14632977159725</v>
      </c>
      <c r="AJ64" s="30">
        <f>$AH$18*E57</f>
        <v>11892.850482797281</v>
      </c>
      <c r="AK64" s="30">
        <f>AI64+AJ64</f>
        <v>12009.996812568877</v>
      </c>
      <c r="AL64" s="30"/>
      <c r="AQ64" s="18">
        <v>8</v>
      </c>
      <c r="AR64" s="215">
        <v>16410</v>
      </c>
      <c r="AS64" s="18"/>
      <c r="AT64" s="18">
        <f t="shared" si="20"/>
        <v>500</v>
      </c>
      <c r="AU64" s="18">
        <f t="shared" si="21"/>
        <v>1050</v>
      </c>
      <c r="AV64" s="18">
        <f t="shared" si="22"/>
        <v>4500</v>
      </c>
      <c r="AW64" s="18">
        <f t="shared" si="23"/>
        <v>7000</v>
      </c>
      <c r="AX64" s="18">
        <f t="shared" si="24"/>
        <v>3360</v>
      </c>
      <c r="AY64" s="18">
        <f t="shared" si="25"/>
        <v>0</v>
      </c>
    </row>
    <row r="65" spans="1:51">
      <c r="A65" s="25"/>
      <c r="B65" s="18"/>
      <c r="C65" s="18"/>
      <c r="D65" s="25"/>
      <c r="E65" s="27"/>
      <c r="G65" s="25"/>
      <c r="H65" s="29" t="s">
        <v>62</v>
      </c>
      <c r="I65" s="18" t="s">
        <v>4</v>
      </c>
      <c r="J65" s="18"/>
      <c r="K65" s="64">
        <f>SUM(K59:K64)</f>
        <v>5856.4730673426975</v>
      </c>
      <c r="L65" s="49">
        <f>SUM(L59:L64)</f>
        <v>14147.082856657304</v>
      </c>
      <c r="M65" s="49">
        <f>SUM(M59:M64)</f>
        <v>20003.555924</v>
      </c>
      <c r="P65" s="29" t="s">
        <v>62</v>
      </c>
      <c r="Q65" s="18" t="s">
        <v>4</v>
      </c>
      <c r="R65" s="18"/>
      <c r="S65" s="100">
        <f>SUM(S59:S64)</f>
        <v>8568.528295357446</v>
      </c>
      <c r="T65" s="49">
        <f>SUM(T59:T64)</f>
        <v>13736.091016162361</v>
      </c>
      <c r="U65" s="49">
        <f>SUM(U59:U64)</f>
        <v>22304.619311519811</v>
      </c>
      <c r="V65" s="18"/>
      <c r="X65" s="29" t="s">
        <v>62</v>
      </c>
      <c r="Y65" s="18" t="s">
        <v>4</v>
      </c>
      <c r="Z65" s="18"/>
      <c r="AA65" s="100">
        <f>SUM(AA59:AA64)</f>
        <v>6071.4260569312582</v>
      </c>
      <c r="AB65" s="49">
        <f>SUM(AB59:AB64)</f>
        <v>13695.238112717256</v>
      </c>
      <c r="AC65" s="49">
        <f>SUM(AC59:AC64)</f>
        <v>19766.664169648517</v>
      </c>
      <c r="AD65" s="18"/>
      <c r="AF65" s="29" t="s">
        <v>62</v>
      </c>
      <c r="AG65" s="18" t="s">
        <v>4</v>
      </c>
      <c r="AH65" s="18"/>
      <c r="AI65" s="100">
        <f>SUM(AI59:AI64)</f>
        <v>6525.8521555018642</v>
      </c>
      <c r="AJ65" s="49">
        <f>SUM(AJ59:AJ64)</f>
        <v>13702.672111076563</v>
      </c>
      <c r="AK65" s="49">
        <f>SUM(AK59:AK64)</f>
        <v>20228.524266578424</v>
      </c>
      <c r="AL65" s="18"/>
      <c r="AQ65" s="18">
        <v>9</v>
      </c>
      <c r="AR65" s="215">
        <v>17555</v>
      </c>
      <c r="AS65" s="18"/>
      <c r="AT65" s="18">
        <f t="shared" si="20"/>
        <v>500</v>
      </c>
      <c r="AU65" s="18">
        <f t="shared" si="21"/>
        <v>1050</v>
      </c>
      <c r="AV65" s="18">
        <f t="shared" si="22"/>
        <v>4500</v>
      </c>
      <c r="AW65" s="18">
        <f t="shared" si="23"/>
        <v>7000</v>
      </c>
      <c r="AX65" s="18">
        <f t="shared" si="24"/>
        <v>4505</v>
      </c>
      <c r="AY65" s="18">
        <f t="shared" si="25"/>
        <v>0</v>
      </c>
    </row>
    <row r="66" spans="1:51">
      <c r="A66" s="25"/>
      <c r="B66" s="18"/>
      <c r="C66" s="18"/>
      <c r="D66" s="25"/>
      <c r="E66" s="27"/>
      <c r="G66" s="25"/>
      <c r="H66" s="29"/>
      <c r="I66" s="18"/>
      <c r="J66" s="18"/>
      <c r="K66" s="64"/>
      <c r="L66" s="49"/>
      <c r="M66" s="49"/>
      <c r="P66" s="29"/>
      <c r="Q66" s="18"/>
      <c r="R66" s="18"/>
      <c r="S66" s="100"/>
      <c r="T66" s="49"/>
      <c r="U66" s="49"/>
      <c r="V66" s="18"/>
      <c r="X66" s="29"/>
      <c r="Y66" s="18"/>
      <c r="Z66" s="18"/>
      <c r="AA66" s="100"/>
      <c r="AB66" s="49"/>
      <c r="AC66" s="49"/>
      <c r="AD66" s="18"/>
      <c r="AF66" s="29"/>
      <c r="AG66" s="18"/>
      <c r="AH66" s="18"/>
      <c r="AI66" s="100"/>
      <c r="AJ66" s="49"/>
      <c r="AK66" s="49"/>
      <c r="AL66" s="18"/>
      <c r="AQ66" s="18">
        <v>10</v>
      </c>
      <c r="AR66" s="215">
        <v>12178</v>
      </c>
      <c r="AS66" s="18"/>
      <c r="AT66" s="18">
        <f t="shared" si="20"/>
        <v>500</v>
      </c>
      <c r="AU66" s="18">
        <f t="shared" si="21"/>
        <v>1050</v>
      </c>
      <c r="AV66" s="18">
        <f t="shared" si="22"/>
        <v>4500</v>
      </c>
      <c r="AW66" s="18">
        <f t="shared" si="23"/>
        <v>6128</v>
      </c>
      <c r="AX66" s="18">
        <f t="shared" si="24"/>
        <v>0</v>
      </c>
      <c r="AY66" s="18">
        <f t="shared" si="25"/>
        <v>0</v>
      </c>
    </row>
    <row r="67" spans="1:51">
      <c r="A67" s="25"/>
      <c r="B67" s="18"/>
      <c r="C67" s="18"/>
      <c r="D67" s="25"/>
      <c r="E67" s="27"/>
      <c r="G67" s="25"/>
      <c r="H67" s="29"/>
      <c r="I67" s="18"/>
      <c r="J67" s="18"/>
      <c r="K67" s="64"/>
      <c r="L67" s="49"/>
      <c r="M67" s="49"/>
      <c r="P67" s="29"/>
      <c r="Q67" s="18"/>
      <c r="R67" s="18"/>
      <c r="S67" s="100"/>
      <c r="T67" s="49"/>
      <c r="U67" s="49"/>
      <c r="V67" s="18"/>
      <c r="X67" s="29"/>
      <c r="Y67" s="18"/>
      <c r="Z67" s="18"/>
      <c r="AA67" s="100"/>
      <c r="AB67" s="49"/>
      <c r="AC67" s="49"/>
      <c r="AD67" s="18"/>
      <c r="AF67" s="29"/>
      <c r="AG67" s="18"/>
      <c r="AH67" s="18"/>
      <c r="AI67" s="100"/>
      <c r="AJ67" s="49"/>
      <c r="AK67" s="49"/>
      <c r="AL67" s="18"/>
      <c r="AQ67" s="18">
        <v>11</v>
      </c>
      <c r="AR67" s="215">
        <v>16031</v>
      </c>
      <c r="AS67" s="18"/>
      <c r="AT67" s="18">
        <f t="shared" si="20"/>
        <v>500</v>
      </c>
      <c r="AU67" s="18">
        <f t="shared" si="21"/>
        <v>1050</v>
      </c>
      <c r="AV67" s="18">
        <f t="shared" si="22"/>
        <v>4500</v>
      </c>
      <c r="AW67" s="18">
        <f t="shared" si="23"/>
        <v>7000</v>
      </c>
      <c r="AX67" s="18">
        <f t="shared" si="24"/>
        <v>2981</v>
      </c>
      <c r="AY67" s="18">
        <f t="shared" si="25"/>
        <v>0</v>
      </c>
    </row>
    <row r="68" spans="1:51">
      <c r="A68" s="25"/>
      <c r="B68" s="18"/>
      <c r="C68" s="18"/>
      <c r="D68" s="25"/>
      <c r="E68" s="27"/>
      <c r="G68" s="25"/>
      <c r="H68" s="25"/>
      <c r="I68" s="25"/>
      <c r="J68" s="25"/>
      <c r="K68" s="25"/>
      <c r="L68" s="25"/>
      <c r="M68" s="25"/>
      <c r="P68" s="18"/>
      <c r="Q68" s="18"/>
      <c r="R68" s="18"/>
      <c r="S68" s="18"/>
      <c r="T68" s="18"/>
      <c r="U68" s="18"/>
      <c r="V68" s="18"/>
      <c r="X68" s="18"/>
      <c r="Y68" s="18"/>
      <c r="Z68" s="18"/>
      <c r="AA68" s="18"/>
      <c r="AB68" s="18"/>
      <c r="AC68" s="18"/>
      <c r="AD68" s="18"/>
      <c r="AF68" s="18"/>
      <c r="AG68" s="18"/>
      <c r="AH68" s="18"/>
      <c r="AI68" s="18"/>
      <c r="AJ68" s="18"/>
      <c r="AK68" s="18"/>
      <c r="AL68" s="18"/>
      <c r="AQ68" s="18">
        <v>12</v>
      </c>
      <c r="AR68" s="215">
        <v>8294</v>
      </c>
      <c r="AS68" s="18"/>
      <c r="AT68" s="18">
        <f t="shared" si="20"/>
        <v>500</v>
      </c>
      <c r="AU68" s="18">
        <f t="shared" si="21"/>
        <v>1050</v>
      </c>
      <c r="AV68" s="18">
        <f t="shared" si="22"/>
        <v>4500</v>
      </c>
      <c r="AW68" s="18">
        <f t="shared" si="23"/>
        <v>2244</v>
      </c>
      <c r="AX68" s="18">
        <f t="shared" si="24"/>
        <v>0</v>
      </c>
      <c r="AY68" s="18">
        <f t="shared" si="25"/>
        <v>0</v>
      </c>
    </row>
    <row r="69" spans="1:51" s="36" customFormat="1">
      <c r="A69" s="31"/>
      <c r="B69" s="32"/>
      <c r="C69" s="32"/>
      <c r="D69" s="33"/>
      <c r="E69" s="28"/>
      <c r="G69" s="50"/>
      <c r="H69" s="50"/>
      <c r="I69" s="50"/>
      <c r="J69" s="50"/>
      <c r="K69" s="65"/>
      <c r="L69" s="50"/>
      <c r="M69" s="50"/>
      <c r="P69" s="65"/>
      <c r="Q69" s="65"/>
      <c r="R69" s="65"/>
      <c r="S69" s="65" t="s">
        <v>9</v>
      </c>
      <c r="T69" s="65"/>
      <c r="U69" s="78">
        <f>U65/M65</f>
        <v>1.115032716996033</v>
      </c>
      <c r="V69" s="78"/>
      <c r="X69" s="65"/>
      <c r="Y69" s="65"/>
      <c r="Z69" s="65"/>
      <c r="AA69" s="65" t="s">
        <v>9</v>
      </c>
      <c r="AB69" s="65"/>
      <c r="AC69" s="78">
        <f>AC65/M65</f>
        <v>0.98815751783075412</v>
      </c>
      <c r="AD69" s="80"/>
      <c r="AF69" s="65"/>
      <c r="AG69" s="65"/>
      <c r="AH69" s="65"/>
      <c r="AI69" s="65" t="s">
        <v>9</v>
      </c>
      <c r="AJ69" s="65"/>
      <c r="AK69" s="78">
        <f>AK65/M65</f>
        <v>1.0112464175586158</v>
      </c>
      <c r="AL69" s="78"/>
      <c r="AQ69" s="32"/>
      <c r="AR69" s="32"/>
      <c r="AS69" s="32"/>
      <c r="AT69" s="32">
        <f>SUM(AT57:AT68)</f>
        <v>4006</v>
      </c>
      <c r="AU69" s="32">
        <f t="shared" ref="AU69" si="27">SUM(AU57:AU68)</f>
        <v>8201</v>
      </c>
      <c r="AV69" s="32">
        <f t="shared" ref="AV69" si="28">SUM(AV57:AV68)</f>
        <v>29804</v>
      </c>
      <c r="AW69" s="32">
        <f t="shared" ref="AW69" si="29">SUM(AW57:AW68)</f>
        <v>30535</v>
      </c>
      <c r="AX69" s="32">
        <f t="shared" ref="AX69" si="30">SUM(AX57:AX68)</f>
        <v>10846</v>
      </c>
      <c r="AY69" s="32">
        <f t="shared" ref="AY69" si="31">SUM(AY57:AY68)</f>
        <v>0</v>
      </c>
    </row>
    <row r="70" spans="1:51">
      <c r="A70" s="35"/>
      <c r="B70" s="18"/>
      <c r="C70" s="18"/>
      <c r="D70" s="26"/>
      <c r="E70" s="27"/>
      <c r="AM70" s="220"/>
      <c r="AN70" s="220"/>
      <c r="AO70" s="220"/>
    </row>
    <row r="71" spans="1:51" ht="15.75" thickBot="1">
      <c r="O71" s="219"/>
      <c r="P71" s="219"/>
      <c r="Q71" s="219"/>
      <c r="R71" s="219"/>
      <c r="W71" s="219"/>
      <c r="X71" s="219"/>
      <c r="Y71" s="219"/>
      <c r="Z71" s="219"/>
      <c r="AE71" s="219"/>
      <c r="AF71" s="219"/>
      <c r="AG71" s="219"/>
      <c r="AH71" s="219"/>
      <c r="AM71" s="113"/>
      <c r="AN71" s="113"/>
      <c r="AO71" s="113"/>
    </row>
    <row r="72" spans="1:51" ht="60.75" customHeight="1" thickTop="1" thickBot="1">
      <c r="A72" s="17"/>
      <c r="B72" s="18"/>
      <c r="C72" s="51"/>
      <c r="D72" s="51"/>
      <c r="E72" s="22"/>
      <c r="G72" s="52"/>
      <c r="H72" s="52"/>
      <c r="I72" s="52"/>
      <c r="J72" s="52"/>
      <c r="K72" s="52"/>
      <c r="L72" s="51"/>
      <c r="M72" s="52"/>
      <c r="O72" s="79"/>
      <c r="P72" s="22"/>
      <c r="Q72" s="22"/>
      <c r="R72" s="52"/>
      <c r="S72" s="52"/>
      <c r="T72" s="51"/>
      <c r="U72" s="52"/>
      <c r="V72" s="52"/>
      <c r="W72" s="79"/>
      <c r="X72" s="22"/>
      <c r="Y72" s="22"/>
      <c r="Z72" s="52"/>
      <c r="AA72" s="52"/>
      <c r="AB72" s="51"/>
      <c r="AC72" s="52"/>
      <c r="AD72" s="52"/>
      <c r="AE72" s="79"/>
      <c r="AF72" s="22"/>
      <c r="AG72" s="22"/>
      <c r="AH72" s="52"/>
      <c r="AI72" s="52"/>
      <c r="AJ72" s="51"/>
      <c r="AK72" s="52"/>
      <c r="AL72" s="52"/>
      <c r="AM72" s="121"/>
      <c r="AN72" s="139"/>
      <c r="AO72" s="139"/>
    </row>
    <row r="73" spans="1:51" ht="16.5" thickTop="1" thickBot="1">
      <c r="A73" s="23"/>
      <c r="C73" s="18"/>
      <c r="D73" s="24"/>
      <c r="E73" s="208"/>
      <c r="G73" s="21"/>
      <c r="H73" s="23"/>
      <c r="I73" s="18"/>
      <c r="J73" s="18"/>
      <c r="K73" s="18"/>
      <c r="L73" s="21"/>
      <c r="M73" s="21"/>
      <c r="O73" s="21"/>
      <c r="P73" s="23"/>
      <c r="Q73" s="18"/>
      <c r="R73" s="18"/>
      <c r="S73" s="18"/>
      <c r="T73" s="21"/>
      <c r="U73" s="21"/>
      <c r="V73" s="18"/>
      <c r="W73" s="21"/>
      <c r="X73" s="23"/>
      <c r="Y73" s="18"/>
      <c r="Z73" s="18"/>
      <c r="AA73" s="18"/>
      <c r="AB73" s="21"/>
      <c r="AC73" s="21"/>
      <c r="AD73" s="21"/>
      <c r="AE73" s="21"/>
      <c r="AF73" s="23"/>
      <c r="AG73" s="18"/>
      <c r="AH73" s="18"/>
      <c r="AI73" s="18"/>
      <c r="AJ73" s="21"/>
      <c r="AK73" s="21"/>
      <c r="AL73" s="18"/>
    </row>
    <row r="74" spans="1:51" ht="16.5" thickTop="1" thickBot="1">
      <c r="A74" s="67"/>
      <c r="B74" s="18"/>
      <c r="C74" s="18"/>
      <c r="D74" s="18"/>
      <c r="E74" s="205"/>
      <c r="G74" s="21"/>
      <c r="H74" s="67"/>
      <c r="I74" s="18"/>
      <c r="J74" s="18"/>
      <c r="K74" s="18"/>
      <c r="L74" s="21"/>
      <c r="M74" s="21"/>
      <c r="O74" s="21"/>
      <c r="P74" s="67"/>
      <c r="Q74" s="18"/>
      <c r="R74" s="18"/>
      <c r="S74" s="18"/>
      <c r="T74" s="21"/>
      <c r="U74" s="21"/>
      <c r="V74" s="18"/>
      <c r="W74" s="21"/>
      <c r="X74" s="67"/>
      <c r="Y74" s="18"/>
      <c r="Z74" s="18"/>
      <c r="AA74" s="18"/>
      <c r="AB74" s="21"/>
      <c r="AC74" s="21"/>
      <c r="AD74" s="21"/>
      <c r="AE74" s="21"/>
      <c r="AF74" s="67"/>
      <c r="AG74" s="18"/>
      <c r="AH74" s="18"/>
      <c r="AI74" s="18"/>
      <c r="AJ74" s="21"/>
      <c r="AK74" s="21"/>
      <c r="AL74" s="18"/>
    </row>
    <row r="75" spans="1:51" ht="15.75" thickTop="1">
      <c r="A75" s="98"/>
      <c r="B75" s="18"/>
      <c r="C75" s="86"/>
      <c r="D75" s="27"/>
      <c r="E75" s="27"/>
      <c r="G75" s="30"/>
      <c r="H75" s="25"/>
      <c r="I75" s="18"/>
      <c r="J75" s="63"/>
      <c r="K75" s="63"/>
      <c r="L75" s="30"/>
      <c r="M75" s="30"/>
      <c r="O75" s="30"/>
      <c r="P75" s="25"/>
      <c r="Q75" s="18"/>
      <c r="R75" s="63"/>
      <c r="S75" s="63"/>
      <c r="T75" s="30"/>
      <c r="U75" s="30"/>
      <c r="V75" s="30"/>
      <c r="W75" s="30"/>
      <c r="X75" s="25"/>
      <c r="Y75" s="18"/>
      <c r="Z75" s="63"/>
      <c r="AA75" s="63"/>
      <c r="AB75" s="30"/>
      <c r="AC75" s="30"/>
      <c r="AD75" s="30"/>
      <c r="AE75" s="30"/>
      <c r="AF75" s="25"/>
      <c r="AG75" s="18"/>
      <c r="AH75" s="63"/>
      <c r="AI75" s="63"/>
      <c r="AJ75" s="30"/>
      <c r="AK75" s="30"/>
      <c r="AL75" s="30"/>
    </row>
    <row r="76" spans="1:51">
      <c r="A76" s="98"/>
      <c r="B76" s="18"/>
      <c r="C76" s="86"/>
      <c r="D76" s="27"/>
      <c r="E76" s="27"/>
      <c r="G76" s="30"/>
      <c r="H76" s="25"/>
      <c r="I76" s="18"/>
      <c r="J76" s="63"/>
      <c r="O76" s="30"/>
      <c r="P76" s="25"/>
      <c r="Q76" s="18"/>
      <c r="R76" s="63"/>
      <c r="S76" s="63"/>
      <c r="T76" s="30"/>
      <c r="U76" s="30"/>
      <c r="V76" s="30"/>
      <c r="W76" s="30"/>
      <c r="X76" s="25"/>
      <c r="Y76" s="18"/>
      <c r="Z76" s="63"/>
      <c r="AA76" s="63"/>
      <c r="AB76" s="30"/>
      <c r="AC76" s="30"/>
      <c r="AD76" s="30"/>
      <c r="AE76" s="30"/>
      <c r="AF76" s="25"/>
      <c r="AG76" s="18"/>
      <c r="AH76" s="63"/>
      <c r="AI76" s="63"/>
      <c r="AJ76" s="30"/>
      <c r="AK76" s="30"/>
      <c r="AL76" s="30"/>
    </row>
    <row r="77" spans="1:51">
      <c r="A77" s="98"/>
      <c r="B77" s="18"/>
      <c r="C77" s="86"/>
      <c r="D77" s="27"/>
      <c r="E77" s="27"/>
      <c r="G77" s="30"/>
      <c r="H77" s="25"/>
      <c r="I77" s="18"/>
      <c r="J77" s="63"/>
      <c r="K77" s="63"/>
      <c r="L77" s="30"/>
      <c r="M77" s="30"/>
      <c r="O77" s="30"/>
      <c r="P77" s="25"/>
      <c r="Q77" s="18"/>
      <c r="R77" s="63"/>
      <c r="S77" s="63"/>
      <c r="T77" s="30"/>
      <c r="U77" s="30"/>
      <c r="V77" s="30"/>
      <c r="W77" s="30"/>
      <c r="X77" s="25"/>
      <c r="Y77" s="18"/>
      <c r="Z77" s="63"/>
      <c r="AA77" s="63"/>
      <c r="AB77" s="30"/>
      <c r="AC77" s="30"/>
      <c r="AD77" s="30"/>
      <c r="AE77" s="30"/>
      <c r="AF77" s="25"/>
      <c r="AG77" s="18"/>
      <c r="AH77" s="63"/>
      <c r="AI77" s="63"/>
      <c r="AJ77" s="30"/>
      <c r="AK77" s="30"/>
      <c r="AL77" s="30"/>
    </row>
    <row r="78" spans="1:51">
      <c r="A78" s="98"/>
      <c r="B78" s="18"/>
      <c r="C78" s="86"/>
      <c r="D78" s="27"/>
      <c r="E78" s="27"/>
      <c r="G78" s="30"/>
      <c r="H78" s="25"/>
      <c r="I78" s="18"/>
      <c r="J78" s="63"/>
      <c r="K78" s="63"/>
      <c r="L78" s="30"/>
      <c r="M78" s="30"/>
      <c r="O78" s="30"/>
      <c r="P78" s="25"/>
      <c r="Q78" s="18"/>
      <c r="R78" s="63"/>
      <c r="S78" s="63"/>
      <c r="T78" s="30"/>
      <c r="U78" s="30"/>
      <c r="V78" s="30"/>
      <c r="W78" s="30"/>
      <c r="X78" s="25"/>
      <c r="Y78" s="18"/>
      <c r="Z78" s="63"/>
      <c r="AA78" s="63"/>
      <c r="AB78" s="30"/>
      <c r="AC78" s="30"/>
      <c r="AD78" s="30"/>
      <c r="AE78" s="30"/>
      <c r="AF78" s="25"/>
      <c r="AG78" s="18"/>
      <c r="AH78" s="63"/>
      <c r="AI78" s="63"/>
      <c r="AJ78" s="30"/>
      <c r="AK78" s="30"/>
      <c r="AL78" s="30"/>
    </row>
    <row r="79" spans="1:51">
      <c r="A79" s="98"/>
      <c r="B79" s="18"/>
      <c r="C79" s="86"/>
      <c r="D79" s="27"/>
      <c r="E79" s="27"/>
      <c r="G79" s="30"/>
      <c r="H79" s="25"/>
      <c r="I79" s="18"/>
      <c r="J79" s="63"/>
      <c r="K79" s="63"/>
      <c r="L79" s="30"/>
      <c r="M79" s="30"/>
      <c r="O79" s="30"/>
      <c r="P79" s="25"/>
      <c r="Q79" s="18"/>
      <c r="R79" s="63"/>
      <c r="S79" s="63"/>
      <c r="T79" s="30"/>
      <c r="U79" s="30"/>
      <c r="V79" s="30"/>
      <c r="W79" s="30"/>
      <c r="X79" s="25"/>
      <c r="Y79" s="18"/>
      <c r="Z79" s="63"/>
      <c r="AA79" s="63"/>
      <c r="AB79" s="30"/>
      <c r="AC79" s="30"/>
      <c r="AD79" s="30"/>
      <c r="AE79" s="30"/>
      <c r="AF79" s="25"/>
      <c r="AG79" s="18"/>
      <c r="AH79" s="63"/>
      <c r="AI79" s="63"/>
      <c r="AJ79" s="30"/>
      <c r="AK79" s="30"/>
      <c r="AL79" s="30"/>
    </row>
    <row r="80" spans="1:51">
      <c r="A80" s="98"/>
      <c r="B80" s="18"/>
      <c r="C80" s="87"/>
      <c r="D80" s="27"/>
      <c r="E80" s="27"/>
      <c r="G80" s="30"/>
      <c r="H80" s="25"/>
      <c r="I80" s="18"/>
      <c r="J80" s="63"/>
      <c r="K80" s="63"/>
      <c r="L80" s="30"/>
      <c r="M80" s="30"/>
      <c r="O80" s="30"/>
      <c r="P80" s="25"/>
      <c r="Q80" s="18"/>
      <c r="R80" s="63"/>
      <c r="S80" s="63"/>
      <c r="T80" s="30"/>
      <c r="U80" s="30"/>
      <c r="V80" s="30"/>
      <c r="W80" s="30"/>
      <c r="X80" s="25"/>
      <c r="Y80" s="18"/>
      <c r="Z80" s="63"/>
      <c r="AA80" s="63"/>
      <c r="AB80" s="30"/>
      <c r="AC80" s="30"/>
      <c r="AD80" s="30"/>
      <c r="AE80" s="30"/>
      <c r="AF80" s="25"/>
      <c r="AG80" s="18"/>
      <c r="AH80" s="63"/>
      <c r="AI80" s="63"/>
      <c r="AJ80" s="30"/>
      <c r="AK80" s="30"/>
      <c r="AL80" s="30"/>
    </row>
    <row r="81" spans="1:41">
      <c r="A81" s="25"/>
      <c r="B81" s="18"/>
      <c r="C81" s="18"/>
      <c r="D81" s="25"/>
      <c r="E81" s="27"/>
      <c r="G81" s="25"/>
      <c r="H81" s="29"/>
      <c r="I81" s="18"/>
      <c r="J81" s="18"/>
      <c r="K81" s="64"/>
      <c r="L81" s="49"/>
      <c r="M81" s="49"/>
      <c r="P81" s="29"/>
      <c r="Q81" s="18"/>
      <c r="R81" s="18"/>
      <c r="S81" s="100"/>
      <c r="T81" s="49"/>
      <c r="U81" s="49"/>
      <c r="V81" s="18"/>
      <c r="X81" s="29"/>
      <c r="Y81" s="18"/>
      <c r="Z81" s="18"/>
      <c r="AA81" s="100"/>
      <c r="AB81" s="49"/>
      <c r="AC81" s="49"/>
      <c r="AD81" s="18"/>
      <c r="AF81" s="29"/>
      <c r="AG81" s="18"/>
      <c r="AH81" s="18"/>
      <c r="AI81" s="100"/>
      <c r="AJ81" s="49"/>
      <c r="AK81" s="49"/>
      <c r="AL81" s="18"/>
    </row>
    <row r="82" spans="1:41">
      <c r="A82" s="25"/>
      <c r="B82" s="18"/>
      <c r="C82" s="18"/>
      <c r="D82" s="25"/>
      <c r="E82" s="27"/>
      <c r="G82" s="25"/>
      <c r="H82" s="25"/>
      <c r="I82" s="25"/>
      <c r="J82" s="25"/>
      <c r="K82" s="25"/>
      <c r="L82" s="25"/>
      <c r="M82" s="25"/>
      <c r="P82" s="18"/>
      <c r="Q82" s="18"/>
      <c r="R82" s="18"/>
      <c r="S82" s="18"/>
      <c r="T82" s="18"/>
      <c r="U82" s="18"/>
      <c r="V82" s="18"/>
      <c r="X82" s="18"/>
      <c r="Y82" s="18"/>
      <c r="Z82" s="18"/>
      <c r="AA82" s="18"/>
      <c r="AB82" s="18"/>
      <c r="AC82" s="18"/>
      <c r="AD82" s="18"/>
      <c r="AF82" s="18"/>
      <c r="AG82" s="18"/>
      <c r="AH82" s="18"/>
      <c r="AI82" s="18"/>
      <c r="AJ82" s="18"/>
      <c r="AK82" s="18"/>
      <c r="AL82" s="18"/>
    </row>
    <row r="83" spans="1:41" s="36" customFormat="1">
      <c r="A83" s="31"/>
      <c r="B83" s="32"/>
      <c r="C83" s="32"/>
      <c r="D83" s="33"/>
      <c r="E83" s="28"/>
      <c r="G83" s="50"/>
      <c r="H83" s="50"/>
      <c r="I83" s="50"/>
      <c r="J83" s="50"/>
      <c r="K83" s="65"/>
      <c r="L83" s="50"/>
      <c r="M83" s="50"/>
      <c r="P83" s="65"/>
      <c r="Q83" s="65"/>
      <c r="R83" s="65"/>
      <c r="S83" s="65"/>
      <c r="T83" s="65"/>
      <c r="U83" s="78"/>
      <c r="V83" s="78"/>
      <c r="X83" s="65"/>
      <c r="Y83" s="65"/>
      <c r="Z83" s="65"/>
      <c r="AA83" s="65"/>
      <c r="AB83" s="65"/>
      <c r="AC83" s="78"/>
      <c r="AD83" s="80"/>
      <c r="AF83" s="65"/>
      <c r="AG83" s="65"/>
      <c r="AH83" s="65"/>
      <c r="AI83" s="65"/>
      <c r="AJ83" s="65"/>
      <c r="AK83" s="78"/>
      <c r="AL83" s="78"/>
    </row>
    <row r="84" spans="1:41">
      <c r="A84" s="35"/>
      <c r="B84" s="18"/>
      <c r="C84" s="18"/>
      <c r="D84" s="26"/>
      <c r="E84" s="27"/>
      <c r="AM84" s="220"/>
      <c r="AN84" s="220"/>
      <c r="AO84" s="220"/>
    </row>
    <row r="85" spans="1:41" ht="15.75" thickBot="1">
      <c r="O85" s="219"/>
      <c r="P85" s="219"/>
      <c r="Q85" s="219"/>
      <c r="R85" s="219"/>
      <c r="W85" s="219"/>
      <c r="X85" s="219"/>
      <c r="Y85" s="219"/>
      <c r="Z85" s="219"/>
      <c r="AE85" s="219"/>
      <c r="AF85" s="219"/>
      <c r="AG85" s="219"/>
      <c r="AH85" s="219"/>
      <c r="AM85" s="113"/>
      <c r="AN85" s="113"/>
      <c r="AO85" s="113"/>
    </row>
    <row r="86" spans="1:41" ht="60.75" customHeight="1" thickTop="1" thickBot="1">
      <c r="A86" s="17"/>
      <c r="B86" s="18"/>
      <c r="C86" s="51"/>
      <c r="D86" s="51"/>
      <c r="E86" s="22"/>
      <c r="G86" s="52"/>
      <c r="H86" s="52"/>
      <c r="I86" s="52"/>
      <c r="J86" s="52"/>
      <c r="K86" s="52"/>
      <c r="L86" s="51"/>
      <c r="M86" s="52"/>
      <c r="O86" s="79"/>
      <c r="P86" s="22"/>
      <c r="Q86" s="22"/>
      <c r="R86" s="52"/>
      <c r="S86" s="52"/>
      <c r="T86" s="51"/>
      <c r="U86" s="52"/>
      <c r="V86" s="52"/>
      <c r="W86" s="79"/>
      <c r="X86" s="22"/>
      <c r="Y86" s="22"/>
      <c r="Z86" s="52"/>
      <c r="AA86" s="52"/>
      <c r="AB86" s="51"/>
      <c r="AC86" s="52"/>
      <c r="AD86" s="52"/>
      <c r="AE86" s="79"/>
      <c r="AF86" s="22"/>
      <c r="AG86" s="22"/>
      <c r="AH86" s="52"/>
      <c r="AI86" s="52"/>
      <c r="AJ86" s="51"/>
      <c r="AK86" s="52"/>
      <c r="AL86" s="52"/>
      <c r="AM86" s="199"/>
      <c r="AN86" s="69"/>
      <c r="AO86" s="69"/>
    </row>
    <row r="87" spans="1:41" ht="16.5" thickTop="1" thickBot="1">
      <c r="A87" s="23"/>
      <c r="C87" s="18"/>
      <c r="D87" s="24"/>
      <c r="E87" s="208"/>
      <c r="G87" s="21"/>
      <c r="H87" s="23"/>
      <c r="I87" s="18"/>
      <c r="J87" s="18"/>
      <c r="K87" s="18"/>
      <c r="L87" s="21"/>
      <c r="M87" s="21"/>
      <c r="O87" s="21"/>
      <c r="P87" s="23"/>
      <c r="Q87" s="18"/>
      <c r="R87" s="18"/>
      <c r="S87" s="18"/>
      <c r="T87" s="21"/>
      <c r="U87" s="21"/>
      <c r="V87" s="18"/>
      <c r="W87" s="21"/>
      <c r="X87" s="23"/>
      <c r="Y87" s="18"/>
      <c r="Z87" s="18"/>
      <c r="AA87" s="18"/>
      <c r="AB87" s="21"/>
      <c r="AC87" s="21"/>
      <c r="AD87" s="21"/>
      <c r="AE87" s="21"/>
      <c r="AF87" s="23"/>
      <c r="AG87" s="18"/>
      <c r="AH87" s="18"/>
      <c r="AI87" s="18"/>
      <c r="AJ87" s="21"/>
      <c r="AK87" s="21"/>
      <c r="AL87" s="18"/>
    </row>
    <row r="88" spans="1:41" ht="16.5" thickTop="1" thickBot="1">
      <c r="A88" s="67"/>
      <c r="B88" s="18"/>
      <c r="C88" s="18"/>
      <c r="D88" s="18"/>
      <c r="E88" s="205"/>
      <c r="G88" s="21"/>
      <c r="H88" s="67"/>
      <c r="I88" s="18"/>
      <c r="J88" s="18"/>
      <c r="K88" s="18"/>
      <c r="L88" s="21"/>
      <c r="M88" s="21"/>
      <c r="O88" s="21"/>
      <c r="P88" s="67"/>
      <c r="Q88" s="18"/>
      <c r="R88" s="18"/>
      <c r="S88" s="18"/>
      <c r="T88" s="21"/>
      <c r="U88" s="21"/>
      <c r="V88" s="18"/>
      <c r="W88" s="21"/>
      <c r="X88" s="67"/>
      <c r="Y88" s="18"/>
      <c r="Z88" s="18"/>
      <c r="AA88" s="18"/>
      <c r="AB88" s="21"/>
      <c r="AC88" s="21"/>
      <c r="AD88" s="21"/>
      <c r="AE88" s="21"/>
      <c r="AF88" s="67"/>
      <c r="AG88" s="18"/>
      <c r="AH88" s="18"/>
      <c r="AI88" s="18"/>
      <c r="AJ88" s="21"/>
      <c r="AK88" s="21"/>
      <c r="AL88" s="18"/>
    </row>
    <row r="89" spans="1:41" ht="15.75" thickTop="1">
      <c r="A89" s="98"/>
      <c r="B89" s="18"/>
      <c r="C89" s="86"/>
      <c r="D89" s="27"/>
      <c r="E89" s="202"/>
      <c r="G89" s="30"/>
      <c r="H89" s="25"/>
      <c r="I89" s="18"/>
      <c r="J89" s="63"/>
      <c r="K89" s="63"/>
      <c r="L89" s="30"/>
      <c r="M89" s="30"/>
      <c r="O89" s="30"/>
      <c r="P89" s="25"/>
      <c r="Q89" s="18"/>
      <c r="R89" s="63"/>
      <c r="S89" s="63"/>
      <c r="T89" s="30"/>
      <c r="U89" s="30"/>
      <c r="V89" s="30"/>
      <c r="W89" s="30"/>
      <c r="X89" s="25"/>
      <c r="Y89" s="18"/>
      <c r="Z89" s="63"/>
      <c r="AA89" s="63"/>
      <c r="AB89" s="30"/>
      <c r="AC89" s="30"/>
      <c r="AD89" s="30"/>
      <c r="AE89" s="30"/>
      <c r="AF89" s="25"/>
      <c r="AG89" s="18"/>
      <c r="AH89" s="63"/>
      <c r="AI89" s="63"/>
      <c r="AJ89" s="30"/>
      <c r="AK89" s="30"/>
      <c r="AL89" s="30"/>
    </row>
    <row r="90" spans="1:41">
      <c r="A90" s="98"/>
      <c r="B90" s="18"/>
      <c r="C90" s="86"/>
      <c r="D90" s="27"/>
      <c r="E90" s="27"/>
      <c r="G90" s="30"/>
      <c r="H90" s="25"/>
      <c r="I90" s="18"/>
      <c r="J90" s="63"/>
      <c r="O90" s="30"/>
      <c r="P90" s="25"/>
      <c r="Q90" s="18"/>
      <c r="R90" s="63"/>
      <c r="S90" s="63"/>
      <c r="T90" s="30"/>
      <c r="U90" s="30"/>
      <c r="V90" s="30"/>
      <c r="W90" s="30"/>
      <c r="X90" s="25"/>
      <c r="Y90" s="18"/>
      <c r="Z90" s="63"/>
      <c r="AA90" s="63"/>
      <c r="AB90" s="30"/>
      <c r="AC90" s="30"/>
      <c r="AD90" s="30"/>
      <c r="AE90" s="30"/>
      <c r="AF90" s="25"/>
      <c r="AG90" s="18"/>
      <c r="AH90" s="63"/>
      <c r="AI90" s="63"/>
      <c r="AJ90" s="30"/>
      <c r="AK90" s="30"/>
      <c r="AL90" s="30"/>
    </row>
    <row r="91" spans="1:41">
      <c r="A91" s="98"/>
      <c r="B91" s="18"/>
      <c r="C91" s="86"/>
      <c r="D91" s="27"/>
      <c r="E91" s="27"/>
      <c r="G91" s="30"/>
      <c r="H91" s="25"/>
      <c r="I91" s="18"/>
      <c r="J91" s="63"/>
      <c r="K91" s="63"/>
      <c r="L91" s="30"/>
      <c r="M91" s="30"/>
      <c r="O91" s="30"/>
      <c r="P91" s="25"/>
      <c r="Q91" s="18"/>
      <c r="R91" s="63"/>
      <c r="S91" s="63"/>
      <c r="T91" s="30"/>
      <c r="U91" s="30"/>
      <c r="V91" s="30"/>
      <c r="W91" s="30"/>
      <c r="X91" s="25"/>
      <c r="Y91" s="18"/>
      <c r="Z91" s="63"/>
      <c r="AA91" s="63"/>
      <c r="AB91" s="30"/>
      <c r="AC91" s="30"/>
      <c r="AD91" s="30"/>
      <c r="AE91" s="30"/>
      <c r="AF91" s="25"/>
      <c r="AG91" s="18"/>
      <c r="AH91" s="63"/>
      <c r="AI91" s="63"/>
      <c r="AJ91" s="30"/>
      <c r="AK91" s="30"/>
      <c r="AL91" s="30"/>
    </row>
    <row r="92" spans="1:41">
      <c r="A92" s="98"/>
      <c r="B92" s="18"/>
      <c r="C92" s="86"/>
      <c r="D92" s="27"/>
      <c r="E92" s="27"/>
      <c r="G92" s="30"/>
      <c r="H92" s="25"/>
      <c r="I92" s="18"/>
      <c r="J92" s="63"/>
      <c r="K92" s="63"/>
      <c r="L92" s="30"/>
      <c r="M92" s="30"/>
      <c r="O92" s="30"/>
      <c r="P92" s="25"/>
      <c r="Q92" s="18"/>
      <c r="R92" s="63"/>
      <c r="S92" s="63"/>
      <c r="T92" s="30"/>
      <c r="U92" s="30"/>
      <c r="V92" s="30"/>
      <c r="W92" s="30"/>
      <c r="X92" s="25"/>
      <c r="Y92" s="18"/>
      <c r="Z92" s="63"/>
      <c r="AA92" s="63"/>
      <c r="AB92" s="30"/>
      <c r="AC92" s="30"/>
      <c r="AD92" s="30"/>
      <c r="AE92" s="30"/>
      <c r="AF92" s="25"/>
      <c r="AG92" s="18"/>
      <c r="AH92" s="63"/>
      <c r="AI92" s="63"/>
      <c r="AJ92" s="30"/>
      <c r="AK92" s="30"/>
      <c r="AL92" s="30"/>
    </row>
    <row r="93" spans="1:41">
      <c r="A93" s="98"/>
      <c r="B93" s="18"/>
      <c r="C93" s="86"/>
      <c r="D93" s="27"/>
      <c r="E93" s="27"/>
      <c r="G93" s="30"/>
      <c r="H93" s="25"/>
      <c r="I93" s="18"/>
      <c r="J93" s="63"/>
      <c r="K93" s="63"/>
      <c r="L93" s="30"/>
      <c r="M93" s="30"/>
      <c r="O93" s="30"/>
      <c r="P93" s="25"/>
      <c r="Q93" s="18"/>
      <c r="R93" s="63"/>
      <c r="S93" s="63"/>
      <c r="T93" s="30"/>
      <c r="U93" s="30"/>
      <c r="V93" s="30"/>
      <c r="W93" s="30"/>
      <c r="X93" s="25"/>
      <c r="Y93" s="18"/>
      <c r="Z93" s="63"/>
      <c r="AA93" s="63"/>
      <c r="AB93" s="30"/>
      <c r="AC93" s="30"/>
      <c r="AD93" s="30"/>
      <c r="AE93" s="30"/>
      <c r="AF93" s="25"/>
      <c r="AG93" s="18"/>
      <c r="AH93" s="63"/>
      <c r="AI93" s="63"/>
      <c r="AJ93" s="30"/>
      <c r="AK93" s="30"/>
      <c r="AL93" s="30"/>
    </row>
    <row r="94" spans="1:41">
      <c r="A94" s="98"/>
      <c r="B94" s="18"/>
      <c r="C94" s="87"/>
      <c r="D94" s="27"/>
      <c r="E94" s="27"/>
      <c r="G94" s="30"/>
      <c r="H94" s="25"/>
      <c r="I94" s="18"/>
      <c r="J94" s="63"/>
      <c r="K94" s="63"/>
      <c r="L94" s="30"/>
      <c r="M94" s="30"/>
      <c r="O94" s="30"/>
      <c r="P94" s="25"/>
      <c r="Q94" s="18"/>
      <c r="R94" s="63"/>
      <c r="S94" s="63"/>
      <c r="T94" s="30"/>
      <c r="U94" s="30"/>
      <c r="V94" s="30"/>
      <c r="W94" s="30"/>
      <c r="X94" s="25"/>
      <c r="Y94" s="18"/>
      <c r="Z94" s="63"/>
      <c r="AA94" s="63"/>
      <c r="AB94" s="30"/>
      <c r="AC94" s="30"/>
      <c r="AD94" s="30"/>
      <c r="AE94" s="30"/>
      <c r="AF94" s="25"/>
      <c r="AG94" s="18"/>
      <c r="AH94" s="63"/>
      <c r="AI94" s="63"/>
      <c r="AJ94" s="30"/>
      <c r="AK94" s="30"/>
      <c r="AL94" s="30"/>
    </row>
    <row r="95" spans="1:41">
      <c r="A95" s="25"/>
      <c r="B95" s="18"/>
      <c r="C95" s="18"/>
      <c r="D95" s="25"/>
      <c r="E95" s="27"/>
      <c r="G95" s="25"/>
      <c r="H95" s="29"/>
      <c r="I95" s="18"/>
      <c r="J95" s="18"/>
      <c r="K95" s="64"/>
      <c r="L95" s="49"/>
      <c r="M95" s="49"/>
      <c r="P95" s="29"/>
      <c r="Q95" s="18"/>
      <c r="R95" s="18"/>
      <c r="S95" s="100"/>
      <c r="T95" s="49"/>
      <c r="U95" s="49"/>
      <c r="V95" s="18"/>
      <c r="X95" s="29"/>
      <c r="Y95" s="18"/>
      <c r="Z95" s="18"/>
      <c r="AA95" s="100"/>
      <c r="AB95" s="49"/>
      <c r="AC95" s="49"/>
      <c r="AD95" s="18"/>
      <c r="AF95" s="29"/>
      <c r="AG95" s="18"/>
      <c r="AH95" s="18"/>
      <c r="AI95" s="100"/>
      <c r="AJ95" s="49"/>
      <c r="AK95" s="49"/>
      <c r="AL95" s="18"/>
    </row>
    <row r="96" spans="1:41">
      <c r="A96" s="25"/>
      <c r="B96" s="18"/>
      <c r="C96" s="18"/>
      <c r="D96" s="25"/>
      <c r="E96" s="27"/>
      <c r="G96" s="25"/>
      <c r="H96" s="25"/>
      <c r="I96" s="25"/>
      <c r="J96" s="25"/>
      <c r="K96" s="25"/>
      <c r="L96" s="25"/>
      <c r="M96" s="25"/>
      <c r="P96" s="18"/>
      <c r="Q96" s="18"/>
      <c r="R96" s="18"/>
      <c r="S96" s="18"/>
      <c r="T96" s="18"/>
      <c r="U96" s="18"/>
      <c r="V96" s="18"/>
      <c r="X96" s="18"/>
      <c r="Y96" s="18"/>
      <c r="Z96" s="18"/>
      <c r="AA96" s="18"/>
      <c r="AB96" s="18"/>
      <c r="AC96" s="18"/>
      <c r="AD96" s="18"/>
      <c r="AF96" s="18"/>
      <c r="AG96" s="18"/>
      <c r="AH96" s="18"/>
      <c r="AI96" s="18"/>
      <c r="AJ96" s="18"/>
      <c r="AK96" s="18"/>
      <c r="AL96" s="18"/>
    </row>
    <row r="97" spans="1:41" s="36" customFormat="1">
      <c r="A97" s="31"/>
      <c r="B97" s="32"/>
      <c r="C97" s="32"/>
      <c r="D97" s="33"/>
      <c r="E97" s="28"/>
      <c r="G97" s="50"/>
      <c r="H97" s="50"/>
      <c r="I97" s="50"/>
      <c r="J97" s="50"/>
      <c r="K97" s="65"/>
      <c r="L97" s="50"/>
      <c r="M97" s="50"/>
      <c r="P97" s="65"/>
      <c r="Q97" s="65"/>
      <c r="R97" s="65"/>
      <c r="S97" s="65"/>
      <c r="T97" s="65"/>
      <c r="U97" s="78"/>
      <c r="V97" s="78"/>
      <c r="X97" s="65"/>
      <c r="Y97" s="65"/>
      <c r="Z97" s="65"/>
      <c r="AA97" s="65"/>
      <c r="AB97" s="65"/>
      <c r="AC97" s="78"/>
      <c r="AD97" s="80"/>
      <c r="AF97" s="65"/>
      <c r="AG97" s="65"/>
      <c r="AH97" s="65"/>
      <c r="AI97" s="65"/>
      <c r="AJ97" s="65"/>
      <c r="AK97" s="78"/>
      <c r="AL97" s="78"/>
    </row>
    <row r="98" spans="1:41">
      <c r="A98" s="35"/>
      <c r="B98" s="18"/>
      <c r="C98" s="18"/>
      <c r="D98" s="26"/>
      <c r="E98" s="27"/>
      <c r="AM98" s="220"/>
      <c r="AN98" s="220"/>
      <c r="AO98" s="220"/>
    </row>
    <row r="99" spans="1:41" ht="15.75" thickBot="1">
      <c r="A99" s="70"/>
      <c r="O99" s="219"/>
      <c r="P99" s="219"/>
      <c r="Q99" s="219"/>
      <c r="R99" s="219"/>
      <c r="W99" s="219"/>
      <c r="X99" s="219"/>
      <c r="Y99" s="219"/>
      <c r="Z99" s="219"/>
      <c r="AE99" s="219"/>
      <c r="AF99" s="219"/>
      <c r="AG99" s="219"/>
      <c r="AH99" s="219"/>
      <c r="AM99" s="113"/>
      <c r="AN99" s="113"/>
      <c r="AO99" s="113"/>
    </row>
    <row r="100" spans="1:41" ht="60.75" customHeight="1" thickTop="1" thickBot="1">
      <c r="A100" s="17"/>
      <c r="B100" s="18"/>
      <c r="C100" s="51"/>
      <c r="D100" s="51"/>
      <c r="E100" s="200"/>
      <c r="G100" s="52"/>
      <c r="H100" s="52"/>
      <c r="I100" s="52"/>
      <c r="J100" s="52"/>
      <c r="K100" s="52"/>
      <c r="L100" s="51"/>
      <c r="M100" s="52"/>
      <c r="O100" s="79"/>
      <c r="P100" s="22"/>
      <c r="Q100" s="22"/>
      <c r="R100" s="52"/>
      <c r="S100" s="52"/>
      <c r="T100" s="51"/>
      <c r="U100" s="52"/>
      <c r="V100" s="52"/>
      <c r="W100" s="79"/>
      <c r="X100" s="22"/>
      <c r="Y100" s="22"/>
      <c r="Z100" s="52"/>
      <c r="AA100" s="52"/>
      <c r="AB100" s="51"/>
      <c r="AC100" s="52"/>
      <c r="AD100" s="52"/>
      <c r="AE100" s="79"/>
      <c r="AF100" s="22"/>
      <c r="AG100" s="22"/>
      <c r="AH100" s="52"/>
      <c r="AI100" s="52"/>
      <c r="AJ100" s="51"/>
      <c r="AK100" s="52"/>
      <c r="AL100" s="52"/>
      <c r="AM100" s="199"/>
      <c r="AN100" s="69"/>
      <c r="AO100" s="69"/>
    </row>
    <row r="101" spans="1:41" ht="16.5" thickTop="1" thickBot="1">
      <c r="A101" s="23"/>
      <c r="C101" s="18"/>
      <c r="D101" s="24"/>
      <c r="E101" s="209"/>
      <c r="G101" s="21"/>
      <c r="H101" s="23"/>
      <c r="I101" s="18"/>
      <c r="J101" s="18"/>
      <c r="K101" s="18"/>
      <c r="L101" s="21"/>
      <c r="M101" s="21"/>
      <c r="O101" s="21"/>
      <c r="P101" s="23"/>
      <c r="Q101" s="18"/>
      <c r="R101" s="18"/>
      <c r="S101" s="18"/>
      <c r="T101" s="21"/>
      <c r="U101" s="21"/>
      <c r="V101" s="18"/>
      <c r="W101" s="21"/>
      <c r="X101" s="23"/>
      <c r="Y101" s="18"/>
      <c r="Z101" s="18"/>
      <c r="AA101" s="18"/>
      <c r="AB101" s="21"/>
      <c r="AC101" s="21"/>
      <c r="AD101" s="21"/>
      <c r="AE101" s="21"/>
      <c r="AF101" s="23"/>
      <c r="AG101" s="18"/>
      <c r="AH101" s="18"/>
      <c r="AI101" s="18"/>
      <c r="AJ101" s="21"/>
      <c r="AK101" s="21"/>
      <c r="AL101" s="18"/>
    </row>
    <row r="102" spans="1:41" ht="16.5" thickTop="1" thickBot="1">
      <c r="A102" s="67"/>
      <c r="B102" s="18"/>
      <c r="C102" s="18"/>
      <c r="D102" s="18"/>
      <c r="E102" s="205"/>
      <c r="G102" s="21"/>
      <c r="H102" s="67"/>
      <c r="I102" s="18"/>
      <c r="J102" s="18"/>
      <c r="K102" s="18"/>
      <c r="L102" s="21"/>
      <c r="M102" s="21"/>
      <c r="O102" s="21"/>
      <c r="P102" s="67"/>
      <c r="Q102" s="18"/>
      <c r="R102" s="18"/>
      <c r="S102" s="18"/>
      <c r="T102" s="21"/>
      <c r="U102" s="21"/>
      <c r="V102" s="18"/>
      <c r="W102" s="21"/>
      <c r="X102" s="67"/>
      <c r="Y102" s="18"/>
      <c r="Z102" s="18"/>
      <c r="AA102" s="18"/>
      <c r="AB102" s="21"/>
      <c r="AC102" s="21"/>
      <c r="AD102" s="21"/>
      <c r="AE102" s="21"/>
      <c r="AF102" s="67"/>
      <c r="AG102" s="18"/>
      <c r="AH102" s="18"/>
      <c r="AI102" s="18"/>
      <c r="AJ102" s="21"/>
      <c r="AK102" s="21"/>
      <c r="AL102" s="18"/>
    </row>
    <row r="103" spans="1:41" ht="15.75" thickTop="1">
      <c r="A103" s="98"/>
      <c r="B103" s="18"/>
      <c r="C103" s="86"/>
      <c r="D103" s="27"/>
      <c r="E103" s="202"/>
      <c r="G103" s="30"/>
      <c r="H103" s="25"/>
      <c r="I103" s="18"/>
      <c r="J103" s="63"/>
      <c r="K103" s="63"/>
      <c r="L103" s="30"/>
      <c r="M103" s="30"/>
      <c r="O103" s="30"/>
      <c r="P103" s="25"/>
      <c r="Q103" s="18"/>
      <c r="R103" s="63"/>
      <c r="S103" s="63"/>
      <c r="T103" s="30"/>
      <c r="U103" s="30"/>
      <c r="V103" s="30"/>
      <c r="W103" s="30"/>
      <c r="X103" s="25"/>
      <c r="Y103" s="18"/>
      <c r="Z103" s="63"/>
      <c r="AA103" s="63"/>
      <c r="AB103" s="30"/>
      <c r="AC103" s="30"/>
      <c r="AD103" s="30"/>
      <c r="AE103" s="30"/>
      <c r="AF103" s="25"/>
      <c r="AG103" s="18"/>
      <c r="AH103" s="63"/>
      <c r="AI103" s="63"/>
      <c r="AJ103" s="30"/>
      <c r="AK103" s="30"/>
      <c r="AL103" s="30"/>
    </row>
    <row r="104" spans="1:41">
      <c r="A104" s="98"/>
      <c r="B104" s="18"/>
      <c r="C104" s="86"/>
      <c r="D104" s="27"/>
      <c r="E104" s="27"/>
      <c r="G104" s="30"/>
      <c r="H104" s="25"/>
      <c r="I104" s="18"/>
      <c r="J104" s="63"/>
      <c r="O104" s="30"/>
      <c r="P104" s="25"/>
      <c r="Q104" s="18"/>
      <c r="R104" s="63"/>
      <c r="S104" s="63"/>
      <c r="T104" s="30"/>
      <c r="U104" s="30"/>
      <c r="V104" s="30"/>
      <c r="W104" s="30"/>
      <c r="X104" s="25"/>
      <c r="Y104" s="18"/>
      <c r="Z104" s="63"/>
      <c r="AA104" s="63"/>
      <c r="AB104" s="30"/>
      <c r="AC104" s="30"/>
      <c r="AD104" s="30"/>
      <c r="AE104" s="30"/>
      <c r="AF104" s="25"/>
      <c r="AG104" s="18"/>
      <c r="AH104" s="63"/>
      <c r="AI104" s="63"/>
      <c r="AJ104" s="30"/>
      <c r="AK104" s="30"/>
      <c r="AL104" s="30"/>
    </row>
    <row r="105" spans="1:41">
      <c r="A105" s="98"/>
      <c r="B105" s="18"/>
      <c r="C105" s="86"/>
      <c r="D105" s="27"/>
      <c r="E105" s="27"/>
      <c r="G105" s="30"/>
      <c r="H105" s="25"/>
      <c r="I105" s="18"/>
      <c r="J105" s="63"/>
      <c r="K105" s="63"/>
      <c r="L105" s="30"/>
      <c r="M105" s="30"/>
      <c r="O105" s="30"/>
      <c r="P105" s="25"/>
      <c r="Q105" s="18"/>
      <c r="R105" s="63"/>
      <c r="S105" s="63"/>
      <c r="T105" s="30"/>
      <c r="U105" s="30"/>
      <c r="V105" s="30"/>
      <c r="W105" s="30"/>
      <c r="X105" s="25"/>
      <c r="Y105" s="18"/>
      <c r="Z105" s="63"/>
      <c r="AA105" s="63"/>
      <c r="AB105" s="30"/>
      <c r="AC105" s="30"/>
      <c r="AD105" s="30"/>
      <c r="AE105" s="30"/>
      <c r="AF105" s="25"/>
      <c r="AG105" s="18"/>
      <c r="AH105" s="63"/>
      <c r="AI105" s="63"/>
      <c r="AJ105" s="30"/>
      <c r="AK105" s="30"/>
      <c r="AL105" s="30"/>
    </row>
    <row r="106" spans="1:41">
      <c r="A106" s="98"/>
      <c r="B106" s="18"/>
      <c r="C106" s="86"/>
      <c r="D106" s="27"/>
      <c r="E106" s="27"/>
      <c r="G106" s="30"/>
      <c r="H106" s="25"/>
      <c r="I106" s="18"/>
      <c r="J106" s="63"/>
      <c r="K106" s="63"/>
      <c r="L106" s="30"/>
      <c r="M106" s="30"/>
      <c r="O106" s="30"/>
      <c r="P106" s="25"/>
      <c r="Q106" s="18"/>
      <c r="R106" s="63"/>
      <c r="S106" s="63"/>
      <c r="T106" s="30"/>
      <c r="U106" s="30"/>
      <c r="V106" s="30"/>
      <c r="W106" s="30"/>
      <c r="X106" s="25"/>
      <c r="Y106" s="18"/>
      <c r="Z106" s="63"/>
      <c r="AA106" s="63"/>
      <c r="AB106" s="30"/>
      <c r="AC106" s="30"/>
      <c r="AD106" s="30"/>
      <c r="AE106" s="30"/>
      <c r="AF106" s="25"/>
      <c r="AG106" s="18"/>
      <c r="AH106" s="63"/>
      <c r="AI106" s="63"/>
      <c r="AJ106" s="30"/>
      <c r="AK106" s="30"/>
      <c r="AL106" s="30"/>
    </row>
    <row r="107" spans="1:41">
      <c r="A107" s="98"/>
      <c r="B107" s="18"/>
      <c r="C107" s="86"/>
      <c r="D107" s="27"/>
      <c r="E107" s="27"/>
      <c r="G107" s="30"/>
      <c r="H107" s="25"/>
      <c r="I107" s="18"/>
      <c r="J107" s="63"/>
      <c r="K107" s="63"/>
      <c r="L107" s="30"/>
      <c r="M107" s="30"/>
      <c r="O107" s="30"/>
      <c r="P107" s="25"/>
      <c r="Q107" s="18"/>
      <c r="R107" s="63"/>
      <c r="S107" s="63"/>
      <c r="T107" s="30"/>
      <c r="U107" s="30"/>
      <c r="V107" s="30"/>
      <c r="W107" s="30"/>
      <c r="X107" s="25"/>
      <c r="Y107" s="18"/>
      <c r="Z107" s="63"/>
      <c r="AA107" s="63"/>
      <c r="AB107" s="30"/>
      <c r="AC107" s="30"/>
      <c r="AD107" s="30"/>
      <c r="AE107" s="30"/>
      <c r="AF107" s="25"/>
      <c r="AG107" s="18"/>
      <c r="AH107" s="63"/>
      <c r="AI107" s="63"/>
      <c r="AJ107" s="30"/>
      <c r="AK107" s="30"/>
      <c r="AL107" s="30"/>
    </row>
    <row r="108" spans="1:41">
      <c r="A108" s="98"/>
      <c r="B108" s="18"/>
      <c r="C108" s="87"/>
      <c r="D108" s="27"/>
      <c r="E108" s="27"/>
      <c r="G108" s="30"/>
      <c r="H108" s="25"/>
      <c r="I108" s="18"/>
      <c r="J108" s="63"/>
      <c r="K108" s="63"/>
      <c r="L108" s="30"/>
      <c r="M108" s="30"/>
      <c r="O108" s="30"/>
      <c r="P108" s="25"/>
      <c r="Q108" s="18"/>
      <c r="R108" s="63"/>
      <c r="S108" s="63"/>
      <c r="T108" s="30"/>
      <c r="U108" s="30"/>
      <c r="V108" s="30"/>
      <c r="W108" s="30"/>
      <c r="X108" s="25"/>
      <c r="Y108" s="18"/>
      <c r="Z108" s="63"/>
      <c r="AA108" s="63"/>
      <c r="AB108" s="30"/>
      <c r="AC108" s="30"/>
      <c r="AD108" s="30"/>
      <c r="AE108" s="30"/>
      <c r="AF108" s="25"/>
      <c r="AG108" s="18"/>
      <c r="AH108" s="63"/>
      <c r="AI108" s="63"/>
      <c r="AJ108" s="30"/>
      <c r="AK108" s="30"/>
      <c r="AL108" s="30"/>
    </row>
    <row r="109" spans="1:41">
      <c r="A109" s="25"/>
      <c r="B109" s="18"/>
      <c r="C109" s="18"/>
      <c r="D109" s="25"/>
      <c r="E109" s="27"/>
      <c r="G109" s="25"/>
      <c r="H109" s="29"/>
      <c r="I109" s="18"/>
      <c r="J109" s="18"/>
      <c r="K109" s="64"/>
      <c r="L109" s="49"/>
      <c r="M109" s="49"/>
      <c r="P109" s="29"/>
      <c r="Q109" s="18"/>
      <c r="R109" s="18"/>
      <c r="S109" s="100"/>
      <c r="T109" s="49"/>
      <c r="U109" s="49"/>
      <c r="V109" s="18"/>
      <c r="X109" s="29"/>
      <c r="Y109" s="18"/>
      <c r="Z109" s="18"/>
      <c r="AA109" s="100"/>
      <c r="AB109" s="49"/>
      <c r="AC109" s="49"/>
      <c r="AD109" s="18"/>
      <c r="AF109" s="29"/>
      <c r="AG109" s="18"/>
      <c r="AH109" s="18"/>
      <c r="AI109" s="100"/>
      <c r="AJ109" s="49"/>
      <c r="AK109" s="49"/>
      <c r="AL109" s="18"/>
    </row>
    <row r="110" spans="1:41">
      <c r="A110" s="25"/>
      <c r="B110" s="18"/>
      <c r="C110" s="18"/>
      <c r="D110" s="25"/>
      <c r="E110" s="27"/>
      <c r="G110" s="25"/>
      <c r="H110" s="25"/>
      <c r="I110" s="25"/>
      <c r="J110" s="25"/>
      <c r="K110" s="25"/>
      <c r="L110" s="25"/>
      <c r="M110" s="25"/>
      <c r="P110" s="18"/>
      <c r="Q110" s="18"/>
      <c r="R110" s="18"/>
      <c r="S110" s="18"/>
      <c r="T110" s="18"/>
      <c r="U110" s="18"/>
      <c r="V110" s="18"/>
      <c r="X110" s="18"/>
      <c r="Y110" s="18"/>
      <c r="Z110" s="18"/>
      <c r="AA110" s="18"/>
      <c r="AB110" s="18"/>
      <c r="AC110" s="18"/>
      <c r="AD110" s="18"/>
      <c r="AF110" s="18"/>
      <c r="AG110" s="18"/>
      <c r="AH110" s="18"/>
      <c r="AI110" s="18"/>
      <c r="AJ110" s="18"/>
      <c r="AK110" s="18"/>
      <c r="AL110" s="18"/>
    </row>
    <row r="111" spans="1:41" s="36" customFormat="1">
      <c r="A111" s="31"/>
      <c r="B111" s="32"/>
      <c r="C111" s="32"/>
      <c r="D111" s="33"/>
      <c r="E111" s="28"/>
      <c r="G111" s="50"/>
      <c r="H111" s="50"/>
      <c r="I111" s="50"/>
      <c r="J111" s="50"/>
      <c r="K111" s="65"/>
      <c r="L111" s="50"/>
      <c r="M111" s="50"/>
      <c r="P111" s="65"/>
      <c r="Q111" s="65"/>
      <c r="R111" s="65"/>
      <c r="S111" s="65"/>
      <c r="T111" s="65"/>
      <c r="U111" s="78"/>
      <c r="V111" s="78"/>
      <c r="X111" s="65"/>
      <c r="Y111" s="65"/>
      <c r="Z111" s="65"/>
      <c r="AA111" s="65"/>
      <c r="AB111" s="65"/>
      <c r="AC111" s="78"/>
      <c r="AD111" s="80"/>
      <c r="AF111" s="65"/>
      <c r="AG111" s="65"/>
      <c r="AH111" s="65"/>
      <c r="AI111" s="65"/>
      <c r="AJ111" s="65"/>
      <c r="AK111" s="78"/>
      <c r="AL111" s="78"/>
    </row>
    <row r="112" spans="1:41">
      <c r="A112" s="35"/>
      <c r="B112" s="18"/>
      <c r="C112" s="18"/>
      <c r="D112" s="26"/>
      <c r="E112" s="27"/>
      <c r="AM112" s="220"/>
      <c r="AN112" s="220"/>
      <c r="AO112" s="220"/>
    </row>
    <row r="113" spans="1:41" ht="15.75" thickBot="1">
      <c r="A113" s="70"/>
      <c r="O113" s="219"/>
      <c r="P113" s="219"/>
      <c r="Q113" s="219"/>
      <c r="R113" s="219"/>
      <c r="W113" s="219"/>
      <c r="X113" s="219"/>
      <c r="Y113" s="219"/>
      <c r="Z113" s="219"/>
      <c r="AE113" s="219"/>
      <c r="AF113" s="219"/>
      <c r="AG113" s="219"/>
      <c r="AH113" s="219"/>
      <c r="AM113" s="113"/>
      <c r="AN113" s="113"/>
      <c r="AO113" s="113"/>
    </row>
    <row r="114" spans="1:41" ht="60.75" customHeight="1" thickTop="1" thickBot="1">
      <c r="A114" s="17"/>
      <c r="B114" s="18"/>
      <c r="C114" s="51"/>
      <c r="D114" s="51"/>
      <c r="E114" s="22"/>
      <c r="G114" s="52"/>
      <c r="H114" s="52"/>
      <c r="I114" s="52"/>
      <c r="J114" s="52"/>
      <c r="K114" s="52"/>
      <c r="L114" s="51"/>
      <c r="M114" s="52"/>
      <c r="O114" s="79"/>
      <c r="P114" s="22"/>
      <c r="Q114" s="22"/>
      <c r="R114" s="52"/>
      <c r="S114" s="52"/>
      <c r="T114" s="51"/>
      <c r="U114" s="52"/>
      <c r="V114" s="52"/>
      <c r="W114" s="79"/>
      <c r="X114" s="22"/>
      <c r="Y114" s="22"/>
      <c r="Z114" s="52"/>
      <c r="AA114" s="52"/>
      <c r="AB114" s="51"/>
      <c r="AC114" s="52"/>
      <c r="AD114" s="52"/>
      <c r="AE114" s="79"/>
      <c r="AF114" s="22"/>
      <c r="AG114" s="22"/>
      <c r="AH114" s="52"/>
      <c r="AI114" s="52"/>
      <c r="AJ114" s="51"/>
      <c r="AK114" s="52"/>
      <c r="AL114" s="52"/>
      <c r="AM114" s="199"/>
      <c r="AN114" s="69"/>
      <c r="AO114" s="69"/>
    </row>
    <row r="115" spans="1:41" ht="16.5" thickTop="1" thickBot="1">
      <c r="A115" s="23"/>
      <c r="C115" s="18"/>
      <c r="D115" s="24"/>
      <c r="E115" s="208"/>
      <c r="G115" s="21"/>
      <c r="H115" s="23"/>
      <c r="I115" s="18"/>
      <c r="J115" s="18"/>
      <c r="K115" s="18"/>
      <c r="L115" s="21"/>
      <c r="M115" s="21"/>
      <c r="O115" s="21"/>
      <c r="P115" s="23"/>
      <c r="Q115" s="18"/>
      <c r="R115" s="18"/>
      <c r="S115" s="18"/>
      <c r="T115" s="21"/>
      <c r="U115" s="21"/>
      <c r="V115" s="18"/>
      <c r="W115" s="21"/>
      <c r="X115" s="23"/>
      <c r="Y115" s="18"/>
      <c r="Z115" s="18"/>
      <c r="AA115" s="18"/>
      <c r="AB115" s="21"/>
      <c r="AC115" s="21"/>
      <c r="AD115" s="21"/>
      <c r="AE115" s="21"/>
      <c r="AF115" s="23"/>
      <c r="AG115" s="18"/>
      <c r="AH115" s="18"/>
      <c r="AI115" s="18"/>
      <c r="AJ115" s="21"/>
      <c r="AK115" s="21"/>
      <c r="AL115" s="18"/>
    </row>
    <row r="116" spans="1:41" ht="16.5" thickTop="1" thickBot="1">
      <c r="A116" s="67"/>
      <c r="B116" s="18"/>
      <c r="C116" s="18"/>
      <c r="D116" s="18"/>
      <c r="E116" s="205"/>
      <c r="G116" s="21"/>
      <c r="H116" s="67"/>
      <c r="I116" s="18"/>
      <c r="J116" s="18"/>
      <c r="K116" s="18"/>
      <c r="L116" s="21"/>
      <c r="M116" s="21"/>
      <c r="O116" s="21"/>
      <c r="P116" s="67"/>
      <c r="Q116" s="18"/>
      <c r="R116" s="18"/>
      <c r="S116" s="18"/>
      <c r="T116" s="21"/>
      <c r="U116" s="21"/>
      <c r="V116" s="18"/>
      <c r="W116" s="21"/>
      <c r="X116" s="67"/>
      <c r="Y116" s="18"/>
      <c r="Z116" s="18"/>
      <c r="AA116" s="18"/>
      <c r="AB116" s="21"/>
      <c r="AC116" s="21"/>
      <c r="AD116" s="21"/>
      <c r="AE116" s="21"/>
      <c r="AF116" s="67"/>
      <c r="AG116" s="18"/>
      <c r="AH116" s="18"/>
      <c r="AI116" s="18"/>
      <c r="AJ116" s="21"/>
      <c r="AK116" s="21"/>
      <c r="AL116" s="18"/>
    </row>
    <row r="117" spans="1:41" ht="15.75" thickTop="1">
      <c r="A117" s="98"/>
      <c r="B117" s="18"/>
      <c r="C117" s="86"/>
      <c r="D117" s="27"/>
      <c r="E117" s="202"/>
      <c r="G117" s="30"/>
      <c r="H117" s="25"/>
      <c r="I117" s="18"/>
      <c r="J117" s="63"/>
      <c r="K117" s="63"/>
      <c r="L117" s="30"/>
      <c r="M117" s="30"/>
      <c r="O117" s="30"/>
      <c r="P117" s="25"/>
      <c r="Q117" s="18"/>
      <c r="R117" s="63"/>
      <c r="S117" s="63"/>
      <c r="T117" s="30"/>
      <c r="U117" s="30"/>
      <c r="V117" s="30"/>
      <c r="W117" s="30"/>
      <c r="X117" s="25"/>
      <c r="Y117" s="18"/>
      <c r="Z117" s="63"/>
      <c r="AA117" s="63"/>
      <c r="AB117" s="30"/>
      <c r="AC117" s="30"/>
      <c r="AD117" s="30"/>
      <c r="AE117" s="30"/>
      <c r="AF117" s="25"/>
      <c r="AG117" s="18"/>
      <c r="AH117" s="63"/>
      <c r="AI117" s="63"/>
      <c r="AJ117" s="30"/>
      <c r="AK117" s="30"/>
      <c r="AL117" s="30"/>
    </row>
    <row r="118" spans="1:41">
      <c r="A118" s="98"/>
      <c r="B118" s="18"/>
      <c r="C118" s="86"/>
      <c r="D118" s="27"/>
      <c r="E118" s="27"/>
      <c r="G118" s="30"/>
      <c r="H118" s="25"/>
      <c r="I118" s="18"/>
      <c r="J118" s="63"/>
      <c r="O118" s="30"/>
      <c r="P118" s="25"/>
      <c r="Q118" s="18"/>
      <c r="R118" s="63"/>
      <c r="S118" s="63"/>
      <c r="T118" s="30"/>
      <c r="U118" s="30"/>
      <c r="V118" s="30"/>
      <c r="W118" s="30"/>
      <c r="X118" s="25"/>
      <c r="Y118" s="18"/>
      <c r="Z118" s="63"/>
      <c r="AA118" s="63"/>
      <c r="AB118" s="30"/>
      <c r="AC118" s="30"/>
      <c r="AD118" s="30"/>
      <c r="AE118" s="30"/>
      <c r="AF118" s="25"/>
      <c r="AG118" s="18"/>
      <c r="AH118" s="63"/>
      <c r="AI118" s="63"/>
      <c r="AJ118" s="30"/>
      <c r="AK118" s="30"/>
      <c r="AL118" s="30"/>
    </row>
    <row r="119" spans="1:41">
      <c r="A119" s="98"/>
      <c r="B119" s="18"/>
      <c r="C119" s="86"/>
      <c r="D119" s="27"/>
      <c r="E119" s="27"/>
      <c r="G119" s="30"/>
      <c r="H119" s="25"/>
      <c r="I119" s="18"/>
      <c r="J119" s="63"/>
      <c r="K119" s="63"/>
      <c r="L119" s="30"/>
      <c r="M119" s="30"/>
      <c r="O119" s="30"/>
      <c r="P119" s="25"/>
      <c r="Q119" s="18"/>
      <c r="R119" s="63"/>
      <c r="S119" s="63"/>
      <c r="T119" s="30"/>
      <c r="U119" s="30"/>
      <c r="V119" s="30"/>
      <c r="W119" s="30"/>
      <c r="X119" s="25"/>
      <c r="Y119" s="18"/>
      <c r="Z119" s="63"/>
      <c r="AA119" s="63"/>
      <c r="AB119" s="30"/>
      <c r="AC119" s="30"/>
      <c r="AD119" s="30"/>
      <c r="AE119" s="30"/>
      <c r="AF119" s="25"/>
      <c r="AG119" s="18"/>
      <c r="AH119" s="63"/>
      <c r="AI119" s="63"/>
      <c r="AJ119" s="30"/>
      <c r="AK119" s="30"/>
      <c r="AL119" s="30"/>
    </row>
    <row r="120" spans="1:41">
      <c r="A120" s="98"/>
      <c r="B120" s="18"/>
      <c r="C120" s="86"/>
      <c r="D120" s="27"/>
      <c r="E120" s="27"/>
      <c r="G120" s="30"/>
      <c r="H120" s="25"/>
      <c r="I120" s="18"/>
      <c r="J120" s="63"/>
      <c r="K120" s="63"/>
      <c r="L120" s="30"/>
      <c r="M120" s="30"/>
      <c r="O120" s="30"/>
      <c r="P120" s="25"/>
      <c r="Q120" s="18"/>
      <c r="R120" s="63"/>
      <c r="S120" s="63"/>
      <c r="T120" s="30"/>
      <c r="U120" s="30"/>
      <c r="V120" s="30"/>
      <c r="W120" s="30"/>
      <c r="X120" s="25"/>
      <c r="Y120" s="18"/>
      <c r="Z120" s="63"/>
      <c r="AA120" s="63"/>
      <c r="AB120" s="30"/>
      <c r="AC120" s="30"/>
      <c r="AD120" s="30"/>
      <c r="AE120" s="30"/>
      <c r="AF120" s="25"/>
      <c r="AG120" s="18"/>
      <c r="AH120" s="63"/>
      <c r="AI120" s="63"/>
      <c r="AJ120" s="30"/>
      <c r="AK120" s="30"/>
      <c r="AL120" s="30"/>
    </row>
    <row r="121" spans="1:41">
      <c r="A121" s="98"/>
      <c r="B121" s="18"/>
      <c r="C121" s="86"/>
      <c r="D121" s="27"/>
      <c r="E121" s="27"/>
      <c r="G121" s="30"/>
      <c r="H121" s="25"/>
      <c r="I121" s="18"/>
      <c r="J121" s="63"/>
      <c r="K121" s="63"/>
      <c r="L121" s="30"/>
      <c r="M121" s="30"/>
      <c r="O121" s="30"/>
      <c r="P121" s="25"/>
      <c r="Q121" s="18"/>
      <c r="R121" s="63"/>
      <c r="S121" s="63"/>
      <c r="T121" s="30"/>
      <c r="U121" s="30"/>
      <c r="V121" s="30"/>
      <c r="W121" s="30"/>
      <c r="X121" s="25"/>
      <c r="Y121" s="18"/>
      <c r="Z121" s="63"/>
      <c r="AA121" s="63"/>
      <c r="AB121" s="30"/>
      <c r="AC121" s="30"/>
      <c r="AD121" s="30"/>
      <c r="AE121" s="30"/>
      <c r="AF121" s="25"/>
      <c r="AG121" s="18"/>
      <c r="AH121" s="63"/>
      <c r="AI121" s="63"/>
      <c r="AJ121" s="30"/>
      <c r="AK121" s="30"/>
      <c r="AL121" s="30"/>
    </row>
    <row r="122" spans="1:41">
      <c r="A122" s="98"/>
      <c r="B122" s="18"/>
      <c r="C122" s="87"/>
      <c r="D122" s="27"/>
      <c r="E122" s="27"/>
      <c r="G122" s="30"/>
      <c r="H122" s="25"/>
      <c r="I122" s="18"/>
      <c r="J122" s="63"/>
      <c r="K122" s="63"/>
      <c r="L122" s="30"/>
      <c r="M122" s="30"/>
      <c r="O122" s="30"/>
      <c r="P122" s="25"/>
      <c r="Q122" s="18"/>
      <c r="R122" s="63"/>
      <c r="S122" s="63"/>
      <c r="T122" s="30"/>
      <c r="U122" s="30"/>
      <c r="V122" s="30"/>
      <c r="W122" s="30"/>
      <c r="X122" s="25"/>
      <c r="Y122" s="18"/>
      <c r="Z122" s="63"/>
      <c r="AA122" s="63"/>
      <c r="AB122" s="30"/>
      <c r="AC122" s="30"/>
      <c r="AD122" s="30"/>
      <c r="AE122" s="30"/>
      <c r="AF122" s="25"/>
      <c r="AG122" s="18"/>
      <c r="AH122" s="63"/>
      <c r="AI122" s="63"/>
      <c r="AJ122" s="30"/>
      <c r="AK122" s="30"/>
      <c r="AL122" s="30"/>
    </row>
    <row r="123" spans="1:41">
      <c r="A123" s="25"/>
      <c r="B123" s="18"/>
      <c r="C123" s="18"/>
      <c r="D123" s="25"/>
      <c r="E123" s="27"/>
      <c r="G123" s="25"/>
      <c r="H123" s="29"/>
      <c r="I123" s="18"/>
      <c r="J123" s="18"/>
      <c r="K123" s="64"/>
      <c r="L123" s="49"/>
      <c r="M123" s="49"/>
      <c r="P123" s="29"/>
      <c r="Q123" s="18"/>
      <c r="R123" s="18"/>
      <c r="S123" s="100"/>
      <c r="T123" s="49"/>
      <c r="U123" s="49"/>
      <c r="V123" s="18"/>
      <c r="X123" s="29"/>
      <c r="Y123" s="18"/>
      <c r="Z123" s="18"/>
      <c r="AA123" s="100"/>
      <c r="AB123" s="49"/>
      <c r="AC123" s="49"/>
      <c r="AD123" s="18"/>
      <c r="AF123" s="29"/>
      <c r="AG123" s="18"/>
      <c r="AH123" s="18"/>
      <c r="AI123" s="100"/>
      <c r="AJ123" s="49"/>
      <c r="AK123" s="49"/>
      <c r="AL123" s="18"/>
    </row>
    <row r="124" spans="1:41">
      <c r="A124" s="25"/>
      <c r="B124" s="18"/>
      <c r="C124" s="18"/>
      <c r="D124" s="25"/>
      <c r="E124" s="27"/>
      <c r="G124" s="25"/>
      <c r="H124" s="25"/>
      <c r="I124" s="25"/>
      <c r="J124" s="25"/>
      <c r="K124" s="25"/>
      <c r="L124" s="25"/>
      <c r="M124" s="25"/>
      <c r="P124" s="18"/>
      <c r="Q124" s="18"/>
      <c r="R124" s="18"/>
      <c r="S124" s="18"/>
      <c r="T124" s="18"/>
      <c r="U124" s="18"/>
      <c r="V124" s="18"/>
      <c r="X124" s="18"/>
      <c r="Y124" s="18"/>
      <c r="Z124" s="18"/>
      <c r="AA124" s="18"/>
      <c r="AB124" s="18"/>
      <c r="AC124" s="18"/>
      <c r="AD124" s="18"/>
      <c r="AF124" s="18"/>
      <c r="AG124" s="18"/>
      <c r="AH124" s="18"/>
      <c r="AI124" s="18"/>
      <c r="AJ124" s="18"/>
      <c r="AK124" s="18"/>
      <c r="AL124" s="18"/>
    </row>
    <row r="125" spans="1:41">
      <c r="A125" s="35"/>
      <c r="B125" s="18"/>
      <c r="C125" s="32"/>
      <c r="D125" s="26"/>
      <c r="E125" s="27"/>
      <c r="G125" s="50"/>
      <c r="H125" s="50"/>
      <c r="I125" s="50"/>
      <c r="J125" s="50"/>
      <c r="K125" s="65"/>
      <c r="L125" s="50"/>
      <c r="M125" s="50"/>
      <c r="N125" s="36"/>
      <c r="O125" s="36"/>
      <c r="P125" s="65"/>
      <c r="Q125" s="65"/>
      <c r="R125" s="65"/>
      <c r="S125" s="65"/>
      <c r="T125" s="65"/>
      <c r="U125" s="78"/>
      <c r="V125" s="80"/>
      <c r="X125" s="65"/>
      <c r="Y125" s="65"/>
      <c r="Z125" s="65"/>
      <c r="AA125" s="65"/>
      <c r="AB125" s="65"/>
      <c r="AC125" s="78"/>
      <c r="AD125" s="78"/>
      <c r="AF125" s="65"/>
      <c r="AG125" s="65"/>
      <c r="AH125" s="65"/>
      <c r="AI125" s="65"/>
      <c r="AJ125" s="65"/>
      <c r="AK125" s="78"/>
      <c r="AL125" s="80"/>
    </row>
    <row r="126" spans="1:41">
      <c r="A126" s="104"/>
      <c r="B126" s="104"/>
      <c r="D126" s="104"/>
      <c r="E126" s="104"/>
      <c r="F126" s="104"/>
      <c r="V126" s="104"/>
      <c r="W126" s="104"/>
      <c r="AE126" s="104"/>
    </row>
    <row r="127" spans="1:41" s="71" customFormat="1" ht="11.65" customHeight="1"/>
    <row r="128" spans="1:41">
      <c r="AM128" s="220"/>
      <c r="AN128" s="220"/>
      <c r="AO128" s="220"/>
    </row>
    <row r="129" spans="1:41" ht="60.75" customHeight="1" thickBot="1">
      <c r="A129" s="17"/>
      <c r="B129" s="18"/>
      <c r="C129" s="51"/>
      <c r="D129" s="51"/>
      <c r="E129" s="22"/>
      <c r="G129" s="52"/>
      <c r="H129" s="52"/>
      <c r="I129" s="52"/>
      <c r="J129" s="52"/>
      <c r="K129" s="52"/>
      <c r="L129" s="51"/>
      <c r="M129" s="52"/>
      <c r="O129" s="79"/>
      <c r="P129" s="22"/>
      <c r="Q129" s="22"/>
      <c r="R129" s="52"/>
      <c r="S129" s="52"/>
      <c r="T129" s="51"/>
      <c r="U129" s="52"/>
      <c r="V129" s="52"/>
      <c r="W129" s="79"/>
      <c r="X129" s="22"/>
      <c r="Y129" s="22"/>
      <c r="Z129" s="52"/>
      <c r="AA129" s="52"/>
      <c r="AB129" s="51"/>
      <c r="AC129" s="52"/>
      <c r="AD129" s="52"/>
      <c r="AE129" s="79"/>
      <c r="AF129" s="22"/>
      <c r="AG129" s="22"/>
      <c r="AH129" s="52"/>
      <c r="AI129" s="52"/>
      <c r="AJ129" s="51"/>
      <c r="AK129" s="52"/>
      <c r="AL129" s="52"/>
      <c r="AM129" s="113"/>
      <c r="AN129" s="113"/>
      <c r="AO129" s="113"/>
    </row>
    <row r="130" spans="1:41" ht="16.5" thickTop="1" thickBot="1">
      <c r="A130" s="23"/>
      <c r="B130" s="18"/>
      <c r="C130" s="18"/>
      <c r="D130" s="24"/>
      <c r="E130" s="206"/>
      <c r="G130" s="21"/>
      <c r="H130" s="23"/>
      <c r="I130" s="18"/>
      <c r="J130" s="18"/>
      <c r="K130" s="18"/>
      <c r="L130" s="21"/>
      <c r="M130" s="21"/>
      <c r="O130" s="21"/>
      <c r="P130" s="23"/>
      <c r="Q130" s="18"/>
      <c r="R130" s="18"/>
      <c r="S130" s="18"/>
      <c r="T130" s="21"/>
      <c r="U130" s="21"/>
      <c r="V130" s="18"/>
      <c r="W130" s="21"/>
      <c r="X130" s="23"/>
      <c r="Y130" s="18"/>
      <c r="Z130" s="18"/>
      <c r="AA130" s="18"/>
      <c r="AB130" s="21"/>
      <c r="AC130" s="21"/>
      <c r="AD130" s="21"/>
      <c r="AE130" s="21"/>
      <c r="AF130" s="23"/>
      <c r="AG130" s="18"/>
      <c r="AH130" s="18"/>
      <c r="AI130" s="18"/>
      <c r="AJ130" s="21"/>
      <c r="AK130" s="21"/>
      <c r="AL130" s="18"/>
      <c r="AM130" s="199"/>
      <c r="AN130" s="69"/>
      <c r="AO130" s="69"/>
    </row>
    <row r="131" spans="1:41" ht="16.5" thickTop="1" thickBot="1">
      <c r="A131" s="67"/>
      <c r="B131" s="18"/>
      <c r="C131" s="18"/>
      <c r="D131" s="18"/>
      <c r="E131" s="204"/>
      <c r="G131" s="21"/>
      <c r="H131" s="67"/>
      <c r="I131" s="18"/>
      <c r="J131" s="18"/>
      <c r="K131" s="18"/>
      <c r="L131" s="21"/>
      <c r="M131" s="21"/>
      <c r="O131" s="21"/>
      <c r="P131" s="67"/>
      <c r="Q131" s="18"/>
      <c r="R131" s="18"/>
      <c r="S131" s="18"/>
      <c r="T131" s="21"/>
      <c r="U131" s="21"/>
      <c r="V131" s="18"/>
      <c r="W131" s="21"/>
      <c r="X131" s="67"/>
      <c r="Y131" s="18"/>
      <c r="Z131" s="18"/>
      <c r="AA131" s="18"/>
      <c r="AB131" s="21"/>
      <c r="AC131" s="21"/>
      <c r="AD131" s="21"/>
      <c r="AE131" s="21"/>
      <c r="AF131" s="67"/>
      <c r="AG131" s="18"/>
      <c r="AH131" s="18"/>
      <c r="AI131" s="18"/>
      <c r="AJ131" s="21"/>
      <c r="AK131" s="21"/>
      <c r="AL131" s="18"/>
    </row>
    <row r="132" spans="1:41" ht="15.75" thickTop="1">
      <c r="A132" s="98"/>
      <c r="B132" s="18"/>
      <c r="C132" s="86"/>
      <c r="D132" s="26"/>
      <c r="E132" s="202"/>
      <c r="G132" s="30"/>
      <c r="H132" s="25"/>
      <c r="I132" s="18"/>
      <c r="J132" s="63"/>
      <c r="K132" s="63"/>
      <c r="L132" s="30"/>
      <c r="M132" s="30"/>
      <c r="O132" s="30"/>
      <c r="P132" s="25"/>
      <c r="Q132" s="18"/>
      <c r="R132" s="63"/>
      <c r="S132" s="63"/>
      <c r="T132" s="30"/>
      <c r="U132" s="30"/>
      <c r="V132" s="30"/>
      <c r="W132" s="30"/>
      <c r="X132" s="25"/>
      <c r="Y132" s="18"/>
      <c r="Z132" s="63"/>
      <c r="AA132" s="63"/>
      <c r="AB132" s="30"/>
      <c r="AC132" s="30"/>
      <c r="AD132" s="30"/>
      <c r="AE132" s="30"/>
      <c r="AF132" s="25"/>
      <c r="AG132" s="18"/>
      <c r="AH132" s="63"/>
      <c r="AI132" s="63"/>
      <c r="AJ132" s="30"/>
      <c r="AK132" s="30"/>
      <c r="AL132" s="30"/>
    </row>
    <row r="133" spans="1:41">
      <c r="A133" s="98"/>
      <c r="B133" s="18"/>
      <c r="C133" s="86"/>
      <c r="D133" s="26"/>
      <c r="E133" s="27"/>
      <c r="G133" s="30"/>
      <c r="H133" s="25"/>
      <c r="I133" s="18"/>
      <c r="J133" s="63"/>
      <c r="O133" s="30"/>
      <c r="P133" s="25"/>
      <c r="Q133" s="18"/>
      <c r="R133" s="63"/>
      <c r="S133" s="63"/>
      <c r="T133" s="30"/>
      <c r="U133" s="30"/>
      <c r="V133" s="30"/>
      <c r="W133" s="30"/>
      <c r="X133" s="25"/>
      <c r="Y133" s="18"/>
      <c r="Z133" s="63"/>
      <c r="AA133" s="63"/>
      <c r="AB133" s="30"/>
      <c r="AC133" s="30"/>
      <c r="AD133" s="30"/>
      <c r="AE133" s="30"/>
      <c r="AF133" s="25"/>
      <c r="AG133" s="18"/>
      <c r="AH133" s="63"/>
      <c r="AI133" s="63"/>
      <c r="AJ133" s="30"/>
      <c r="AK133" s="30"/>
      <c r="AL133" s="30"/>
    </row>
    <row r="134" spans="1:41">
      <c r="A134" s="98"/>
      <c r="B134" s="18"/>
      <c r="C134" s="86"/>
      <c r="D134" s="26"/>
      <c r="E134" s="27"/>
      <c r="G134" s="30"/>
      <c r="H134" s="25"/>
      <c r="I134" s="18"/>
      <c r="J134" s="63"/>
      <c r="K134" s="63"/>
      <c r="L134" s="30"/>
      <c r="M134" s="30"/>
      <c r="O134" s="30"/>
      <c r="P134" s="25"/>
      <c r="Q134" s="18"/>
      <c r="R134" s="63"/>
      <c r="S134" s="63"/>
      <c r="T134" s="30"/>
      <c r="U134" s="30"/>
      <c r="V134" s="30"/>
      <c r="W134" s="30"/>
      <c r="X134" s="25"/>
      <c r="Y134" s="18"/>
      <c r="Z134" s="63"/>
      <c r="AA134" s="63"/>
      <c r="AB134" s="30"/>
      <c r="AC134" s="30"/>
      <c r="AD134" s="30"/>
      <c r="AE134" s="30"/>
      <c r="AF134" s="25"/>
      <c r="AG134" s="18"/>
      <c r="AH134" s="63"/>
      <c r="AI134" s="63"/>
      <c r="AJ134" s="30"/>
      <c r="AK134" s="30"/>
      <c r="AL134" s="30"/>
    </row>
    <row r="135" spans="1:41">
      <c r="A135" s="98"/>
      <c r="B135" s="18"/>
      <c r="C135" s="86"/>
      <c r="D135" s="26"/>
      <c r="E135" s="27"/>
      <c r="G135" s="30"/>
      <c r="H135" s="25"/>
      <c r="I135" s="18"/>
      <c r="J135" s="63"/>
      <c r="K135" s="63"/>
      <c r="L135" s="30"/>
      <c r="M135" s="30"/>
      <c r="O135" s="30"/>
      <c r="P135" s="25"/>
      <c r="Q135" s="18"/>
      <c r="R135" s="63"/>
      <c r="S135" s="63"/>
      <c r="T135" s="30"/>
      <c r="U135" s="30"/>
      <c r="V135" s="30"/>
      <c r="W135" s="30"/>
      <c r="X135" s="25"/>
      <c r="Y135" s="18"/>
      <c r="Z135" s="63"/>
      <c r="AA135" s="63"/>
      <c r="AB135" s="30"/>
      <c r="AC135" s="30"/>
      <c r="AD135" s="30"/>
      <c r="AE135" s="30"/>
      <c r="AF135" s="25"/>
      <c r="AG135" s="18"/>
      <c r="AH135" s="63"/>
      <c r="AI135" s="63"/>
      <c r="AJ135" s="30"/>
      <c r="AK135" s="30"/>
      <c r="AL135" s="30"/>
    </row>
    <row r="136" spans="1:41">
      <c r="A136" s="98"/>
      <c r="B136" s="18"/>
      <c r="C136" s="86"/>
      <c r="D136" s="26"/>
      <c r="E136" s="27"/>
      <c r="G136" s="30"/>
      <c r="H136" s="25"/>
      <c r="I136" s="18"/>
      <c r="J136" s="63"/>
      <c r="K136" s="63"/>
      <c r="L136" s="30"/>
      <c r="M136" s="30"/>
      <c r="O136" s="30"/>
      <c r="P136" s="25"/>
      <c r="Q136" s="18"/>
      <c r="R136" s="63"/>
      <c r="S136" s="63"/>
      <c r="T136" s="30"/>
      <c r="U136" s="30"/>
      <c r="V136" s="30"/>
      <c r="W136" s="30"/>
      <c r="X136" s="25"/>
      <c r="Y136" s="18"/>
      <c r="Z136" s="63"/>
      <c r="AA136" s="63"/>
      <c r="AB136" s="30"/>
      <c r="AC136" s="30"/>
      <c r="AD136" s="30"/>
      <c r="AE136" s="30"/>
      <c r="AF136" s="25"/>
      <c r="AG136" s="18"/>
      <c r="AH136" s="63"/>
      <c r="AI136" s="63"/>
      <c r="AJ136" s="30"/>
      <c r="AK136" s="30"/>
      <c r="AL136" s="30"/>
    </row>
    <row r="137" spans="1:41">
      <c r="A137" s="98"/>
      <c r="B137" s="18"/>
      <c r="C137" s="87"/>
      <c r="D137" s="27"/>
      <c r="E137" s="27"/>
      <c r="G137" s="49"/>
      <c r="H137" s="25"/>
      <c r="I137" s="18"/>
      <c r="J137" s="63"/>
      <c r="K137" s="63"/>
      <c r="L137" s="30"/>
      <c r="M137" s="30"/>
      <c r="O137" s="75"/>
      <c r="P137" s="25"/>
      <c r="Q137" s="18"/>
      <c r="R137" s="63"/>
      <c r="S137" s="63"/>
      <c r="T137" s="30"/>
      <c r="U137" s="30"/>
      <c r="V137" s="30"/>
      <c r="W137" s="75"/>
      <c r="X137" s="25"/>
      <c r="Y137" s="18"/>
      <c r="Z137" s="63"/>
      <c r="AA137" s="63"/>
      <c r="AB137" s="30"/>
      <c r="AC137" s="30"/>
      <c r="AD137" s="30"/>
      <c r="AE137" s="75"/>
      <c r="AF137" s="25"/>
      <c r="AG137" s="18"/>
      <c r="AH137" s="63"/>
      <c r="AI137" s="63"/>
      <c r="AJ137" s="30"/>
      <c r="AK137" s="30"/>
      <c r="AL137" s="76"/>
    </row>
    <row r="138" spans="1:41">
      <c r="A138" s="25"/>
      <c r="B138" s="18"/>
      <c r="C138" s="18"/>
      <c r="D138" s="25"/>
      <c r="E138" s="27"/>
      <c r="G138" s="25"/>
      <c r="H138" s="29"/>
      <c r="I138" s="18"/>
      <c r="J138" s="18"/>
      <c r="K138" s="64"/>
      <c r="L138" s="49"/>
      <c r="M138" s="49"/>
      <c r="P138" s="29"/>
      <c r="Q138" s="18"/>
      <c r="R138" s="18"/>
      <c r="S138" s="100"/>
      <c r="T138" s="49"/>
      <c r="U138" s="49"/>
      <c r="V138" s="49"/>
      <c r="X138" s="29"/>
      <c r="Y138" s="18"/>
      <c r="Z138" s="18"/>
      <c r="AA138" s="100"/>
      <c r="AB138" s="49"/>
      <c r="AC138" s="49"/>
      <c r="AD138" s="49"/>
      <c r="AF138" s="29"/>
      <c r="AG138" s="18"/>
      <c r="AH138" s="18"/>
      <c r="AI138" s="100"/>
      <c r="AJ138" s="49"/>
      <c r="AK138" s="49"/>
      <c r="AL138" s="18"/>
    </row>
    <row r="139" spans="1:41">
      <c r="A139" s="25"/>
      <c r="B139" s="18"/>
      <c r="C139" s="18"/>
      <c r="D139" s="25"/>
      <c r="E139" s="27"/>
      <c r="G139" s="25"/>
      <c r="H139" s="29"/>
      <c r="I139" s="18"/>
      <c r="J139" s="18"/>
      <c r="K139" s="64"/>
      <c r="L139" s="49"/>
      <c r="M139" s="49"/>
      <c r="P139" s="18"/>
      <c r="Q139" s="18"/>
      <c r="R139" s="18"/>
      <c r="S139" s="18"/>
      <c r="T139" s="18"/>
      <c r="U139" s="18"/>
      <c r="V139" s="49"/>
      <c r="X139" s="18"/>
      <c r="Y139" s="18"/>
      <c r="Z139" s="18"/>
      <c r="AA139" s="18"/>
      <c r="AB139" s="18"/>
      <c r="AC139" s="18"/>
      <c r="AD139" s="49"/>
      <c r="AF139" s="18"/>
      <c r="AG139" s="18"/>
      <c r="AH139" s="18"/>
      <c r="AI139" s="18"/>
      <c r="AJ139" s="18"/>
      <c r="AK139" s="18"/>
      <c r="AL139" s="18"/>
    </row>
    <row r="140" spans="1:41" s="36" customFormat="1">
      <c r="A140" s="31"/>
      <c r="B140" s="32"/>
      <c r="C140" s="32"/>
      <c r="D140" s="33"/>
      <c r="E140" s="28"/>
      <c r="G140" s="50"/>
      <c r="H140" s="50"/>
      <c r="I140" s="50"/>
      <c r="J140" s="50"/>
      <c r="K140" s="65"/>
      <c r="L140" s="50"/>
      <c r="M140" s="50"/>
      <c r="P140" s="65"/>
      <c r="Q140" s="65"/>
      <c r="R140" s="65"/>
      <c r="S140" s="65"/>
      <c r="T140" s="65"/>
      <c r="U140" s="78"/>
      <c r="V140" s="78"/>
      <c r="X140" s="65"/>
      <c r="Y140" s="65"/>
      <c r="Z140" s="65"/>
      <c r="AA140" s="65"/>
      <c r="AB140" s="65"/>
      <c r="AC140" s="78"/>
      <c r="AD140" s="80"/>
      <c r="AF140" s="65"/>
      <c r="AG140" s="65"/>
      <c r="AH140" s="65"/>
      <c r="AI140" s="65"/>
      <c r="AJ140" s="65"/>
      <c r="AK140" s="78"/>
      <c r="AL140" s="78"/>
    </row>
    <row r="141" spans="1:41">
      <c r="AM141" s="220"/>
      <c r="AN141" s="220"/>
      <c r="AO141" s="220"/>
    </row>
    <row r="142" spans="1:41" ht="60.75" customHeight="1" thickBot="1">
      <c r="A142" s="17"/>
      <c r="B142" s="18"/>
      <c r="C142" s="51"/>
      <c r="D142" s="51"/>
      <c r="E142" s="200"/>
      <c r="G142" s="52"/>
      <c r="H142" s="52"/>
      <c r="I142" s="52"/>
      <c r="J142" s="52"/>
      <c r="K142" s="52"/>
      <c r="L142" s="51"/>
      <c r="M142" s="52"/>
      <c r="O142" s="79"/>
      <c r="P142" s="22"/>
      <c r="Q142" s="22"/>
      <c r="R142" s="52"/>
      <c r="S142" s="52"/>
      <c r="T142" s="51"/>
      <c r="U142" s="52"/>
      <c r="V142" s="52"/>
      <c r="W142" s="79"/>
      <c r="X142" s="22"/>
      <c r="Y142" s="22"/>
      <c r="Z142" s="52"/>
      <c r="AA142" s="52"/>
      <c r="AB142" s="51"/>
      <c r="AC142" s="52"/>
      <c r="AD142" s="52"/>
      <c r="AE142" s="79"/>
      <c r="AF142" s="22"/>
      <c r="AG142" s="22"/>
      <c r="AH142" s="52"/>
      <c r="AI142" s="52"/>
      <c r="AJ142" s="51"/>
      <c r="AK142" s="52"/>
      <c r="AL142" s="52"/>
      <c r="AM142" s="113"/>
      <c r="AN142" s="113"/>
      <c r="AO142" s="113"/>
    </row>
    <row r="143" spans="1:41" ht="16.5" thickTop="1" thickBot="1">
      <c r="A143" s="23"/>
      <c r="B143" s="18"/>
      <c r="C143" s="18"/>
      <c r="D143" s="24"/>
      <c r="E143" s="203"/>
      <c r="G143" s="21"/>
      <c r="H143" s="23"/>
      <c r="I143" s="18"/>
      <c r="J143" s="18"/>
      <c r="K143" s="18"/>
      <c r="L143" s="21"/>
      <c r="M143" s="21"/>
      <c r="O143" s="21"/>
      <c r="P143" s="23"/>
      <c r="Q143" s="18"/>
      <c r="R143" s="18"/>
      <c r="S143" s="18"/>
      <c r="T143" s="21"/>
      <c r="U143" s="21"/>
      <c r="V143" s="18"/>
      <c r="W143" s="21"/>
      <c r="X143" s="23"/>
      <c r="Y143" s="18"/>
      <c r="Z143" s="18"/>
      <c r="AA143" s="18"/>
      <c r="AB143" s="21"/>
      <c r="AC143" s="21"/>
      <c r="AD143" s="21"/>
      <c r="AE143" s="21"/>
      <c r="AF143" s="23"/>
      <c r="AG143" s="18"/>
      <c r="AH143" s="18"/>
      <c r="AI143" s="18"/>
      <c r="AJ143" s="21"/>
      <c r="AK143" s="21"/>
      <c r="AL143" s="18"/>
      <c r="AM143" s="137"/>
      <c r="AN143" s="69"/>
      <c r="AO143" s="69"/>
    </row>
    <row r="144" spans="1:41" ht="16.5" thickTop="1" thickBot="1">
      <c r="A144" s="67"/>
      <c r="B144" s="18"/>
      <c r="C144" s="18"/>
      <c r="D144" s="18"/>
      <c r="E144" s="205"/>
      <c r="G144" s="21"/>
      <c r="H144" s="67"/>
      <c r="I144" s="18"/>
      <c r="J144" s="18"/>
      <c r="K144" s="18"/>
      <c r="L144" s="21"/>
      <c r="M144" s="21"/>
      <c r="O144" s="21"/>
      <c r="P144" s="67"/>
      <c r="Q144" s="18"/>
      <c r="R144" s="18"/>
      <c r="S144" s="18"/>
      <c r="T144" s="21"/>
      <c r="U144" s="21"/>
      <c r="V144" s="18"/>
      <c r="W144" s="21"/>
      <c r="X144" s="67"/>
      <c r="Y144" s="18"/>
      <c r="Z144" s="18"/>
      <c r="AA144" s="18"/>
      <c r="AB144" s="21"/>
      <c r="AC144" s="21"/>
      <c r="AD144" s="21"/>
      <c r="AE144" s="21"/>
      <c r="AF144" s="67"/>
      <c r="AG144" s="18"/>
      <c r="AH144" s="18"/>
      <c r="AI144" s="18"/>
      <c r="AJ144" s="21"/>
      <c r="AK144" s="21"/>
      <c r="AL144" s="18"/>
    </row>
    <row r="145" spans="1:41" ht="15.75" thickTop="1">
      <c r="A145" s="98"/>
      <c r="B145" s="18"/>
      <c r="C145" s="86"/>
      <c r="D145" s="26"/>
      <c r="E145" s="202"/>
      <c r="G145" s="30"/>
      <c r="H145" s="25"/>
      <c r="I145" s="18"/>
      <c r="J145" s="63"/>
      <c r="K145" s="63"/>
      <c r="L145" s="30"/>
      <c r="M145" s="30"/>
      <c r="O145" s="30"/>
      <c r="P145" s="25"/>
      <c r="Q145" s="18"/>
      <c r="R145" s="63"/>
      <c r="S145" s="63"/>
      <c r="T145" s="30"/>
      <c r="U145" s="30"/>
      <c r="V145" s="30"/>
      <c r="W145" s="30"/>
      <c r="X145" s="25"/>
      <c r="Y145" s="18"/>
      <c r="Z145" s="63"/>
      <c r="AA145" s="63"/>
      <c r="AB145" s="30"/>
      <c r="AC145" s="30"/>
      <c r="AD145" s="30"/>
      <c r="AE145" s="30"/>
      <c r="AF145" s="25"/>
      <c r="AG145" s="18"/>
      <c r="AH145" s="63"/>
      <c r="AI145" s="63"/>
      <c r="AJ145" s="30"/>
      <c r="AK145" s="30"/>
      <c r="AL145" s="30"/>
    </row>
    <row r="146" spans="1:41">
      <c r="A146" s="98"/>
      <c r="B146" s="18"/>
      <c r="C146" s="86"/>
      <c r="D146" s="26"/>
      <c r="E146" s="27"/>
      <c r="G146" s="30"/>
      <c r="H146" s="25"/>
      <c r="I146" s="18"/>
      <c r="J146" s="63"/>
      <c r="O146" s="30"/>
      <c r="P146" s="25"/>
      <c r="Q146" s="18"/>
      <c r="R146" s="63"/>
      <c r="S146" s="63"/>
      <c r="T146" s="30"/>
      <c r="U146" s="30"/>
      <c r="V146" s="30"/>
      <c r="W146" s="30"/>
      <c r="X146" s="25"/>
      <c r="Y146" s="18"/>
      <c r="Z146" s="63"/>
      <c r="AA146" s="63"/>
      <c r="AB146" s="30"/>
      <c r="AC146" s="30"/>
      <c r="AD146" s="30"/>
      <c r="AE146" s="30"/>
      <c r="AF146" s="25"/>
      <c r="AG146" s="18"/>
      <c r="AH146" s="63"/>
      <c r="AI146" s="63"/>
      <c r="AJ146" s="30"/>
      <c r="AK146" s="30"/>
      <c r="AL146" s="30"/>
    </row>
    <row r="147" spans="1:41">
      <c r="A147" s="98"/>
      <c r="B147" s="18"/>
      <c r="C147" s="86"/>
      <c r="D147" s="26"/>
      <c r="E147" s="27"/>
      <c r="G147" s="30"/>
      <c r="H147" s="25"/>
      <c r="I147" s="18"/>
      <c r="J147" s="63"/>
      <c r="K147" s="63"/>
      <c r="L147" s="30"/>
      <c r="M147" s="30"/>
      <c r="O147" s="30"/>
      <c r="P147" s="25"/>
      <c r="Q147" s="18"/>
      <c r="R147" s="63"/>
      <c r="S147" s="63"/>
      <c r="T147" s="30"/>
      <c r="U147" s="30"/>
      <c r="V147" s="30"/>
      <c r="W147" s="30"/>
      <c r="X147" s="25"/>
      <c r="Y147" s="18"/>
      <c r="Z147" s="63"/>
      <c r="AA147" s="63"/>
      <c r="AB147" s="30"/>
      <c r="AC147" s="30"/>
      <c r="AD147" s="30"/>
      <c r="AE147" s="30"/>
      <c r="AF147" s="25"/>
      <c r="AG147" s="18"/>
      <c r="AH147" s="63"/>
      <c r="AI147" s="63"/>
      <c r="AJ147" s="30"/>
      <c r="AK147" s="30"/>
      <c r="AL147" s="30"/>
    </row>
    <row r="148" spans="1:41">
      <c r="A148" s="98"/>
      <c r="B148" s="18"/>
      <c r="C148" s="86"/>
      <c r="D148" s="26"/>
      <c r="E148" s="27"/>
      <c r="G148" s="30"/>
      <c r="H148" s="25"/>
      <c r="I148" s="18"/>
      <c r="J148" s="63"/>
      <c r="K148" s="63"/>
      <c r="L148" s="30"/>
      <c r="M148" s="30"/>
      <c r="O148" s="30"/>
      <c r="P148" s="25"/>
      <c r="Q148" s="18"/>
      <c r="R148" s="63"/>
      <c r="S148" s="63"/>
      <c r="T148" s="30"/>
      <c r="U148" s="30"/>
      <c r="V148" s="30"/>
      <c r="W148" s="30"/>
      <c r="X148" s="25"/>
      <c r="Y148" s="18"/>
      <c r="Z148" s="63"/>
      <c r="AA148" s="63"/>
      <c r="AB148" s="30"/>
      <c r="AC148" s="30"/>
      <c r="AD148" s="30"/>
      <c r="AE148" s="30"/>
      <c r="AF148" s="25"/>
      <c r="AG148" s="18"/>
      <c r="AH148" s="63"/>
      <c r="AI148" s="63"/>
      <c r="AJ148" s="30"/>
      <c r="AK148" s="30"/>
      <c r="AL148" s="30"/>
    </row>
    <row r="149" spans="1:41">
      <c r="A149" s="98"/>
      <c r="B149" s="18"/>
      <c r="C149" s="86"/>
      <c r="D149" s="26"/>
      <c r="E149" s="27"/>
      <c r="G149" s="30"/>
      <c r="H149" s="25"/>
      <c r="I149" s="18"/>
      <c r="J149" s="63"/>
      <c r="K149" s="63"/>
      <c r="L149" s="30"/>
      <c r="M149" s="30"/>
      <c r="O149" s="30"/>
      <c r="P149" s="25"/>
      <c r="Q149" s="18"/>
      <c r="R149" s="63"/>
      <c r="S149" s="63"/>
      <c r="T149" s="30"/>
      <c r="U149" s="30"/>
      <c r="V149" s="30"/>
      <c r="W149" s="30"/>
      <c r="X149" s="25"/>
      <c r="Y149" s="18"/>
      <c r="Z149" s="63"/>
      <c r="AA149" s="63"/>
      <c r="AB149" s="30"/>
      <c r="AC149" s="30"/>
      <c r="AD149" s="30"/>
      <c r="AE149" s="30"/>
      <c r="AF149" s="25"/>
      <c r="AG149" s="18"/>
      <c r="AH149" s="63"/>
      <c r="AI149" s="63"/>
      <c r="AJ149" s="30"/>
      <c r="AK149" s="30"/>
      <c r="AL149" s="30"/>
    </row>
    <row r="150" spans="1:41">
      <c r="A150" s="98"/>
      <c r="B150" s="18"/>
      <c r="C150" s="87"/>
      <c r="D150" s="27"/>
      <c r="E150" s="27"/>
      <c r="G150" s="49"/>
      <c r="H150" s="25"/>
      <c r="I150" s="18"/>
      <c r="J150" s="63"/>
      <c r="K150" s="63"/>
      <c r="L150" s="30"/>
      <c r="M150" s="30"/>
      <c r="O150" s="75"/>
      <c r="P150" s="25"/>
      <c r="Q150" s="18"/>
      <c r="R150" s="63"/>
      <c r="S150" s="63"/>
      <c r="T150" s="30"/>
      <c r="U150" s="30"/>
      <c r="V150" s="30"/>
      <c r="W150" s="75"/>
      <c r="X150" s="25"/>
      <c r="Y150" s="18"/>
      <c r="Z150" s="63"/>
      <c r="AA150" s="63"/>
      <c r="AB150" s="30"/>
      <c r="AC150" s="30"/>
      <c r="AD150" s="30"/>
      <c r="AE150" s="75"/>
      <c r="AF150" s="25"/>
      <c r="AG150" s="18"/>
      <c r="AH150" s="63"/>
      <c r="AI150" s="63"/>
      <c r="AJ150" s="30"/>
      <c r="AK150" s="30"/>
      <c r="AL150" s="76"/>
    </row>
    <row r="151" spans="1:41">
      <c r="A151" s="25"/>
      <c r="B151" s="18"/>
      <c r="C151" s="18"/>
      <c r="D151" s="25"/>
      <c r="E151" s="27"/>
      <c r="G151" s="25"/>
      <c r="H151" s="29"/>
      <c r="I151" s="18"/>
      <c r="J151" s="18"/>
      <c r="K151" s="64"/>
      <c r="L151" s="49"/>
      <c r="M151" s="49"/>
      <c r="P151" s="29"/>
      <c r="Q151" s="18"/>
      <c r="R151" s="18"/>
      <c r="S151" s="100"/>
      <c r="T151" s="49"/>
      <c r="U151" s="49"/>
      <c r="V151" s="49"/>
      <c r="X151" s="29"/>
      <c r="Y151" s="18"/>
      <c r="Z151" s="18"/>
      <c r="AA151" s="100"/>
      <c r="AB151" s="49"/>
      <c r="AC151" s="49"/>
      <c r="AD151" s="49"/>
      <c r="AF151" s="29"/>
      <c r="AG151" s="18"/>
      <c r="AH151" s="18"/>
      <c r="AI151" s="100"/>
      <c r="AJ151" s="49"/>
      <c r="AK151" s="49"/>
      <c r="AL151" s="18"/>
    </row>
    <row r="152" spans="1:41">
      <c r="A152" s="25"/>
      <c r="B152" s="18"/>
      <c r="C152" s="18"/>
      <c r="D152" s="25"/>
      <c r="E152" s="27"/>
      <c r="G152" s="25"/>
      <c r="H152" s="29"/>
      <c r="I152" s="18"/>
      <c r="J152" s="18"/>
      <c r="K152" s="64"/>
      <c r="L152" s="49"/>
      <c r="M152" s="49"/>
      <c r="P152" s="18"/>
      <c r="Q152" s="18"/>
      <c r="R152" s="18"/>
      <c r="S152" s="18"/>
      <c r="T152" s="18"/>
      <c r="U152" s="18"/>
      <c r="V152" s="49"/>
      <c r="X152" s="18"/>
      <c r="Y152" s="18"/>
      <c r="Z152" s="18"/>
      <c r="AA152" s="18"/>
      <c r="AB152" s="18"/>
      <c r="AC152" s="18"/>
      <c r="AD152" s="49"/>
      <c r="AF152" s="18"/>
      <c r="AG152" s="18"/>
      <c r="AH152" s="18"/>
      <c r="AI152" s="18"/>
      <c r="AJ152" s="18"/>
      <c r="AK152" s="18"/>
      <c r="AL152" s="18"/>
    </row>
    <row r="153" spans="1:41" s="36" customFormat="1">
      <c r="A153" s="31"/>
      <c r="B153" s="32"/>
      <c r="C153" s="32"/>
      <c r="D153" s="33"/>
      <c r="E153" s="28"/>
      <c r="G153" s="50"/>
      <c r="H153" s="50"/>
      <c r="I153" s="50"/>
      <c r="J153" s="50"/>
      <c r="K153" s="65"/>
      <c r="L153" s="50"/>
      <c r="M153" s="50"/>
      <c r="P153" s="65"/>
      <c r="Q153" s="65"/>
      <c r="R153" s="65"/>
      <c r="S153" s="65"/>
      <c r="T153" s="65"/>
      <c r="U153" s="78"/>
      <c r="V153" s="78"/>
      <c r="X153" s="65"/>
      <c r="Y153" s="65"/>
      <c r="Z153" s="65"/>
      <c r="AA153" s="65"/>
      <c r="AB153" s="65"/>
      <c r="AC153" s="78"/>
      <c r="AD153" s="80"/>
      <c r="AF153" s="65"/>
      <c r="AG153" s="65"/>
      <c r="AH153" s="65"/>
      <c r="AI153" s="65"/>
      <c r="AJ153" s="65"/>
      <c r="AK153" s="78"/>
      <c r="AL153" s="78"/>
    </row>
    <row r="154" spans="1:41">
      <c r="AM154" s="220"/>
      <c r="AN154" s="220"/>
      <c r="AO154" s="220"/>
    </row>
    <row r="155" spans="1:41" ht="60.75" customHeight="1" thickBot="1">
      <c r="A155" s="17"/>
      <c r="B155" s="18"/>
      <c r="C155" s="51"/>
      <c r="D155" s="51"/>
      <c r="E155" s="22"/>
      <c r="G155" s="52"/>
      <c r="H155" s="52"/>
      <c r="I155" s="52"/>
      <c r="J155" s="52"/>
      <c r="K155" s="52"/>
      <c r="L155" s="51"/>
      <c r="M155" s="52"/>
      <c r="O155" s="79"/>
      <c r="P155" s="22"/>
      <c r="Q155" s="22"/>
      <c r="R155" s="52"/>
      <c r="S155" s="52"/>
      <c r="T155" s="51"/>
      <c r="U155" s="52"/>
      <c r="V155" s="52"/>
      <c r="W155" s="79"/>
      <c r="X155" s="22"/>
      <c r="Y155" s="22"/>
      <c r="Z155" s="52"/>
      <c r="AA155" s="52"/>
      <c r="AB155" s="51"/>
      <c r="AC155" s="52"/>
      <c r="AD155" s="52"/>
      <c r="AE155" s="79"/>
      <c r="AF155" s="22"/>
      <c r="AG155" s="22"/>
      <c r="AH155" s="52"/>
      <c r="AI155" s="52"/>
      <c r="AJ155" s="51"/>
      <c r="AK155" s="52"/>
      <c r="AL155" s="52"/>
      <c r="AM155" s="113"/>
      <c r="AN155" s="113"/>
      <c r="AO155" s="113"/>
    </row>
    <row r="156" spans="1:41" ht="16.5" thickTop="1" thickBot="1">
      <c r="A156" s="23"/>
      <c r="B156" s="18"/>
      <c r="C156" s="18"/>
      <c r="D156" s="24"/>
      <c r="E156" s="208"/>
      <c r="G156" s="21"/>
      <c r="H156" s="23"/>
      <c r="I156" s="18"/>
      <c r="J156" s="18"/>
      <c r="K156" s="18"/>
      <c r="L156" s="21"/>
      <c r="M156" s="21"/>
      <c r="O156" s="21"/>
      <c r="P156" s="23"/>
      <c r="Q156" s="18"/>
      <c r="R156" s="18"/>
      <c r="S156" s="18"/>
      <c r="T156" s="21"/>
      <c r="U156" s="21"/>
      <c r="V156" s="18"/>
      <c r="W156" s="21"/>
      <c r="X156" s="23"/>
      <c r="Y156" s="18"/>
      <c r="Z156" s="18"/>
      <c r="AA156" s="18"/>
      <c r="AB156" s="21"/>
      <c r="AC156" s="21"/>
      <c r="AD156" s="21"/>
      <c r="AE156" s="21"/>
      <c r="AF156" s="23"/>
      <c r="AG156" s="18"/>
      <c r="AH156" s="18"/>
      <c r="AI156" s="18"/>
      <c r="AJ156" s="21"/>
      <c r="AK156" s="21"/>
      <c r="AL156" s="18"/>
      <c r="AM156" s="137"/>
      <c r="AN156" s="69"/>
      <c r="AO156" s="69"/>
    </row>
    <row r="157" spans="1:41" ht="16.5" thickTop="1" thickBot="1">
      <c r="A157" s="67"/>
      <c r="B157" s="18"/>
      <c r="C157" s="18"/>
      <c r="D157" s="18"/>
      <c r="E157" s="205"/>
      <c r="G157" s="21"/>
      <c r="H157" s="67"/>
      <c r="I157" s="18"/>
      <c r="J157" s="18"/>
      <c r="K157" s="18"/>
      <c r="L157" s="21"/>
      <c r="M157" s="21"/>
      <c r="O157" s="21"/>
      <c r="P157" s="67"/>
      <c r="Q157" s="18"/>
      <c r="R157" s="18"/>
      <c r="S157" s="18"/>
      <c r="T157" s="21"/>
      <c r="U157" s="21"/>
      <c r="V157" s="18"/>
      <c r="W157" s="21"/>
      <c r="X157" s="67"/>
      <c r="Y157" s="18"/>
      <c r="Z157" s="18"/>
      <c r="AA157" s="18"/>
      <c r="AB157" s="21"/>
      <c r="AC157" s="21"/>
      <c r="AD157" s="21"/>
      <c r="AE157" s="21"/>
      <c r="AF157" s="67"/>
      <c r="AG157" s="18"/>
      <c r="AH157" s="18"/>
      <c r="AI157" s="18"/>
      <c r="AJ157" s="21"/>
      <c r="AK157" s="21"/>
      <c r="AL157" s="18"/>
    </row>
    <row r="158" spans="1:41" ht="15.75" thickTop="1">
      <c r="A158" s="98"/>
      <c r="B158" s="18"/>
      <c r="C158" s="86"/>
      <c r="D158" s="26"/>
      <c r="E158" s="27"/>
      <c r="G158" s="30"/>
      <c r="H158" s="25"/>
      <c r="I158" s="18"/>
      <c r="J158" s="63"/>
      <c r="K158" s="63"/>
      <c r="L158" s="30"/>
      <c r="M158" s="30"/>
      <c r="O158" s="30"/>
      <c r="P158" s="25"/>
      <c r="Q158" s="18"/>
      <c r="R158" s="63"/>
      <c r="S158" s="63"/>
      <c r="T158" s="30"/>
      <c r="U158" s="30"/>
      <c r="V158" s="30"/>
      <c r="W158" s="30"/>
      <c r="X158" s="25"/>
      <c r="Y158" s="18"/>
      <c r="Z158" s="63"/>
      <c r="AA158" s="63"/>
      <c r="AB158" s="30"/>
      <c r="AC158" s="30"/>
      <c r="AD158" s="30"/>
      <c r="AE158" s="30"/>
      <c r="AF158" s="25"/>
      <c r="AG158" s="18"/>
      <c r="AH158" s="63"/>
      <c r="AI158" s="63"/>
      <c r="AJ158" s="30"/>
      <c r="AK158" s="30"/>
      <c r="AL158" s="30"/>
    </row>
    <row r="159" spans="1:41">
      <c r="A159" s="98"/>
      <c r="B159" s="18"/>
      <c r="C159" s="86"/>
      <c r="D159" s="26"/>
      <c r="E159" s="27"/>
      <c r="G159" s="30"/>
      <c r="H159" s="25"/>
      <c r="I159" s="18"/>
      <c r="J159" s="63"/>
      <c r="O159" s="30"/>
      <c r="P159" s="25"/>
      <c r="Q159" s="18"/>
      <c r="R159" s="63"/>
      <c r="S159" s="63"/>
      <c r="T159" s="30"/>
      <c r="U159" s="30"/>
      <c r="V159" s="30"/>
      <c r="W159" s="30"/>
      <c r="X159" s="25"/>
      <c r="Y159" s="18"/>
      <c r="Z159" s="63"/>
      <c r="AA159" s="63"/>
      <c r="AB159" s="30"/>
      <c r="AC159" s="30"/>
      <c r="AD159" s="30"/>
      <c r="AE159" s="30"/>
      <c r="AF159" s="25"/>
      <c r="AG159" s="18"/>
      <c r="AH159" s="63"/>
      <c r="AI159" s="63"/>
      <c r="AJ159" s="30"/>
      <c r="AK159" s="30"/>
      <c r="AL159" s="30"/>
    </row>
    <row r="160" spans="1:41">
      <c r="A160" s="98"/>
      <c r="B160" s="18"/>
      <c r="C160" s="86"/>
      <c r="D160" s="26"/>
      <c r="E160" s="27"/>
      <c r="G160" s="30"/>
      <c r="H160" s="25"/>
      <c r="I160" s="18"/>
      <c r="J160" s="63"/>
      <c r="K160" s="63"/>
      <c r="L160" s="30"/>
      <c r="M160" s="30"/>
      <c r="O160" s="30"/>
      <c r="P160" s="25"/>
      <c r="Q160" s="18"/>
      <c r="R160" s="63"/>
      <c r="S160" s="63"/>
      <c r="T160" s="30"/>
      <c r="U160" s="30"/>
      <c r="V160" s="30"/>
      <c r="W160" s="30"/>
      <c r="X160" s="25"/>
      <c r="Y160" s="18"/>
      <c r="Z160" s="63"/>
      <c r="AA160" s="63"/>
      <c r="AB160" s="30"/>
      <c r="AC160" s="30"/>
      <c r="AD160" s="30"/>
      <c r="AE160" s="30"/>
      <c r="AF160" s="25"/>
      <c r="AG160" s="18"/>
      <c r="AH160" s="63"/>
      <c r="AI160" s="63"/>
      <c r="AJ160" s="30"/>
      <c r="AK160" s="30"/>
      <c r="AL160" s="30"/>
    </row>
    <row r="161" spans="1:41">
      <c r="A161" s="98"/>
      <c r="B161" s="18"/>
      <c r="C161" s="86"/>
      <c r="D161" s="26"/>
      <c r="E161" s="27"/>
      <c r="G161" s="30"/>
      <c r="H161" s="25"/>
      <c r="I161" s="18"/>
      <c r="J161" s="63"/>
      <c r="K161" s="63"/>
      <c r="L161" s="30"/>
      <c r="M161" s="30"/>
      <c r="O161" s="30"/>
      <c r="P161" s="25"/>
      <c r="Q161" s="18"/>
      <c r="R161" s="63"/>
      <c r="S161" s="63"/>
      <c r="T161" s="30"/>
      <c r="U161" s="30"/>
      <c r="V161" s="30"/>
      <c r="W161" s="30"/>
      <c r="X161" s="25"/>
      <c r="Y161" s="18"/>
      <c r="Z161" s="63"/>
      <c r="AA161" s="63"/>
      <c r="AB161" s="30"/>
      <c r="AC161" s="30"/>
      <c r="AD161" s="30"/>
      <c r="AE161" s="30"/>
      <c r="AF161" s="25"/>
      <c r="AG161" s="18"/>
      <c r="AH161" s="63"/>
      <c r="AI161" s="63"/>
      <c r="AJ161" s="30"/>
      <c r="AK161" s="30"/>
      <c r="AL161" s="30"/>
    </row>
    <row r="162" spans="1:41">
      <c r="A162" s="98"/>
      <c r="B162" s="18"/>
      <c r="C162" s="86"/>
      <c r="D162" s="26"/>
      <c r="E162" s="27"/>
      <c r="G162" s="30"/>
      <c r="H162" s="25"/>
      <c r="I162" s="18"/>
      <c r="J162" s="63"/>
      <c r="K162" s="63"/>
      <c r="L162" s="30"/>
      <c r="M162" s="30"/>
      <c r="O162" s="30"/>
      <c r="P162" s="25"/>
      <c r="Q162" s="18"/>
      <c r="R162" s="63"/>
      <c r="S162" s="63"/>
      <c r="T162" s="30"/>
      <c r="U162" s="30"/>
      <c r="V162" s="30"/>
      <c r="W162" s="30"/>
      <c r="X162" s="25"/>
      <c r="Y162" s="18"/>
      <c r="Z162" s="63"/>
      <c r="AA162" s="63"/>
      <c r="AB162" s="30"/>
      <c r="AC162" s="30"/>
      <c r="AD162" s="30"/>
      <c r="AE162" s="30"/>
      <c r="AF162" s="25"/>
      <c r="AG162" s="18"/>
      <c r="AH162" s="63"/>
      <c r="AI162" s="63"/>
      <c r="AJ162" s="30"/>
      <c r="AK162" s="30"/>
      <c r="AL162" s="30"/>
    </row>
    <row r="163" spans="1:41">
      <c r="A163" s="98"/>
      <c r="B163" s="18"/>
      <c r="C163" s="87"/>
      <c r="D163" s="74"/>
      <c r="E163" s="48"/>
      <c r="G163" s="49"/>
      <c r="H163" s="25"/>
      <c r="I163" s="18"/>
      <c r="J163" s="63"/>
      <c r="K163" s="63"/>
      <c r="L163" s="30"/>
      <c r="M163" s="30"/>
      <c r="O163" s="75"/>
      <c r="P163" s="25"/>
      <c r="Q163" s="18"/>
      <c r="R163" s="63"/>
      <c r="S163" s="63"/>
      <c r="T163" s="30"/>
      <c r="U163" s="30"/>
      <c r="V163" s="30"/>
      <c r="W163" s="75"/>
      <c r="X163" s="25"/>
      <c r="Y163" s="18"/>
      <c r="Z163" s="63"/>
      <c r="AA163" s="63"/>
      <c r="AB163" s="30"/>
      <c r="AC163" s="30"/>
      <c r="AD163" s="30"/>
      <c r="AE163" s="75"/>
      <c r="AF163" s="25"/>
      <c r="AG163" s="18"/>
      <c r="AH163" s="63"/>
      <c r="AI163" s="63"/>
      <c r="AJ163" s="30"/>
      <c r="AK163" s="30"/>
      <c r="AL163" s="76"/>
    </row>
    <row r="164" spans="1:41">
      <c r="A164" s="25"/>
      <c r="B164" s="18"/>
      <c r="C164" s="18"/>
      <c r="D164" s="25"/>
      <c r="E164" s="27"/>
      <c r="G164" s="25"/>
      <c r="H164" s="29"/>
      <c r="I164" s="18"/>
      <c r="J164" s="18"/>
      <c r="K164" s="64"/>
      <c r="L164" s="49"/>
      <c r="M164" s="49"/>
      <c r="P164" s="29"/>
      <c r="Q164" s="18"/>
      <c r="R164" s="18"/>
      <c r="S164" s="100"/>
      <c r="T164" s="49"/>
      <c r="U164" s="49"/>
      <c r="V164" s="49"/>
      <c r="X164" s="29"/>
      <c r="Y164" s="18"/>
      <c r="Z164" s="18"/>
      <c r="AA164" s="100"/>
      <c r="AB164" s="49"/>
      <c r="AC164" s="49"/>
      <c r="AD164" s="49"/>
      <c r="AF164" s="29"/>
      <c r="AG164" s="18"/>
      <c r="AH164" s="18"/>
      <c r="AI164" s="100"/>
      <c r="AJ164" s="49"/>
      <c r="AK164" s="49"/>
      <c r="AL164" s="18"/>
    </row>
    <row r="165" spans="1:41">
      <c r="A165" s="25"/>
      <c r="B165" s="18"/>
      <c r="C165" s="18"/>
      <c r="D165" s="25"/>
      <c r="E165" s="27"/>
      <c r="G165" s="25"/>
      <c r="H165" s="29"/>
      <c r="I165" s="18"/>
      <c r="J165" s="18"/>
      <c r="K165" s="64"/>
      <c r="L165" s="49"/>
      <c r="M165" s="49"/>
      <c r="P165" s="18"/>
      <c r="Q165" s="18"/>
      <c r="R165" s="18"/>
      <c r="S165" s="18"/>
      <c r="T165" s="18"/>
      <c r="U165" s="18"/>
      <c r="V165" s="49"/>
      <c r="X165" s="18"/>
      <c r="Y165" s="18"/>
      <c r="Z165" s="18"/>
      <c r="AA165" s="18"/>
      <c r="AB165" s="18"/>
      <c r="AC165" s="18"/>
      <c r="AD165" s="49"/>
      <c r="AF165" s="18"/>
      <c r="AG165" s="18"/>
      <c r="AH165" s="18"/>
      <c r="AI165" s="18"/>
      <c r="AJ165" s="18"/>
      <c r="AK165" s="18"/>
      <c r="AL165" s="18"/>
    </row>
    <row r="166" spans="1:41" s="36" customFormat="1">
      <c r="A166" s="31"/>
      <c r="B166" s="32"/>
      <c r="C166" s="32"/>
      <c r="D166" s="33"/>
      <c r="E166" s="28"/>
      <c r="G166" s="50"/>
      <c r="H166" s="50"/>
      <c r="I166" s="50"/>
      <c r="J166" s="50"/>
      <c r="K166" s="65"/>
      <c r="L166" s="50"/>
      <c r="M166" s="50"/>
      <c r="P166" s="65"/>
      <c r="Q166" s="65"/>
      <c r="R166" s="65"/>
      <c r="S166" s="65"/>
      <c r="T166" s="65"/>
      <c r="U166" s="78"/>
      <c r="V166" s="78"/>
      <c r="X166" s="65"/>
      <c r="Y166" s="65"/>
      <c r="Z166" s="65"/>
      <c r="AA166" s="65"/>
      <c r="AB166" s="65"/>
      <c r="AC166" s="78"/>
      <c r="AD166" s="80"/>
      <c r="AF166" s="65"/>
      <c r="AG166" s="65"/>
      <c r="AH166" s="65"/>
      <c r="AI166" s="65"/>
      <c r="AJ166" s="65"/>
      <c r="AK166" s="78"/>
      <c r="AL166" s="78"/>
    </row>
    <row r="167" spans="1:41">
      <c r="AM167" s="220"/>
      <c r="AN167" s="220"/>
      <c r="AO167" s="220"/>
    </row>
    <row r="168" spans="1:41" ht="15.75" thickBot="1">
      <c r="A168" s="17"/>
      <c r="B168" s="18"/>
      <c r="C168" s="51"/>
      <c r="D168" s="51"/>
      <c r="E168" s="22"/>
      <c r="G168" s="52"/>
      <c r="H168" s="52"/>
      <c r="I168" s="52"/>
      <c r="J168" s="52"/>
      <c r="K168" s="52"/>
      <c r="L168" s="51"/>
      <c r="M168" s="52"/>
      <c r="O168" s="79"/>
      <c r="P168" s="22"/>
      <c r="Q168" s="22"/>
      <c r="R168" s="52"/>
      <c r="S168" s="52"/>
      <c r="T168" s="51"/>
      <c r="U168" s="52"/>
      <c r="V168" s="52"/>
      <c r="W168" s="79"/>
      <c r="X168" s="22"/>
      <c r="Y168" s="22"/>
      <c r="Z168" s="52"/>
      <c r="AA168" s="52"/>
      <c r="AB168" s="51"/>
      <c r="AC168" s="52"/>
      <c r="AD168" s="52"/>
      <c r="AE168" s="79"/>
      <c r="AF168" s="22"/>
      <c r="AG168" s="22"/>
      <c r="AH168" s="52"/>
      <c r="AI168" s="52"/>
      <c r="AJ168" s="51"/>
      <c r="AK168" s="52"/>
      <c r="AL168" s="52"/>
      <c r="AM168" s="113"/>
      <c r="AN168" s="113"/>
      <c r="AO168" s="113"/>
    </row>
    <row r="169" spans="1:41" ht="16.5" thickTop="1" thickBot="1">
      <c r="A169" s="23"/>
      <c r="B169" s="18"/>
      <c r="C169" s="18"/>
      <c r="D169" s="24"/>
      <c r="E169" s="206"/>
      <c r="G169" s="21"/>
      <c r="H169" s="23"/>
      <c r="I169" s="18"/>
      <c r="J169" s="18"/>
      <c r="K169" s="18"/>
      <c r="L169" s="21"/>
      <c r="M169" s="21"/>
      <c r="O169" s="21"/>
      <c r="P169" s="23"/>
      <c r="Q169" s="18"/>
      <c r="R169" s="18"/>
      <c r="S169" s="18"/>
      <c r="T169" s="21"/>
      <c r="U169" s="21"/>
      <c r="V169" s="18"/>
      <c r="W169" s="21"/>
      <c r="X169" s="23"/>
      <c r="Y169" s="18"/>
      <c r="Z169" s="18"/>
      <c r="AA169" s="18"/>
      <c r="AB169" s="21"/>
      <c r="AC169" s="21"/>
      <c r="AD169" s="21"/>
      <c r="AE169" s="21"/>
      <c r="AF169" s="23"/>
      <c r="AG169" s="18"/>
      <c r="AH169" s="18"/>
      <c r="AI169" s="18"/>
      <c r="AJ169" s="21"/>
      <c r="AK169" s="21"/>
      <c r="AL169" s="18"/>
      <c r="AM169" s="137"/>
      <c r="AN169" s="69"/>
      <c r="AO169" s="69"/>
    </row>
    <row r="170" spans="1:41" ht="16.5" thickTop="1" thickBot="1">
      <c r="A170" s="67"/>
      <c r="B170" s="18"/>
      <c r="C170" s="18"/>
      <c r="D170" s="18"/>
      <c r="E170" s="205"/>
      <c r="G170" s="21"/>
      <c r="H170" s="67"/>
      <c r="I170" s="18"/>
      <c r="J170" s="18"/>
      <c r="K170" s="18"/>
      <c r="L170" s="21"/>
      <c r="M170" s="21"/>
      <c r="O170" s="21"/>
      <c r="P170" s="67"/>
      <c r="Q170" s="18"/>
      <c r="R170" s="18"/>
      <c r="S170" s="18"/>
      <c r="T170" s="21"/>
      <c r="U170" s="21"/>
      <c r="V170" s="18"/>
      <c r="W170" s="21"/>
      <c r="X170" s="67"/>
      <c r="Y170" s="18"/>
      <c r="Z170" s="18"/>
      <c r="AA170" s="18"/>
      <c r="AB170" s="21"/>
      <c r="AC170" s="21"/>
      <c r="AD170" s="21"/>
      <c r="AE170" s="21"/>
      <c r="AF170" s="67"/>
      <c r="AG170" s="18"/>
      <c r="AH170" s="18"/>
      <c r="AI170" s="18"/>
      <c r="AJ170" s="21"/>
      <c r="AK170" s="21"/>
      <c r="AL170" s="18"/>
    </row>
    <row r="171" spans="1:41" ht="15.75" thickTop="1">
      <c r="A171" s="98"/>
      <c r="B171" s="18"/>
      <c r="C171" s="86"/>
      <c r="D171" s="26"/>
      <c r="E171" s="202"/>
      <c r="G171" s="30"/>
      <c r="H171" s="25"/>
      <c r="I171" s="18"/>
      <c r="J171" s="63"/>
      <c r="K171" s="63"/>
      <c r="L171" s="30"/>
      <c r="M171" s="30"/>
      <c r="O171" s="30"/>
      <c r="P171" s="25"/>
      <c r="Q171" s="18"/>
      <c r="R171" s="63"/>
      <c r="S171" s="63"/>
      <c r="T171" s="30"/>
      <c r="U171" s="30"/>
      <c r="V171" s="30"/>
      <c r="W171" s="30"/>
      <c r="X171" s="25"/>
      <c r="Y171" s="18"/>
      <c r="Z171" s="63"/>
      <c r="AA171" s="63"/>
      <c r="AB171" s="30"/>
      <c r="AC171" s="30"/>
      <c r="AD171" s="30"/>
      <c r="AE171" s="30"/>
      <c r="AF171" s="25"/>
      <c r="AG171" s="18"/>
      <c r="AH171" s="63"/>
      <c r="AI171" s="63"/>
      <c r="AJ171" s="30"/>
      <c r="AK171" s="30"/>
      <c r="AL171" s="30"/>
    </row>
    <row r="172" spans="1:41">
      <c r="A172" s="98"/>
      <c r="B172" s="18"/>
      <c r="C172" s="86"/>
      <c r="D172" s="26"/>
      <c r="E172" s="27"/>
      <c r="G172" s="30"/>
      <c r="H172" s="25"/>
      <c r="I172" s="18"/>
      <c r="J172" s="63"/>
      <c r="O172" s="30"/>
      <c r="P172" s="25"/>
      <c r="Q172" s="18"/>
      <c r="R172" s="63"/>
      <c r="S172" s="63"/>
      <c r="T172" s="30"/>
      <c r="U172" s="30"/>
      <c r="V172" s="30"/>
      <c r="W172" s="30"/>
      <c r="X172" s="25"/>
      <c r="Y172" s="18"/>
      <c r="Z172" s="63"/>
      <c r="AA172" s="63"/>
      <c r="AB172" s="30"/>
      <c r="AC172" s="30"/>
      <c r="AD172" s="30"/>
      <c r="AE172" s="30"/>
      <c r="AF172" s="25"/>
      <c r="AG172" s="18"/>
      <c r="AH172" s="63"/>
      <c r="AI172" s="63"/>
      <c r="AJ172" s="30"/>
      <c r="AK172" s="30"/>
      <c r="AL172" s="30"/>
    </row>
    <row r="173" spans="1:41">
      <c r="A173" s="98"/>
      <c r="B173" s="18"/>
      <c r="C173" s="86"/>
      <c r="D173" s="26"/>
      <c r="E173" s="27"/>
      <c r="G173" s="30"/>
      <c r="H173" s="25"/>
      <c r="I173" s="18"/>
      <c r="J173" s="63"/>
      <c r="K173" s="63"/>
      <c r="L173" s="30"/>
      <c r="M173" s="30"/>
      <c r="O173" s="30"/>
      <c r="P173" s="25"/>
      <c r="Q173" s="18"/>
      <c r="R173" s="63"/>
      <c r="S173" s="63"/>
      <c r="T173" s="30"/>
      <c r="U173" s="30"/>
      <c r="V173" s="30"/>
      <c r="W173" s="30"/>
      <c r="X173" s="25"/>
      <c r="Y173" s="18"/>
      <c r="Z173" s="63"/>
      <c r="AA173" s="63"/>
      <c r="AB173" s="30"/>
      <c r="AC173" s="30"/>
      <c r="AD173" s="30"/>
      <c r="AE173" s="30"/>
      <c r="AF173" s="25"/>
      <c r="AG173" s="18"/>
      <c r="AH173" s="63"/>
      <c r="AI173" s="63"/>
      <c r="AJ173" s="30"/>
      <c r="AK173" s="30"/>
      <c r="AL173" s="30"/>
    </row>
    <row r="174" spans="1:41">
      <c r="A174" s="98"/>
      <c r="B174" s="18"/>
      <c r="C174" s="86"/>
      <c r="D174" s="26"/>
      <c r="E174" s="27"/>
      <c r="G174" s="30"/>
      <c r="H174" s="25"/>
      <c r="I174" s="18"/>
      <c r="J174" s="63"/>
      <c r="K174" s="63"/>
      <c r="L174" s="30"/>
      <c r="M174" s="30"/>
      <c r="O174" s="30"/>
      <c r="P174" s="25"/>
      <c r="Q174" s="18"/>
      <c r="R174" s="63"/>
      <c r="S174" s="63"/>
      <c r="T174" s="30"/>
      <c r="U174" s="30"/>
      <c r="V174" s="30"/>
      <c r="W174" s="30"/>
      <c r="X174" s="25"/>
      <c r="Y174" s="18"/>
      <c r="Z174" s="63"/>
      <c r="AA174" s="63"/>
      <c r="AB174" s="30"/>
      <c r="AC174" s="30"/>
      <c r="AD174" s="30"/>
      <c r="AE174" s="30"/>
      <c r="AF174" s="25"/>
      <c r="AG174" s="18"/>
      <c r="AH174" s="63"/>
      <c r="AI174" s="63"/>
      <c r="AJ174" s="30"/>
      <c r="AK174" s="30"/>
      <c r="AL174" s="30"/>
    </row>
    <row r="175" spans="1:41">
      <c r="A175" s="98"/>
      <c r="B175" s="18"/>
      <c r="C175" s="86"/>
      <c r="D175" s="26"/>
      <c r="E175" s="27"/>
      <c r="G175" s="30"/>
      <c r="H175" s="25"/>
      <c r="I175" s="18"/>
      <c r="J175" s="63"/>
      <c r="K175" s="63"/>
      <c r="L175" s="30"/>
      <c r="M175" s="30"/>
      <c r="O175" s="30"/>
      <c r="P175" s="25"/>
      <c r="Q175" s="18"/>
      <c r="R175" s="63"/>
      <c r="S175" s="63"/>
      <c r="T175" s="30"/>
      <c r="U175" s="30"/>
      <c r="V175" s="30"/>
      <c r="W175" s="30"/>
      <c r="X175" s="25"/>
      <c r="Y175" s="18"/>
      <c r="Z175" s="63"/>
      <c r="AA175" s="63"/>
      <c r="AB175" s="30"/>
      <c r="AC175" s="30"/>
      <c r="AD175" s="30"/>
      <c r="AE175" s="30"/>
      <c r="AF175" s="25"/>
      <c r="AG175" s="18"/>
      <c r="AH175" s="63"/>
      <c r="AI175" s="63"/>
      <c r="AJ175" s="30"/>
      <c r="AK175" s="30"/>
      <c r="AL175" s="30"/>
    </row>
    <row r="176" spans="1:41">
      <c r="A176" s="98"/>
      <c r="B176" s="18"/>
      <c r="C176" s="87"/>
      <c r="D176" s="74"/>
      <c r="E176" s="48"/>
      <c r="G176" s="49"/>
      <c r="H176" s="25"/>
      <c r="I176" s="18"/>
      <c r="J176" s="63"/>
      <c r="K176" s="63"/>
      <c r="L176" s="30"/>
      <c r="M176" s="30"/>
      <c r="O176" s="75"/>
      <c r="P176" s="25"/>
      <c r="Q176" s="18"/>
      <c r="R176" s="63"/>
      <c r="S176" s="63"/>
      <c r="T176" s="30"/>
      <c r="U176" s="30"/>
      <c r="V176" s="30"/>
      <c r="W176" s="75"/>
      <c r="X176" s="25"/>
      <c r="Y176" s="18"/>
      <c r="Z176" s="63"/>
      <c r="AA176" s="63"/>
      <c r="AB176" s="30"/>
      <c r="AC176" s="30"/>
      <c r="AD176" s="30"/>
      <c r="AE176" s="75"/>
      <c r="AF176" s="25"/>
      <c r="AG176" s="18"/>
      <c r="AH176" s="63"/>
      <c r="AI176" s="63"/>
      <c r="AJ176" s="30"/>
      <c r="AK176" s="30"/>
      <c r="AL176" s="76"/>
    </row>
    <row r="177" spans="1:41">
      <c r="A177" s="25"/>
      <c r="B177" s="18"/>
      <c r="C177" s="18"/>
      <c r="D177" s="25"/>
      <c r="E177" s="27"/>
      <c r="G177" s="25"/>
      <c r="H177" s="29"/>
      <c r="I177" s="18"/>
      <c r="J177" s="18"/>
      <c r="K177" s="64"/>
      <c r="L177" s="49"/>
      <c r="M177" s="49"/>
      <c r="P177" s="29"/>
      <c r="Q177" s="18"/>
      <c r="R177" s="18"/>
      <c r="S177" s="100"/>
      <c r="T177" s="49"/>
      <c r="U177" s="49"/>
      <c r="V177" s="49"/>
      <c r="X177" s="29"/>
      <c r="Y177" s="18"/>
      <c r="Z177" s="18"/>
      <c r="AA177" s="100"/>
      <c r="AB177" s="49"/>
      <c r="AC177" s="49"/>
      <c r="AD177" s="49"/>
      <c r="AF177" s="29"/>
      <c r="AG177" s="18"/>
      <c r="AH177" s="18"/>
      <c r="AI177" s="100"/>
      <c r="AJ177" s="49"/>
      <c r="AK177" s="49"/>
      <c r="AL177" s="18"/>
    </row>
    <row r="178" spans="1:41">
      <c r="A178" s="25"/>
      <c r="B178" s="18"/>
      <c r="C178" s="18"/>
      <c r="D178" s="25"/>
      <c r="E178" s="27"/>
      <c r="G178" s="25"/>
      <c r="H178" s="29"/>
      <c r="I178" s="18"/>
      <c r="J178" s="18"/>
      <c r="K178" s="64"/>
      <c r="L178" s="49"/>
      <c r="M178" s="49"/>
      <c r="P178" s="18"/>
      <c r="Q178" s="18"/>
      <c r="R178" s="18"/>
      <c r="S178" s="18"/>
      <c r="T178" s="18"/>
      <c r="U178" s="18"/>
      <c r="V178" s="49"/>
      <c r="X178" s="18"/>
      <c r="Y178" s="18"/>
      <c r="Z178" s="18"/>
      <c r="AA178" s="18"/>
      <c r="AB178" s="18"/>
      <c r="AC178" s="18"/>
      <c r="AD178" s="49"/>
      <c r="AF178" s="18"/>
      <c r="AG178" s="18"/>
      <c r="AH178" s="18"/>
      <c r="AI178" s="18"/>
      <c r="AJ178" s="18"/>
      <c r="AK178" s="18"/>
      <c r="AL178" s="18"/>
    </row>
    <row r="179" spans="1:41" s="36" customFormat="1">
      <c r="A179" s="31"/>
      <c r="B179" s="32"/>
      <c r="C179" s="32"/>
      <c r="D179" s="33"/>
      <c r="E179" s="28"/>
      <c r="G179" s="50"/>
      <c r="H179" s="50"/>
      <c r="I179" s="50"/>
      <c r="J179" s="50"/>
      <c r="K179" s="65"/>
      <c r="L179" s="50"/>
      <c r="M179" s="50"/>
      <c r="P179" s="65"/>
      <c r="Q179" s="65"/>
      <c r="R179" s="65"/>
      <c r="S179" s="65"/>
      <c r="T179" s="65"/>
      <c r="U179" s="78"/>
      <c r="V179" s="78"/>
      <c r="X179" s="65"/>
      <c r="Y179" s="65"/>
      <c r="Z179" s="65"/>
      <c r="AA179" s="65"/>
      <c r="AB179" s="65"/>
      <c r="AC179" s="78"/>
      <c r="AD179" s="80"/>
      <c r="AF179" s="65"/>
      <c r="AG179" s="65"/>
      <c r="AH179" s="65"/>
      <c r="AI179" s="65"/>
      <c r="AJ179" s="65"/>
      <c r="AK179" s="78"/>
      <c r="AL179" s="78"/>
    </row>
    <row r="180" spans="1:41">
      <c r="AM180" s="220"/>
      <c r="AN180" s="220"/>
      <c r="AO180" s="220"/>
    </row>
    <row r="181" spans="1:41" ht="49.15" customHeight="1" thickBot="1">
      <c r="A181" s="17"/>
      <c r="B181" s="18"/>
      <c r="C181" s="51"/>
      <c r="D181" s="51"/>
      <c r="E181" s="22"/>
      <c r="F181" s="52"/>
      <c r="G181" s="52"/>
      <c r="H181" s="52"/>
      <c r="I181" s="52"/>
      <c r="J181" s="52"/>
      <c r="K181" s="52"/>
      <c r="L181" s="51"/>
      <c r="M181" s="52"/>
      <c r="N181" s="52"/>
      <c r="O181" s="79"/>
      <c r="P181" s="22"/>
      <c r="Q181" s="22"/>
      <c r="R181" s="52"/>
      <c r="S181" s="52"/>
      <c r="T181" s="51"/>
      <c r="U181" s="52"/>
      <c r="V181" s="52"/>
      <c r="W181" s="79"/>
      <c r="X181" s="22"/>
      <c r="Y181" s="22"/>
      <c r="Z181" s="52"/>
      <c r="AA181" s="52"/>
      <c r="AB181" s="51"/>
      <c r="AC181" s="52"/>
      <c r="AD181" s="52"/>
      <c r="AE181" s="79"/>
      <c r="AF181" s="22"/>
      <c r="AG181" s="22"/>
      <c r="AH181" s="52"/>
      <c r="AI181" s="52"/>
      <c r="AJ181" s="51"/>
      <c r="AK181" s="52"/>
      <c r="AL181" s="52"/>
      <c r="AM181" s="113"/>
      <c r="AN181" s="113"/>
      <c r="AO181" s="113"/>
    </row>
    <row r="182" spans="1:41" ht="16.5" thickTop="1" thickBot="1">
      <c r="A182" s="23"/>
      <c r="B182" s="18"/>
      <c r="C182" s="18"/>
      <c r="D182" s="24"/>
      <c r="E182" s="206"/>
      <c r="F182" s="21"/>
      <c r="G182" s="21"/>
      <c r="H182" s="23"/>
      <c r="I182" s="18"/>
      <c r="J182" s="18"/>
      <c r="K182" s="18"/>
      <c r="L182" s="21"/>
      <c r="M182" s="21"/>
      <c r="N182" s="21"/>
      <c r="O182" s="21"/>
      <c r="P182" s="23"/>
      <c r="Q182" s="18"/>
      <c r="R182" s="18"/>
      <c r="S182" s="18"/>
      <c r="T182" s="21"/>
      <c r="U182" s="21"/>
      <c r="V182" s="18"/>
      <c r="W182" s="21"/>
      <c r="X182" s="23"/>
      <c r="Y182" s="18"/>
      <c r="Z182" s="18"/>
      <c r="AA182" s="18"/>
      <c r="AB182" s="21"/>
      <c r="AC182" s="21"/>
      <c r="AD182" s="21"/>
      <c r="AE182" s="21"/>
      <c r="AF182" s="23"/>
      <c r="AG182" s="18"/>
      <c r="AH182" s="18"/>
      <c r="AI182" s="18"/>
      <c r="AJ182" s="21"/>
      <c r="AK182" s="21"/>
      <c r="AL182" s="18"/>
      <c r="AM182" s="137"/>
      <c r="AN182" s="69"/>
      <c r="AO182" s="69"/>
    </row>
    <row r="183" spans="1:41" ht="16.5" thickTop="1" thickBot="1">
      <c r="A183" s="67"/>
      <c r="B183" s="18"/>
      <c r="C183" s="18"/>
      <c r="D183" s="18"/>
      <c r="E183" s="210"/>
      <c r="F183" s="21"/>
      <c r="G183" s="21"/>
      <c r="H183" s="67"/>
      <c r="I183" s="18"/>
      <c r="J183" s="18"/>
      <c r="K183" s="18"/>
      <c r="L183" s="21"/>
      <c r="M183" s="21"/>
      <c r="N183" s="21"/>
      <c r="O183" s="21"/>
      <c r="P183" s="67"/>
      <c r="Q183" s="18"/>
      <c r="R183" s="18"/>
      <c r="S183" s="18"/>
      <c r="T183" s="21"/>
      <c r="U183" s="21"/>
      <c r="V183" s="18"/>
      <c r="W183" s="21"/>
      <c r="X183" s="67"/>
      <c r="Y183" s="18"/>
      <c r="Z183" s="18"/>
      <c r="AA183" s="18"/>
      <c r="AB183" s="21"/>
      <c r="AC183" s="21"/>
      <c r="AD183" s="21"/>
      <c r="AE183" s="21"/>
      <c r="AF183" s="67"/>
      <c r="AG183" s="18"/>
      <c r="AH183" s="18"/>
      <c r="AI183" s="18"/>
      <c r="AJ183" s="21"/>
      <c r="AK183" s="21"/>
      <c r="AL183" s="18"/>
    </row>
    <row r="184" spans="1:41" ht="15.75" thickTop="1">
      <c r="A184" s="98"/>
      <c r="B184" s="18"/>
      <c r="C184" s="86"/>
      <c r="D184" s="26"/>
      <c r="E184" s="27"/>
      <c r="F184" s="21"/>
      <c r="G184" s="30"/>
      <c r="H184" s="25"/>
      <c r="I184" s="18"/>
      <c r="J184" s="63"/>
      <c r="K184" s="63"/>
      <c r="L184" s="30"/>
      <c r="M184" s="30"/>
      <c r="N184" s="21"/>
      <c r="O184" s="30"/>
      <c r="P184" s="25"/>
      <c r="Q184" s="18"/>
      <c r="R184" s="63"/>
      <c r="S184" s="63"/>
      <c r="T184" s="30"/>
      <c r="U184" s="30"/>
      <c r="V184" s="30"/>
      <c r="W184" s="30"/>
      <c r="X184" s="25"/>
      <c r="Y184" s="18"/>
      <c r="Z184" s="63"/>
      <c r="AA184" s="63"/>
      <c r="AB184" s="30"/>
      <c r="AC184" s="30"/>
      <c r="AD184" s="30"/>
      <c r="AE184" s="30"/>
      <c r="AF184" s="25"/>
      <c r="AG184" s="18"/>
      <c r="AH184" s="63"/>
      <c r="AI184" s="63"/>
      <c r="AJ184" s="30"/>
      <c r="AK184" s="30"/>
      <c r="AL184" s="30"/>
    </row>
    <row r="185" spans="1:41">
      <c r="A185" s="98"/>
      <c r="B185" s="18"/>
      <c r="C185" s="86"/>
      <c r="D185" s="26"/>
      <c r="E185" s="27"/>
      <c r="F185" s="21"/>
      <c r="G185" s="30"/>
      <c r="H185" s="25"/>
      <c r="I185" s="18"/>
      <c r="J185" s="63"/>
      <c r="N185" s="21"/>
      <c r="O185" s="30"/>
      <c r="P185" s="25"/>
      <c r="Q185" s="18"/>
      <c r="R185" s="63"/>
      <c r="S185" s="63"/>
      <c r="T185" s="30"/>
      <c r="U185" s="30"/>
      <c r="V185" s="30"/>
      <c r="W185" s="30"/>
      <c r="X185" s="25"/>
      <c r="Y185" s="18"/>
      <c r="Z185" s="63"/>
      <c r="AA185" s="63"/>
      <c r="AB185" s="30"/>
      <c r="AC185" s="30"/>
      <c r="AD185" s="30"/>
      <c r="AE185" s="30"/>
      <c r="AF185" s="25"/>
      <c r="AG185" s="18"/>
      <c r="AH185" s="63"/>
      <c r="AI185" s="63"/>
      <c r="AJ185" s="30"/>
      <c r="AK185" s="30"/>
      <c r="AL185" s="30"/>
    </row>
    <row r="186" spans="1:41">
      <c r="A186" s="98"/>
      <c r="B186" s="18"/>
      <c r="C186" s="86"/>
      <c r="D186" s="26"/>
      <c r="E186" s="27"/>
      <c r="F186" s="21"/>
      <c r="G186" s="30"/>
      <c r="H186" s="25"/>
      <c r="I186" s="18"/>
      <c r="J186" s="63"/>
      <c r="K186" s="63"/>
      <c r="L186" s="30"/>
      <c r="M186" s="30"/>
      <c r="N186" s="21"/>
      <c r="O186" s="30"/>
      <c r="P186" s="25"/>
      <c r="Q186" s="18"/>
      <c r="R186" s="63"/>
      <c r="S186" s="63"/>
      <c r="T186" s="30"/>
      <c r="U186" s="30"/>
      <c r="V186" s="30"/>
      <c r="W186" s="30"/>
      <c r="X186" s="25"/>
      <c r="Y186" s="18"/>
      <c r="Z186" s="63"/>
      <c r="AA186" s="63"/>
      <c r="AB186" s="30"/>
      <c r="AC186" s="30"/>
      <c r="AD186" s="30"/>
      <c r="AE186" s="30"/>
      <c r="AF186" s="25"/>
      <c r="AG186" s="18"/>
      <c r="AH186" s="63"/>
      <c r="AI186" s="63"/>
      <c r="AJ186" s="30"/>
      <c r="AK186" s="30"/>
      <c r="AL186" s="30"/>
    </row>
    <row r="187" spans="1:41">
      <c r="A187" s="98"/>
      <c r="B187" s="18"/>
      <c r="C187" s="86"/>
      <c r="D187" s="26"/>
      <c r="E187" s="27"/>
      <c r="F187" s="21"/>
      <c r="G187" s="30"/>
      <c r="H187" s="25"/>
      <c r="I187" s="18"/>
      <c r="J187" s="63"/>
      <c r="K187" s="63"/>
      <c r="L187" s="30"/>
      <c r="M187" s="30"/>
      <c r="N187" s="21"/>
      <c r="O187" s="30"/>
      <c r="P187" s="25"/>
      <c r="Q187" s="18"/>
      <c r="R187" s="63"/>
      <c r="S187" s="63"/>
      <c r="T187" s="30"/>
      <c r="U187" s="30"/>
      <c r="V187" s="30"/>
      <c r="W187" s="30"/>
      <c r="X187" s="25"/>
      <c r="Y187" s="18"/>
      <c r="Z187" s="63"/>
      <c r="AA187" s="63"/>
      <c r="AB187" s="30"/>
      <c r="AC187" s="30"/>
      <c r="AD187" s="30"/>
      <c r="AE187" s="30"/>
      <c r="AF187" s="25"/>
      <c r="AG187" s="18"/>
      <c r="AH187" s="63"/>
      <c r="AI187" s="63"/>
      <c r="AJ187" s="30"/>
      <c r="AK187" s="30"/>
      <c r="AL187" s="30"/>
    </row>
    <row r="188" spans="1:41">
      <c r="A188" s="98"/>
      <c r="B188" s="18"/>
      <c r="C188" s="86"/>
      <c r="D188" s="26"/>
      <c r="E188" s="27"/>
      <c r="F188" s="21"/>
      <c r="G188" s="30"/>
      <c r="H188" s="25"/>
      <c r="I188" s="18"/>
      <c r="J188" s="63"/>
      <c r="K188" s="63"/>
      <c r="L188" s="30"/>
      <c r="M188" s="30"/>
      <c r="N188" s="21"/>
      <c r="O188" s="30"/>
      <c r="P188" s="25"/>
      <c r="Q188" s="18"/>
      <c r="R188" s="63"/>
      <c r="S188" s="63"/>
      <c r="T188" s="30"/>
      <c r="U188" s="30"/>
      <c r="V188" s="30"/>
      <c r="W188" s="30"/>
      <c r="X188" s="25"/>
      <c r="Y188" s="18"/>
      <c r="Z188" s="63"/>
      <c r="AA188" s="63"/>
      <c r="AB188" s="30"/>
      <c r="AC188" s="30"/>
      <c r="AD188" s="30"/>
      <c r="AE188" s="30"/>
      <c r="AF188" s="25"/>
      <c r="AG188" s="18"/>
      <c r="AH188" s="63"/>
      <c r="AI188" s="63"/>
      <c r="AJ188" s="30"/>
      <c r="AK188" s="30"/>
      <c r="AL188" s="30"/>
    </row>
    <row r="189" spans="1:41">
      <c r="A189" s="98"/>
      <c r="B189" s="18"/>
      <c r="C189" s="87"/>
      <c r="D189" s="74"/>
      <c r="E189" s="48"/>
      <c r="F189" s="30"/>
      <c r="G189" s="49"/>
      <c r="H189" s="25"/>
      <c r="I189" s="18"/>
      <c r="J189" s="63"/>
      <c r="K189" s="63"/>
      <c r="L189" s="30"/>
      <c r="M189" s="30"/>
      <c r="N189" s="30"/>
      <c r="O189" s="75"/>
      <c r="P189" s="25"/>
      <c r="Q189" s="18"/>
      <c r="R189" s="63"/>
      <c r="S189" s="63"/>
      <c r="T189" s="30"/>
      <c r="U189" s="30"/>
      <c r="V189" s="30"/>
      <c r="W189" s="75"/>
      <c r="X189" s="25"/>
      <c r="Y189" s="18"/>
      <c r="Z189" s="63"/>
      <c r="AA189" s="63"/>
      <c r="AB189" s="30"/>
      <c r="AC189" s="30"/>
      <c r="AD189" s="30"/>
      <c r="AE189" s="75"/>
      <c r="AF189" s="25"/>
      <c r="AG189" s="18"/>
      <c r="AH189" s="63"/>
      <c r="AI189" s="63"/>
      <c r="AJ189" s="30"/>
      <c r="AK189" s="30"/>
      <c r="AL189" s="76"/>
    </row>
    <row r="190" spans="1:41">
      <c r="A190" s="25"/>
      <c r="B190" s="18"/>
      <c r="C190" s="18"/>
      <c r="D190" s="25"/>
      <c r="E190" s="27"/>
      <c r="F190" s="25"/>
      <c r="G190" s="25"/>
      <c r="H190" s="29"/>
      <c r="I190" s="18"/>
      <c r="J190" s="18"/>
      <c r="K190" s="64"/>
      <c r="L190" s="49"/>
      <c r="M190" s="49"/>
      <c r="N190" s="25"/>
      <c r="O190" s="25"/>
      <c r="P190" s="29"/>
      <c r="Q190" s="18"/>
      <c r="R190" s="18"/>
      <c r="S190" s="100"/>
      <c r="T190" s="49"/>
      <c r="U190" s="49"/>
      <c r="V190" s="49"/>
      <c r="W190" s="25"/>
      <c r="X190" s="29"/>
      <c r="Y190" s="18"/>
      <c r="Z190" s="18"/>
      <c r="AA190" s="100"/>
      <c r="AB190" s="49"/>
      <c r="AC190" s="49"/>
      <c r="AD190" s="49"/>
      <c r="AE190" s="25"/>
      <c r="AF190" s="29"/>
      <c r="AG190" s="18"/>
      <c r="AH190" s="18"/>
      <c r="AI190" s="100"/>
      <c r="AJ190" s="49"/>
      <c r="AK190" s="49"/>
      <c r="AL190" s="18"/>
    </row>
    <row r="191" spans="1:41">
      <c r="A191" s="25"/>
      <c r="B191" s="18"/>
      <c r="C191" s="18"/>
      <c r="D191" s="25"/>
      <c r="E191" s="27"/>
      <c r="F191" s="25"/>
      <c r="G191" s="25"/>
      <c r="H191" s="29"/>
      <c r="I191" s="18"/>
      <c r="J191" s="18"/>
      <c r="K191" s="64"/>
      <c r="L191" s="49"/>
      <c r="M191" s="49"/>
      <c r="N191" s="25"/>
      <c r="O191" s="25"/>
      <c r="P191" s="18"/>
      <c r="Q191" s="18"/>
      <c r="R191" s="18"/>
      <c r="S191" s="18"/>
      <c r="T191" s="18"/>
      <c r="U191" s="18"/>
      <c r="V191" s="49"/>
      <c r="W191" s="25"/>
      <c r="X191" s="18"/>
      <c r="Y191" s="18"/>
      <c r="Z191" s="18"/>
      <c r="AA191" s="18"/>
      <c r="AB191" s="18"/>
      <c r="AC191" s="18"/>
      <c r="AD191" s="49"/>
      <c r="AE191" s="25"/>
      <c r="AF191" s="18"/>
      <c r="AG191" s="18"/>
      <c r="AH191" s="18"/>
      <c r="AI191" s="18"/>
      <c r="AJ191" s="18"/>
      <c r="AK191" s="18"/>
      <c r="AL191" s="18"/>
    </row>
    <row r="192" spans="1:41" s="36" customFormat="1">
      <c r="A192" s="31"/>
      <c r="B192" s="32"/>
      <c r="C192" s="135"/>
      <c r="D192" s="55"/>
      <c r="E192" s="56"/>
      <c r="F192" s="34"/>
      <c r="G192" s="50"/>
      <c r="H192" s="50"/>
      <c r="I192" s="50"/>
      <c r="J192" s="50"/>
      <c r="K192" s="65"/>
      <c r="L192" s="50"/>
      <c r="M192" s="50"/>
      <c r="N192" s="34"/>
      <c r="O192" s="34"/>
      <c r="P192" s="65"/>
      <c r="Q192" s="65"/>
      <c r="R192" s="65"/>
      <c r="S192" s="65"/>
      <c r="T192" s="65"/>
      <c r="U192" s="78"/>
      <c r="V192" s="78"/>
      <c r="W192" s="34"/>
      <c r="X192" s="65"/>
      <c r="Y192" s="65"/>
      <c r="Z192" s="65"/>
      <c r="AA192" s="65"/>
      <c r="AB192" s="65"/>
      <c r="AC192" s="78"/>
      <c r="AD192" s="80"/>
      <c r="AE192" s="34"/>
      <c r="AF192" s="65"/>
      <c r="AG192" s="65"/>
      <c r="AH192" s="65"/>
      <c r="AI192" s="65"/>
      <c r="AJ192" s="65"/>
      <c r="AK192" s="78"/>
      <c r="AL192" s="78"/>
    </row>
    <row r="193" spans="1:41">
      <c r="C193" s="66"/>
    </row>
    <row r="194" spans="1:41" ht="16.5" customHeight="1">
      <c r="C194" s="66"/>
      <c r="O194" s="77"/>
      <c r="P194" s="77"/>
      <c r="Q194" s="77"/>
      <c r="R194" s="77"/>
      <c r="W194" s="77"/>
      <c r="X194" s="77"/>
      <c r="Y194" s="77"/>
      <c r="Z194" s="77"/>
      <c r="AE194" s="77"/>
      <c r="AF194" s="77"/>
      <c r="AG194" s="77"/>
      <c r="AH194" s="77"/>
      <c r="AM194" s="220"/>
      <c r="AN194" s="220"/>
      <c r="AO194" s="220"/>
    </row>
    <row r="195" spans="1:41" ht="60.75" customHeight="1" thickBot="1">
      <c r="A195" s="17"/>
      <c r="B195" s="18"/>
      <c r="C195" s="51"/>
      <c r="D195" s="51"/>
      <c r="E195" s="22"/>
      <c r="G195" s="52"/>
      <c r="H195" s="52"/>
      <c r="I195" s="52"/>
      <c r="J195" s="52"/>
      <c r="K195" s="52"/>
      <c r="L195" s="51"/>
      <c r="M195" s="52"/>
      <c r="O195" s="79"/>
      <c r="P195" s="22"/>
      <c r="Q195" s="22"/>
      <c r="R195" s="52"/>
      <c r="S195" s="52"/>
      <c r="T195" s="51"/>
      <c r="U195" s="52"/>
      <c r="V195" s="52"/>
      <c r="W195" s="79"/>
      <c r="X195" s="22"/>
      <c r="Y195" s="22"/>
      <c r="Z195" s="52"/>
      <c r="AA195" s="52"/>
      <c r="AB195" s="51"/>
      <c r="AC195" s="52"/>
      <c r="AD195" s="52"/>
      <c r="AE195" s="79"/>
      <c r="AF195" s="22"/>
      <c r="AG195" s="22"/>
      <c r="AH195" s="52"/>
      <c r="AI195" s="52"/>
      <c r="AJ195" s="51"/>
      <c r="AK195" s="52"/>
      <c r="AL195" s="52"/>
      <c r="AM195" s="113"/>
      <c r="AN195" s="113"/>
      <c r="AO195" s="113"/>
    </row>
    <row r="196" spans="1:41" ht="16.5" thickTop="1" thickBot="1">
      <c r="A196" s="23"/>
      <c r="B196" s="18"/>
      <c r="C196" s="18"/>
      <c r="D196" s="207"/>
      <c r="E196" s="208"/>
      <c r="G196" s="21"/>
      <c r="H196" s="23"/>
      <c r="I196" s="18"/>
      <c r="J196" s="18"/>
      <c r="K196" s="18"/>
      <c r="L196" s="21"/>
      <c r="M196" s="21"/>
      <c r="O196" s="21"/>
      <c r="P196" s="23"/>
      <c r="Q196" s="18"/>
      <c r="R196" s="18"/>
      <c r="S196" s="18"/>
      <c r="T196" s="21"/>
      <c r="U196" s="21"/>
      <c r="V196" s="18"/>
      <c r="W196" s="21"/>
      <c r="X196" s="23"/>
      <c r="Y196" s="18"/>
      <c r="Z196" s="18"/>
      <c r="AA196" s="18"/>
      <c r="AB196" s="21"/>
      <c r="AC196" s="21"/>
      <c r="AD196" s="21"/>
      <c r="AE196" s="21"/>
      <c r="AF196" s="23"/>
      <c r="AG196" s="18"/>
      <c r="AH196" s="18"/>
      <c r="AI196" s="18"/>
      <c r="AJ196" s="21"/>
      <c r="AK196" s="21"/>
      <c r="AL196" s="18"/>
      <c r="AM196" s="137"/>
      <c r="AN196" s="69"/>
      <c r="AO196" s="69"/>
    </row>
    <row r="197" spans="1:41" ht="16.5" thickTop="1" thickBot="1">
      <c r="A197" s="67"/>
      <c r="B197" s="18"/>
      <c r="C197" s="18"/>
      <c r="D197" s="18"/>
      <c r="E197" s="205"/>
      <c r="G197" s="21"/>
      <c r="H197" s="67"/>
      <c r="I197" s="18"/>
      <c r="J197" s="18"/>
      <c r="K197" s="18"/>
      <c r="L197" s="21"/>
      <c r="M197" s="21"/>
      <c r="O197" s="21"/>
      <c r="P197" s="67"/>
      <c r="Q197" s="18"/>
      <c r="R197" s="18"/>
      <c r="S197" s="18"/>
      <c r="T197" s="21"/>
      <c r="U197" s="21"/>
      <c r="V197" s="18"/>
      <c r="W197" s="21"/>
      <c r="X197" s="67"/>
      <c r="Y197" s="18"/>
      <c r="Z197" s="18"/>
      <c r="AA197" s="18"/>
      <c r="AB197" s="21"/>
      <c r="AC197" s="21"/>
      <c r="AD197" s="21"/>
      <c r="AE197" s="21"/>
      <c r="AF197" s="67"/>
      <c r="AG197" s="18"/>
      <c r="AH197" s="18"/>
      <c r="AI197" s="18"/>
      <c r="AJ197" s="21"/>
      <c r="AK197" s="21"/>
      <c r="AL197" s="18"/>
    </row>
    <row r="198" spans="1:41" ht="15.75" thickTop="1">
      <c r="A198" s="98"/>
      <c r="B198" s="18"/>
      <c r="C198" s="86"/>
      <c r="D198" s="26"/>
      <c r="E198" s="27"/>
      <c r="G198" s="30"/>
      <c r="H198" s="25"/>
      <c r="I198" s="18"/>
      <c r="J198" s="63"/>
      <c r="K198" s="63"/>
      <c r="L198" s="30"/>
      <c r="M198" s="30"/>
      <c r="O198" s="30"/>
      <c r="P198" s="25"/>
      <c r="Q198" s="18"/>
      <c r="R198" s="63"/>
      <c r="S198" s="63"/>
      <c r="T198" s="30"/>
      <c r="U198" s="30"/>
      <c r="V198" s="30"/>
      <c r="W198" s="30"/>
      <c r="X198" s="25"/>
      <c r="Y198" s="18"/>
      <c r="Z198" s="63"/>
      <c r="AA198" s="63"/>
      <c r="AB198" s="30"/>
      <c r="AC198" s="30"/>
      <c r="AD198" s="30"/>
      <c r="AE198" s="30"/>
      <c r="AF198" s="25"/>
      <c r="AG198" s="18"/>
      <c r="AH198" s="63"/>
      <c r="AI198" s="63"/>
      <c r="AJ198" s="30"/>
      <c r="AK198" s="30"/>
      <c r="AL198" s="30"/>
    </row>
    <row r="199" spans="1:41">
      <c r="A199" s="98"/>
      <c r="B199" s="18"/>
      <c r="C199" s="86"/>
      <c r="D199" s="26"/>
      <c r="E199" s="27"/>
      <c r="G199" s="30"/>
      <c r="H199" s="25"/>
      <c r="I199" s="18"/>
      <c r="J199" s="63"/>
      <c r="O199" s="30"/>
      <c r="P199" s="25"/>
      <c r="Q199" s="18"/>
      <c r="R199" s="63"/>
      <c r="S199" s="63"/>
      <c r="T199" s="30"/>
      <c r="U199" s="30"/>
      <c r="V199" s="30"/>
      <c r="W199" s="30"/>
      <c r="X199" s="25"/>
      <c r="Y199" s="18"/>
      <c r="Z199" s="63"/>
      <c r="AA199" s="63"/>
      <c r="AB199" s="30"/>
      <c r="AC199" s="30"/>
      <c r="AD199" s="30"/>
      <c r="AE199" s="30"/>
      <c r="AF199" s="25"/>
      <c r="AG199" s="18"/>
      <c r="AH199" s="63"/>
      <c r="AI199" s="63"/>
      <c r="AJ199" s="30"/>
      <c r="AK199" s="30"/>
      <c r="AL199" s="30"/>
    </row>
    <row r="200" spans="1:41">
      <c r="A200" s="98"/>
      <c r="B200" s="18"/>
      <c r="C200" s="86"/>
      <c r="D200" s="26"/>
      <c r="E200" s="27"/>
      <c r="G200" s="30"/>
      <c r="H200" s="25"/>
      <c r="I200" s="18"/>
      <c r="J200" s="63"/>
      <c r="K200" s="63"/>
      <c r="L200" s="30"/>
      <c r="M200" s="30"/>
      <c r="O200" s="30"/>
      <c r="P200" s="25"/>
      <c r="Q200" s="18"/>
      <c r="R200" s="63"/>
      <c r="S200" s="63"/>
      <c r="T200" s="30"/>
      <c r="U200" s="30"/>
      <c r="V200" s="30"/>
      <c r="W200" s="30"/>
      <c r="X200" s="25"/>
      <c r="Y200" s="18"/>
      <c r="Z200" s="63"/>
      <c r="AA200" s="63"/>
      <c r="AB200" s="30"/>
      <c r="AC200" s="30"/>
      <c r="AD200" s="30"/>
      <c r="AE200" s="30"/>
      <c r="AF200" s="25"/>
      <c r="AG200" s="18"/>
      <c r="AH200" s="63"/>
      <c r="AI200" s="63"/>
      <c r="AJ200" s="30"/>
      <c r="AK200" s="30"/>
      <c r="AL200" s="30"/>
    </row>
    <row r="201" spans="1:41">
      <c r="A201" s="98"/>
      <c r="B201" s="18"/>
      <c r="C201" s="86"/>
      <c r="D201" s="26"/>
      <c r="E201" s="27"/>
      <c r="G201" s="30"/>
      <c r="H201" s="25"/>
      <c r="I201" s="18"/>
      <c r="J201" s="63"/>
      <c r="K201" s="63"/>
      <c r="L201" s="30"/>
      <c r="M201" s="30"/>
      <c r="O201" s="30"/>
      <c r="P201" s="25"/>
      <c r="Q201" s="18"/>
      <c r="R201" s="63"/>
      <c r="S201" s="63"/>
      <c r="T201" s="30"/>
      <c r="U201" s="30"/>
      <c r="V201" s="30"/>
      <c r="W201" s="30"/>
      <c r="X201" s="25"/>
      <c r="Y201" s="18"/>
      <c r="Z201" s="63"/>
      <c r="AA201" s="63"/>
      <c r="AB201" s="30"/>
      <c r="AC201" s="30"/>
      <c r="AD201" s="30"/>
      <c r="AE201" s="30"/>
      <c r="AF201" s="25"/>
      <c r="AG201" s="18"/>
      <c r="AH201" s="63"/>
      <c r="AI201" s="63"/>
      <c r="AJ201" s="30"/>
      <c r="AK201" s="30"/>
      <c r="AL201" s="30"/>
    </row>
    <row r="202" spans="1:41">
      <c r="A202" s="98"/>
      <c r="B202" s="18"/>
      <c r="C202" s="86"/>
      <c r="D202" s="26"/>
      <c r="E202" s="27"/>
      <c r="G202" s="30"/>
      <c r="H202" s="25"/>
      <c r="I202" s="18"/>
      <c r="J202" s="63"/>
      <c r="K202" s="63"/>
      <c r="L202" s="30"/>
      <c r="M202" s="30"/>
      <c r="O202" s="30"/>
      <c r="P202" s="25"/>
      <c r="Q202" s="18"/>
      <c r="R202" s="63"/>
      <c r="S202" s="63"/>
      <c r="T202" s="30"/>
      <c r="U202" s="30"/>
      <c r="V202" s="30"/>
      <c r="W202" s="30"/>
      <c r="X202" s="25"/>
      <c r="Y202" s="18"/>
      <c r="Z202" s="63"/>
      <c r="AA202" s="63"/>
      <c r="AB202" s="30"/>
      <c r="AC202" s="30"/>
      <c r="AD202" s="30"/>
      <c r="AE202" s="30"/>
      <c r="AF202" s="25"/>
      <c r="AG202" s="18"/>
      <c r="AH202" s="63"/>
      <c r="AI202" s="63"/>
      <c r="AJ202" s="30"/>
      <c r="AK202" s="30"/>
      <c r="AL202" s="30"/>
    </row>
    <row r="203" spans="1:41">
      <c r="A203" s="98"/>
      <c r="B203" s="18"/>
      <c r="C203" s="87"/>
      <c r="D203" s="74"/>
      <c r="E203" s="48"/>
      <c r="G203" s="49"/>
      <c r="H203" s="25"/>
      <c r="I203" s="18"/>
      <c r="J203" s="63"/>
      <c r="K203" s="63"/>
      <c r="L203" s="30"/>
      <c r="M203" s="30"/>
      <c r="O203" s="75"/>
      <c r="P203" s="25"/>
      <c r="Q203" s="18"/>
      <c r="R203" s="63"/>
      <c r="S203" s="63"/>
      <c r="T203" s="30"/>
      <c r="U203" s="30"/>
      <c r="V203" s="30"/>
      <c r="W203" s="75"/>
      <c r="X203" s="25"/>
      <c r="Y203" s="18"/>
      <c r="Z203" s="63"/>
      <c r="AA203" s="63"/>
      <c r="AB203" s="30"/>
      <c r="AC203" s="30"/>
      <c r="AD203" s="30"/>
      <c r="AE203" s="75"/>
      <c r="AF203" s="25"/>
      <c r="AG203" s="18"/>
      <c r="AH203" s="63"/>
      <c r="AI203" s="63"/>
      <c r="AJ203" s="30"/>
      <c r="AK203" s="30"/>
      <c r="AL203" s="76"/>
    </row>
    <row r="204" spans="1:41">
      <c r="A204" s="25"/>
      <c r="B204" s="18"/>
      <c r="C204" s="18"/>
      <c r="D204" s="25"/>
      <c r="E204" s="27"/>
      <c r="G204" s="25"/>
      <c r="H204" s="29"/>
      <c r="I204" s="18"/>
      <c r="J204" s="18"/>
      <c r="K204" s="64"/>
      <c r="L204" s="49"/>
      <c r="M204" s="49"/>
      <c r="O204" s="25"/>
      <c r="P204" s="29"/>
      <c r="Q204" s="18"/>
      <c r="R204" s="18"/>
      <c r="S204" s="100"/>
      <c r="T204" s="49"/>
      <c r="U204" s="49"/>
      <c r="V204" s="49"/>
      <c r="W204" s="25"/>
      <c r="X204" s="29"/>
      <c r="Y204" s="18"/>
      <c r="Z204" s="18"/>
      <c r="AA204" s="100"/>
      <c r="AB204" s="49"/>
      <c r="AC204" s="49"/>
      <c r="AD204" s="49"/>
      <c r="AE204" s="25"/>
      <c r="AF204" s="29"/>
      <c r="AG204" s="18"/>
      <c r="AH204" s="18"/>
      <c r="AI204" s="100"/>
      <c r="AJ204" s="49"/>
      <c r="AK204" s="49"/>
      <c r="AL204" s="18"/>
    </row>
    <row r="205" spans="1:41">
      <c r="A205" s="25"/>
      <c r="B205" s="18"/>
      <c r="C205" s="18"/>
      <c r="D205" s="25"/>
      <c r="E205" s="27"/>
      <c r="G205" s="25"/>
      <c r="H205" s="29"/>
      <c r="I205" s="18"/>
      <c r="J205" s="18"/>
      <c r="K205" s="64"/>
      <c r="L205" s="49"/>
      <c r="M205" s="49"/>
      <c r="O205" s="25"/>
      <c r="P205" s="18"/>
      <c r="Q205" s="18"/>
      <c r="R205" s="18"/>
      <c r="S205" s="18"/>
      <c r="T205" s="18"/>
      <c r="U205" s="18"/>
      <c r="V205" s="49"/>
      <c r="W205" s="25"/>
      <c r="X205" s="18"/>
      <c r="Y205" s="18"/>
      <c r="Z205" s="18"/>
      <c r="AA205" s="18"/>
      <c r="AB205" s="18"/>
      <c r="AC205" s="18"/>
      <c r="AD205" s="49"/>
      <c r="AE205" s="25"/>
      <c r="AF205" s="18"/>
      <c r="AG205" s="18"/>
      <c r="AH205" s="18"/>
      <c r="AI205" s="18"/>
      <c r="AJ205" s="18"/>
      <c r="AK205" s="18"/>
      <c r="AL205" s="18"/>
    </row>
    <row r="206" spans="1:41" s="36" customFormat="1">
      <c r="A206" s="31"/>
      <c r="B206" s="32"/>
      <c r="C206" s="54"/>
      <c r="D206" s="55"/>
      <c r="E206" s="56"/>
      <c r="G206" s="50"/>
      <c r="H206" s="50"/>
      <c r="I206" s="50"/>
      <c r="J206" s="50"/>
      <c r="K206" s="65"/>
      <c r="L206" s="50"/>
      <c r="M206" s="50"/>
      <c r="P206" s="65"/>
      <c r="Q206" s="65"/>
      <c r="R206" s="65"/>
      <c r="S206" s="65"/>
      <c r="T206" s="65"/>
      <c r="U206" s="78"/>
      <c r="V206" s="78"/>
      <c r="X206" s="65"/>
      <c r="Y206" s="65"/>
      <c r="Z206" s="65"/>
      <c r="AA206" s="65"/>
      <c r="AB206" s="65"/>
      <c r="AC206" s="78"/>
      <c r="AD206" s="80"/>
      <c r="AF206" s="65"/>
      <c r="AG206" s="65"/>
      <c r="AH206" s="65"/>
      <c r="AI206" s="65"/>
      <c r="AJ206" s="65"/>
      <c r="AK206" s="78"/>
      <c r="AL206" s="78"/>
    </row>
  </sheetData>
  <mergeCells count="49">
    <mergeCell ref="W55:Z55"/>
    <mergeCell ref="AM128:AO128"/>
    <mergeCell ref="W71:Z71"/>
    <mergeCell ref="W85:Z85"/>
    <mergeCell ref="W99:Z99"/>
    <mergeCell ref="W113:Z113"/>
    <mergeCell ref="AE71:AH71"/>
    <mergeCell ref="AE85:AH85"/>
    <mergeCell ref="AE99:AH99"/>
    <mergeCell ref="AE113:AH113"/>
    <mergeCell ref="AM70:AO70"/>
    <mergeCell ref="AM84:AO84"/>
    <mergeCell ref="AM194:AO194"/>
    <mergeCell ref="A1:S1"/>
    <mergeCell ref="O39:R39"/>
    <mergeCell ref="O99:R99"/>
    <mergeCell ref="O113:R113"/>
    <mergeCell ref="O55:R55"/>
    <mergeCell ref="O71:R71"/>
    <mergeCell ref="O85:R85"/>
    <mergeCell ref="O23:R23"/>
    <mergeCell ref="O22:U22"/>
    <mergeCell ref="H22:M22"/>
    <mergeCell ref="AM141:AO141"/>
    <mergeCell ref="AM154:AO154"/>
    <mergeCell ref="AM98:AO98"/>
    <mergeCell ref="AE55:AH55"/>
    <mergeCell ref="W39:Z39"/>
    <mergeCell ref="AM167:AO167"/>
    <mergeCell ref="AM112:AO112"/>
    <mergeCell ref="AM180:AO180"/>
    <mergeCell ref="H2:L2"/>
    <mergeCell ref="P3:S3"/>
    <mergeCell ref="P12:S12"/>
    <mergeCell ref="X12:AA12"/>
    <mergeCell ref="X3:AA3"/>
    <mergeCell ref="AM22:AO22"/>
    <mergeCell ref="AM38:AO38"/>
    <mergeCell ref="AM54:AO54"/>
    <mergeCell ref="P2:S2"/>
    <mergeCell ref="X2:AA2"/>
    <mergeCell ref="AF2:AI2"/>
    <mergeCell ref="AF3:AI3"/>
    <mergeCell ref="AF12:AI12"/>
    <mergeCell ref="W22:AC22"/>
    <mergeCell ref="W23:Z23"/>
    <mergeCell ref="AE22:AK22"/>
    <mergeCell ref="AE23:AH23"/>
    <mergeCell ref="AE39:AH3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85CB-358A-4B29-A164-03A5414BF7EB}">
  <sheetPr codeName="Sheet8">
    <tabColor theme="9" tint="0.39997558519241921"/>
  </sheetPr>
  <dimension ref="A1:AW65"/>
  <sheetViews>
    <sheetView zoomScale="90" zoomScaleNormal="90" workbookViewId="0">
      <pane xSplit="6" ySplit="21" topLeftCell="AG44" activePane="bottomRight" state="frozen"/>
      <selection pane="topRight" activeCell="F1" sqref="F1"/>
      <selection pane="bottomLeft" activeCell="A3" sqref="A3"/>
      <selection pane="bottomRight" activeCell="F56" sqref="F56"/>
    </sheetView>
  </sheetViews>
  <sheetFormatPr defaultColWidth="8.7109375" defaultRowHeight="15"/>
  <cols>
    <col min="1" max="1" width="15" bestFit="1" customWidth="1"/>
    <col min="3" max="3" width="11.28515625" customWidth="1"/>
    <col min="7" max="7" width="3.7109375" customWidth="1"/>
    <col min="8" max="8" width="1.42578125" customWidth="1"/>
    <col min="9" max="9" width="18.7109375" bestFit="1" customWidth="1"/>
    <col min="11" max="11" width="9.140625" customWidth="1"/>
    <col min="12" max="13" width="11.42578125" customWidth="1"/>
    <col min="14" max="14" width="9.42578125" customWidth="1"/>
    <col min="15" max="15" width="3.140625" customWidth="1"/>
    <col min="16" max="16" width="1.42578125" customWidth="1"/>
    <col min="17" max="17" width="31.42578125" customWidth="1"/>
    <col min="18" max="18" width="10.42578125" customWidth="1"/>
    <col min="19" max="19" width="10.7109375" customWidth="1"/>
    <col min="20" max="20" width="10.42578125" customWidth="1"/>
    <col min="21" max="21" width="11.7109375" customWidth="1"/>
    <col min="22" max="22" width="12" customWidth="1"/>
    <col min="23" max="23" width="5.42578125" customWidth="1"/>
    <col min="24" max="24" width="1.42578125" customWidth="1"/>
    <col min="25" max="25" width="31.42578125" customWidth="1"/>
    <col min="26" max="26" width="10.42578125" customWidth="1"/>
    <col min="27" max="27" width="10.7109375" customWidth="1"/>
    <col min="28" max="28" width="10.42578125" customWidth="1"/>
    <col min="29" max="29" width="11.7109375" customWidth="1"/>
    <col min="30" max="30" width="12" customWidth="1"/>
    <col min="31" max="31" width="6.42578125" customWidth="1"/>
    <col min="32" max="32" width="2.28515625" customWidth="1"/>
    <col min="33" max="33" width="31.42578125" customWidth="1"/>
    <col min="34" max="34" width="10.42578125" customWidth="1"/>
    <col min="35" max="35" width="10.7109375" customWidth="1"/>
    <col min="36" max="36" width="10.42578125" customWidth="1"/>
    <col min="37" max="37" width="11.7109375" customWidth="1"/>
    <col min="38" max="38" width="12" customWidth="1"/>
    <col min="39" max="39" width="9.140625" customWidth="1"/>
    <col min="40" max="41" width="16.42578125" customWidth="1"/>
    <col min="42" max="42" width="13.42578125" customWidth="1"/>
  </cols>
  <sheetData>
    <row r="1" spans="1:38" s="114" customFormat="1" ht="21" customHeight="1">
      <c r="A1" s="237" t="s">
        <v>65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</row>
    <row r="2" spans="1:38" ht="21" customHeight="1">
      <c r="A2" s="144"/>
      <c r="B2" s="144"/>
      <c r="C2" s="144"/>
      <c r="D2" s="144"/>
      <c r="E2" s="144"/>
      <c r="F2" s="144"/>
      <c r="G2" s="144"/>
      <c r="H2" s="144"/>
      <c r="I2" s="180"/>
      <c r="J2" s="180"/>
      <c r="K2" s="180"/>
      <c r="L2" s="180"/>
      <c r="M2" s="180"/>
      <c r="N2" s="144"/>
      <c r="O2" s="144"/>
      <c r="P2" s="144"/>
      <c r="Q2" s="230" t="s">
        <v>12</v>
      </c>
      <c r="R2" s="231"/>
      <c r="S2" s="231"/>
      <c r="T2" s="232"/>
      <c r="U2" s="144"/>
      <c r="V2" s="144"/>
      <c r="W2" s="144"/>
      <c r="X2" s="144"/>
      <c r="Y2" s="230" t="s">
        <v>13</v>
      </c>
      <c r="Z2" s="231"/>
      <c r="AA2" s="231"/>
      <c r="AB2" s="232"/>
      <c r="AC2" s="144"/>
      <c r="AD2" s="144"/>
      <c r="AE2" s="144"/>
      <c r="AF2" s="144"/>
      <c r="AG2" s="230" t="s">
        <v>14</v>
      </c>
      <c r="AH2" s="231"/>
      <c r="AI2" s="231"/>
      <c r="AJ2" s="232"/>
      <c r="AK2" s="144"/>
      <c r="AL2" s="144"/>
    </row>
    <row r="3" spans="1:38" ht="14.25" customHeight="1">
      <c r="A3" s="60"/>
      <c r="B3" s="61"/>
      <c r="C3" s="61"/>
      <c r="D3" s="61"/>
      <c r="E3" s="61"/>
      <c r="F3" s="61"/>
      <c r="G3" s="90"/>
      <c r="H3" s="90"/>
      <c r="I3" s="221" t="s">
        <v>11</v>
      </c>
      <c r="J3" s="222"/>
      <c r="K3" s="222"/>
      <c r="L3" s="222"/>
      <c r="M3" s="223"/>
      <c r="N3" s="156"/>
      <c r="O3" s="90"/>
      <c r="P3" s="90"/>
      <c r="Q3" s="221" t="s">
        <v>16</v>
      </c>
      <c r="R3" s="222"/>
      <c r="S3" s="222"/>
      <c r="T3" s="223"/>
      <c r="U3" s="61"/>
      <c r="V3" s="61"/>
      <c r="W3" s="61"/>
      <c r="X3" s="90"/>
      <c r="Y3" s="227" t="s">
        <v>16</v>
      </c>
      <c r="Z3" s="228"/>
      <c r="AA3" s="228"/>
      <c r="AB3" s="229"/>
      <c r="AC3" s="61"/>
      <c r="AD3" s="61"/>
      <c r="AE3" s="61"/>
      <c r="AF3" s="90"/>
      <c r="AG3" s="227" t="s">
        <v>16</v>
      </c>
      <c r="AH3" s="228"/>
      <c r="AI3" s="228"/>
      <c r="AJ3" s="229"/>
      <c r="AK3" s="61"/>
      <c r="AL3" s="61"/>
    </row>
    <row r="4" spans="1:38" ht="14.25" customHeight="1">
      <c r="A4" s="60"/>
      <c r="B4" s="61"/>
      <c r="C4" s="61"/>
      <c r="D4" s="61"/>
      <c r="E4" s="61"/>
      <c r="F4" s="61"/>
      <c r="G4" s="90"/>
      <c r="H4" s="90"/>
      <c r="I4" s="115"/>
      <c r="J4" s="116"/>
      <c r="K4" s="129" t="s">
        <v>5</v>
      </c>
      <c r="L4" s="129" t="s">
        <v>15</v>
      </c>
      <c r="M4" s="183" t="s">
        <v>8</v>
      </c>
      <c r="N4" s="90"/>
      <c r="O4" s="90"/>
      <c r="P4" s="90"/>
      <c r="Q4" s="195"/>
      <c r="R4" s="129" t="s">
        <v>5</v>
      </c>
      <c r="S4" s="129" t="s">
        <v>15</v>
      </c>
      <c r="T4" s="183" t="s">
        <v>8</v>
      </c>
      <c r="U4" s="61"/>
      <c r="V4" s="61"/>
      <c r="W4" s="61"/>
      <c r="X4" s="90"/>
      <c r="Y4" s="195"/>
      <c r="Z4" s="196" t="s">
        <v>5</v>
      </c>
      <c r="AA4" s="196" t="s">
        <v>15</v>
      </c>
      <c r="AB4" s="197" t="s">
        <v>8</v>
      </c>
      <c r="AC4" s="61"/>
      <c r="AD4" s="61"/>
      <c r="AE4" s="61"/>
      <c r="AF4" s="90"/>
      <c r="AG4" s="189"/>
      <c r="AH4" s="193" t="s">
        <v>5</v>
      </c>
      <c r="AI4" s="193" t="s">
        <v>15</v>
      </c>
      <c r="AJ4" s="194" t="s">
        <v>8</v>
      </c>
      <c r="AK4" s="61"/>
      <c r="AL4" s="61"/>
    </row>
    <row r="5" spans="1:38" ht="14.25" customHeight="1">
      <c r="A5" s="60"/>
      <c r="B5" s="61"/>
      <c r="C5" s="61"/>
      <c r="D5" s="61"/>
      <c r="E5" s="61"/>
      <c r="F5" s="61"/>
      <c r="G5" s="90"/>
      <c r="H5" s="90"/>
      <c r="I5" s="128" t="s">
        <v>17</v>
      </c>
      <c r="J5" s="43"/>
      <c r="K5" s="162">
        <v>25.85</v>
      </c>
      <c r="L5" s="162">
        <v>0</v>
      </c>
      <c r="M5" s="164">
        <v>25.85</v>
      </c>
      <c r="N5" s="90"/>
      <c r="O5" s="90"/>
      <c r="P5" s="90"/>
      <c r="Q5" s="168" t="s">
        <v>17</v>
      </c>
      <c r="R5" s="171">
        <v>29.097610156886343</v>
      </c>
      <c r="S5" s="171">
        <v>0</v>
      </c>
      <c r="T5" s="172">
        <v>29.097610156886343</v>
      </c>
      <c r="U5" s="61"/>
      <c r="V5" s="61"/>
      <c r="W5" s="61"/>
      <c r="X5" s="90"/>
      <c r="Y5" s="178" t="s">
        <v>17</v>
      </c>
      <c r="Z5" s="162">
        <v>43.356502850029834</v>
      </c>
      <c r="AA5" s="162">
        <v>0.24316628787601294</v>
      </c>
      <c r="AB5" s="164">
        <v>43.599669137905842</v>
      </c>
      <c r="AC5" s="61"/>
      <c r="AD5" s="61"/>
      <c r="AE5" s="61"/>
      <c r="AF5" s="155"/>
      <c r="AG5" s="169" t="s">
        <v>17</v>
      </c>
      <c r="AH5" s="162">
        <v>29.097610156886343</v>
      </c>
      <c r="AI5" s="162">
        <v>0</v>
      </c>
      <c r="AJ5" s="164">
        <v>29.097610156886343</v>
      </c>
      <c r="AK5" s="61"/>
      <c r="AL5" s="61"/>
    </row>
    <row r="6" spans="1:38" ht="14.25" customHeight="1">
      <c r="A6" s="60"/>
      <c r="B6" s="61"/>
      <c r="C6" s="61"/>
      <c r="D6" s="61"/>
      <c r="E6" s="61"/>
      <c r="F6" s="61"/>
      <c r="G6" s="90"/>
      <c r="H6" s="90"/>
      <c r="I6" s="107" t="s">
        <v>66</v>
      </c>
      <c r="J6" s="43"/>
      <c r="K6" s="163">
        <v>5.7068000000000001E-2</v>
      </c>
      <c r="L6" s="163">
        <v>1.2670000000000001E-3</v>
      </c>
      <c r="M6" s="165">
        <v>5.8334999999999998E-2</v>
      </c>
      <c r="N6" s="90"/>
      <c r="O6" s="90"/>
      <c r="P6" s="90"/>
      <c r="Q6" s="168" t="s">
        <v>20</v>
      </c>
      <c r="R6" s="173">
        <v>0.60380931494179313</v>
      </c>
      <c r="S6" s="173">
        <v>1.0297157911143889E-2</v>
      </c>
      <c r="T6" s="174">
        <v>0.61410647285293707</v>
      </c>
      <c r="U6" s="61"/>
      <c r="V6" s="61"/>
      <c r="W6" s="61"/>
      <c r="X6" s="90"/>
      <c r="Y6" s="168" t="s">
        <v>20</v>
      </c>
      <c r="Z6" s="163">
        <v>0</v>
      </c>
      <c r="AA6" s="163">
        <v>0</v>
      </c>
      <c r="AB6" s="165">
        <v>0</v>
      </c>
      <c r="AC6" s="61"/>
      <c r="AD6" s="61"/>
      <c r="AE6" s="61"/>
      <c r="AF6" s="155"/>
      <c r="AG6" s="169" t="s">
        <v>20</v>
      </c>
      <c r="AH6" s="163">
        <v>0</v>
      </c>
      <c r="AI6" s="163">
        <v>0</v>
      </c>
      <c r="AJ6" s="165">
        <v>0</v>
      </c>
      <c r="AK6" s="61"/>
      <c r="AL6" s="61"/>
    </row>
    <row r="7" spans="1:38" ht="14.25" customHeight="1">
      <c r="A7" s="60"/>
      <c r="B7" s="61"/>
      <c r="C7" s="61"/>
      <c r="D7" s="61"/>
      <c r="E7" s="61"/>
      <c r="F7" s="61"/>
      <c r="G7" s="90"/>
      <c r="H7" s="90"/>
      <c r="I7" s="107" t="s">
        <v>67</v>
      </c>
      <c r="J7" s="43"/>
      <c r="K7" s="163">
        <v>5.4366000000000005E-2</v>
      </c>
      <c r="L7" s="163">
        <v>1.2670000000000001E-3</v>
      </c>
      <c r="M7" s="165">
        <v>5.5633000000000002E-2</v>
      </c>
      <c r="N7" s="90"/>
      <c r="O7" s="90"/>
      <c r="P7" s="90"/>
      <c r="Q7" s="168" t="s">
        <v>22</v>
      </c>
      <c r="R7" s="173">
        <v>0</v>
      </c>
      <c r="S7" s="173">
        <v>3.918459579378311E-3</v>
      </c>
      <c r="T7" s="174">
        <v>3.918459579378311E-3</v>
      </c>
      <c r="U7" s="61"/>
      <c r="V7" s="61"/>
      <c r="W7" s="61"/>
      <c r="X7" s="90"/>
      <c r="Y7" s="168" t="s">
        <v>22</v>
      </c>
      <c r="Z7" s="163">
        <v>0</v>
      </c>
      <c r="AA7" s="163">
        <v>3.918459579378311E-3</v>
      </c>
      <c r="AB7" s="165">
        <v>3.918459579378311E-3</v>
      </c>
      <c r="AC7" s="61"/>
      <c r="AD7" s="61"/>
      <c r="AE7" s="61"/>
      <c r="AF7" s="155"/>
      <c r="AG7" s="169" t="s">
        <v>22</v>
      </c>
      <c r="AH7" s="163">
        <v>7.1816978237685708E-2</v>
      </c>
      <c r="AI7" s="163">
        <v>5.1432018072883291E-3</v>
      </c>
      <c r="AJ7" s="165">
        <v>7.6960180044974028E-2</v>
      </c>
      <c r="AK7" s="61"/>
      <c r="AL7" s="61"/>
    </row>
    <row r="8" spans="1:38" ht="14.25" customHeight="1">
      <c r="A8" s="60"/>
      <c r="B8" s="61"/>
      <c r="C8" s="61"/>
      <c r="D8" s="61"/>
      <c r="E8" s="61"/>
      <c r="F8" s="61"/>
      <c r="G8" s="90"/>
      <c r="H8" s="90"/>
      <c r="I8" s="107" t="s">
        <v>68</v>
      </c>
      <c r="J8" s="43"/>
      <c r="K8" s="163">
        <v>4.7390000000000002E-2</v>
      </c>
      <c r="L8" s="163">
        <v>1.2670000000000001E-3</v>
      </c>
      <c r="M8" s="165">
        <v>4.8656999999999992E-2</v>
      </c>
      <c r="N8" s="90"/>
      <c r="O8" s="90"/>
      <c r="P8" s="90"/>
      <c r="Q8" s="168" t="s">
        <v>24</v>
      </c>
      <c r="R8" s="173">
        <v>-8.6499021552362591E-4</v>
      </c>
      <c r="S8" s="173">
        <v>1.8448860866686262E-2</v>
      </c>
      <c r="T8" s="174">
        <v>1.7583870651162636E-2</v>
      </c>
      <c r="U8" s="61"/>
      <c r="V8" s="61"/>
      <c r="W8" s="61"/>
      <c r="X8" s="90"/>
      <c r="Y8" s="168" t="s">
        <v>24</v>
      </c>
      <c r="Z8" s="163">
        <v>-8.6499021552362591E-4</v>
      </c>
      <c r="AA8" s="163">
        <v>1.8448860866686262E-2</v>
      </c>
      <c r="AB8" s="165">
        <v>1.7583870651162636E-2</v>
      </c>
      <c r="AC8" s="61"/>
      <c r="AD8" s="61"/>
      <c r="AE8" s="61"/>
      <c r="AF8" s="90"/>
      <c r="AG8" s="168" t="s">
        <v>24</v>
      </c>
      <c r="AH8" s="163">
        <v>-8.6499021552362591E-4</v>
      </c>
      <c r="AI8" s="163">
        <v>1.8448860866686262E-2</v>
      </c>
      <c r="AJ8" s="165">
        <v>1.7583870651162636E-2</v>
      </c>
      <c r="AK8" s="61"/>
      <c r="AL8" s="61"/>
    </row>
    <row r="9" spans="1:38" ht="14.25" customHeight="1">
      <c r="A9" s="60"/>
      <c r="B9" s="61"/>
      <c r="C9" s="61"/>
      <c r="D9" s="61"/>
      <c r="E9" s="61"/>
      <c r="F9" s="61"/>
      <c r="G9" s="90"/>
      <c r="H9" s="90"/>
      <c r="I9" s="128" t="s">
        <v>69</v>
      </c>
      <c r="J9" s="43"/>
      <c r="K9" s="163">
        <v>8.9510000000000006E-3</v>
      </c>
      <c r="L9" s="163">
        <v>3.4900000000000003E-4</v>
      </c>
      <c r="M9" s="165">
        <v>9.300000000000001E-3</v>
      </c>
      <c r="N9" s="90"/>
      <c r="O9" s="90"/>
      <c r="P9" s="90"/>
      <c r="Q9" s="168" t="s">
        <v>26</v>
      </c>
      <c r="R9" s="173">
        <v>1.4047670012902582E-3</v>
      </c>
      <c r="S9" s="173">
        <v>0.14261380567437265</v>
      </c>
      <c r="T9" s="174">
        <v>0.1440185726756629</v>
      </c>
      <c r="U9" s="61"/>
      <c r="V9" s="61"/>
      <c r="W9" s="61"/>
      <c r="X9" s="90"/>
      <c r="Y9" s="168" t="s">
        <v>26</v>
      </c>
      <c r="Z9" s="163">
        <v>1.4047670012902582E-3</v>
      </c>
      <c r="AA9" s="163">
        <v>0.14261380567437265</v>
      </c>
      <c r="AB9" s="165">
        <v>0.1440185726756629</v>
      </c>
      <c r="AC9" s="61"/>
      <c r="AD9" s="61"/>
      <c r="AE9" s="61"/>
      <c r="AF9" s="90"/>
      <c r="AG9" s="168" t="s">
        <v>26</v>
      </c>
      <c r="AH9" s="163">
        <v>1.4047670012902582E-3</v>
      </c>
      <c r="AI9" s="163">
        <v>0.14261380567437265</v>
      </c>
      <c r="AJ9" s="165">
        <v>0.1440185726756629</v>
      </c>
      <c r="AK9" s="61"/>
      <c r="AL9" s="61"/>
    </row>
    <row r="10" spans="1:38" ht="14.25" customHeight="1">
      <c r="A10" s="60"/>
      <c r="B10" s="61"/>
      <c r="C10" s="61"/>
      <c r="D10" s="61"/>
      <c r="E10" s="61"/>
      <c r="F10" s="61"/>
      <c r="G10" s="90"/>
      <c r="H10" s="90"/>
      <c r="I10" s="128" t="s">
        <v>35</v>
      </c>
      <c r="J10" s="43"/>
      <c r="K10" s="163">
        <v>-7.5899999999999991E-4</v>
      </c>
      <c r="L10" s="163">
        <v>0.16319150652953471</v>
      </c>
      <c r="M10" s="165">
        <v>0.1624325065295347</v>
      </c>
      <c r="N10" s="156"/>
      <c r="O10" s="90"/>
      <c r="P10" s="90"/>
      <c r="Q10" s="181" t="s">
        <v>28</v>
      </c>
      <c r="R10" s="179">
        <v>0.152643</v>
      </c>
      <c r="S10" s="179">
        <v>0</v>
      </c>
      <c r="T10" s="175">
        <v>0.152643</v>
      </c>
      <c r="U10" s="61"/>
      <c r="V10" s="61"/>
      <c r="W10" s="61"/>
      <c r="X10" s="90"/>
      <c r="Y10" s="184" t="s">
        <v>28</v>
      </c>
      <c r="Z10" s="177">
        <v>0.152643</v>
      </c>
      <c r="AA10" s="177">
        <v>0</v>
      </c>
      <c r="AB10" s="167">
        <v>0.152643</v>
      </c>
      <c r="AC10" s="152"/>
      <c r="AD10" s="61"/>
      <c r="AE10" s="61"/>
      <c r="AF10" s="90"/>
      <c r="AG10" s="108" t="s">
        <v>28</v>
      </c>
      <c r="AH10" s="177">
        <v>0.152643</v>
      </c>
      <c r="AI10" s="177">
        <v>0</v>
      </c>
      <c r="AJ10" s="167">
        <v>0.152643</v>
      </c>
      <c r="AK10" s="61"/>
      <c r="AL10" s="61"/>
    </row>
    <row r="11" spans="1:38" ht="14.25" customHeight="1">
      <c r="A11" s="60"/>
      <c r="B11" s="61"/>
      <c r="C11" s="61"/>
      <c r="D11" s="61"/>
      <c r="E11" s="61"/>
      <c r="F11" s="61"/>
      <c r="G11" s="90"/>
      <c r="H11" s="90"/>
      <c r="I11" s="181" t="s">
        <v>28</v>
      </c>
      <c r="J11" s="176"/>
      <c r="K11" s="177">
        <v>0.152643</v>
      </c>
      <c r="L11" s="177">
        <v>0</v>
      </c>
      <c r="M11" s="177">
        <v>0.152643</v>
      </c>
      <c r="N11" s="156"/>
      <c r="O11" s="90"/>
      <c r="P11" s="90"/>
      <c r="Q11" s="90"/>
      <c r="R11" s="116"/>
      <c r="S11" s="116"/>
      <c r="T11" s="116"/>
      <c r="U11" s="61"/>
      <c r="V11" s="61"/>
      <c r="W11" s="61"/>
      <c r="X11" s="90"/>
      <c r="AC11" s="61"/>
      <c r="AD11" s="61"/>
      <c r="AE11" s="61"/>
      <c r="AF11" s="90"/>
      <c r="AK11" s="61"/>
      <c r="AL11" s="61"/>
    </row>
    <row r="12" spans="1:38" ht="14.25" customHeight="1">
      <c r="A12" s="60"/>
      <c r="B12" s="61"/>
      <c r="C12" s="61"/>
      <c r="D12" s="61"/>
      <c r="E12" s="61"/>
      <c r="F12" s="61"/>
      <c r="G12" s="90"/>
      <c r="H12" s="90"/>
      <c r="I12" s="90"/>
      <c r="J12" s="43"/>
      <c r="K12" s="43"/>
      <c r="L12" s="43"/>
      <c r="M12" s="43"/>
      <c r="N12" s="90"/>
      <c r="O12" s="90"/>
      <c r="P12" s="90"/>
      <c r="Q12" s="221" t="s">
        <v>30</v>
      </c>
      <c r="R12" s="222"/>
      <c r="S12" s="222"/>
      <c r="T12" s="223"/>
      <c r="U12" s="61"/>
      <c r="V12" s="141"/>
      <c r="W12" s="141"/>
      <c r="X12" s="90"/>
      <c r="Y12" s="227" t="s">
        <v>30</v>
      </c>
      <c r="Z12" s="228"/>
      <c r="AA12" s="228"/>
      <c r="AB12" s="229"/>
      <c r="AC12" s="61"/>
      <c r="AD12" s="141"/>
      <c r="AE12" s="141"/>
      <c r="AF12" s="90"/>
      <c r="AG12" s="227" t="s">
        <v>30</v>
      </c>
      <c r="AH12" s="228"/>
      <c r="AI12" s="228"/>
      <c r="AJ12" s="229"/>
      <c r="AK12" s="61"/>
      <c r="AL12" s="141"/>
    </row>
    <row r="13" spans="1:38" ht="14.25" customHeight="1">
      <c r="A13" s="60"/>
      <c r="B13" s="61"/>
      <c r="C13" s="61"/>
      <c r="D13" s="61"/>
      <c r="E13" s="61"/>
      <c r="F13" s="61"/>
      <c r="G13" s="90"/>
      <c r="H13" s="90"/>
      <c r="I13" s="90"/>
      <c r="J13" s="43"/>
      <c r="K13" s="43"/>
      <c r="L13" s="43"/>
      <c r="M13" s="43"/>
      <c r="N13" s="90"/>
      <c r="O13" s="90"/>
      <c r="P13" s="90"/>
      <c r="Q13" s="195"/>
      <c r="R13" s="129" t="s">
        <v>5</v>
      </c>
      <c r="S13" s="129" t="s">
        <v>15</v>
      </c>
      <c r="T13" s="183" t="s">
        <v>8</v>
      </c>
      <c r="U13" s="152"/>
      <c r="V13" s="61"/>
      <c r="W13" s="61"/>
      <c r="X13" s="90"/>
      <c r="Y13" s="195"/>
      <c r="Z13" s="196" t="s">
        <v>5</v>
      </c>
      <c r="AA13" s="196" t="s">
        <v>15</v>
      </c>
      <c r="AB13" s="197" t="s">
        <v>8</v>
      </c>
      <c r="AC13" s="61"/>
      <c r="AD13" s="61"/>
      <c r="AE13" s="61"/>
      <c r="AF13" s="155"/>
      <c r="AG13" s="195"/>
      <c r="AH13" s="196" t="s">
        <v>5</v>
      </c>
      <c r="AI13" s="196" t="s">
        <v>15</v>
      </c>
      <c r="AJ13" s="197" t="s">
        <v>8</v>
      </c>
      <c r="AK13" s="61"/>
      <c r="AL13" s="61"/>
    </row>
    <row r="14" spans="1:38" ht="14.25" customHeight="1">
      <c r="A14" s="60"/>
      <c r="B14" s="61"/>
      <c r="C14" s="61"/>
      <c r="D14" s="61"/>
      <c r="E14" s="61"/>
      <c r="F14" s="61"/>
      <c r="G14" s="90"/>
      <c r="H14" s="90"/>
      <c r="I14" s="90"/>
      <c r="J14" s="43"/>
      <c r="K14" s="43"/>
      <c r="L14" s="43"/>
      <c r="M14" s="43"/>
      <c r="N14" s="90"/>
      <c r="O14" s="90"/>
      <c r="P14" s="90"/>
      <c r="Q14" s="168" t="s">
        <v>17</v>
      </c>
      <c r="R14" s="171">
        <v>29.097610156886343</v>
      </c>
      <c r="S14" s="162">
        <v>0</v>
      </c>
      <c r="T14" s="171">
        <v>29.097610156886343</v>
      </c>
      <c r="U14" s="61"/>
      <c r="V14" s="61"/>
      <c r="W14" s="61"/>
      <c r="X14" s="90"/>
      <c r="Y14" s="178" t="s">
        <v>17</v>
      </c>
      <c r="Z14" s="162">
        <v>501.89065855250084</v>
      </c>
      <c r="AA14" s="162">
        <v>7.7349531222224197</v>
      </c>
      <c r="AB14" s="164">
        <v>509.6256116747233</v>
      </c>
      <c r="AC14" s="61"/>
      <c r="AD14" s="61"/>
      <c r="AE14" s="61"/>
      <c r="AF14" s="155"/>
      <c r="AG14" s="169" t="s">
        <v>17</v>
      </c>
      <c r="AH14" s="162">
        <v>29.1</v>
      </c>
      <c r="AI14" s="162">
        <v>0</v>
      </c>
      <c r="AJ14" s="164">
        <v>29.1</v>
      </c>
      <c r="AK14" s="61"/>
      <c r="AL14" s="61"/>
    </row>
    <row r="15" spans="1:38" ht="14.25" customHeight="1">
      <c r="A15" s="60"/>
      <c r="B15" s="61"/>
      <c r="C15" s="61"/>
      <c r="D15" s="61"/>
      <c r="E15" s="61"/>
      <c r="F15" s="61"/>
      <c r="G15" s="90"/>
      <c r="H15" s="90"/>
      <c r="I15" s="90"/>
      <c r="J15" s="43"/>
      <c r="K15" s="43"/>
      <c r="L15" s="43"/>
      <c r="M15" s="43"/>
      <c r="N15" s="90"/>
      <c r="O15" s="90"/>
      <c r="P15" s="90"/>
      <c r="Q15" s="168" t="s">
        <v>20</v>
      </c>
      <c r="R15" s="163">
        <v>0.6249848683706285</v>
      </c>
      <c r="S15" s="163">
        <v>1.0224830240947344E-2</v>
      </c>
      <c r="T15" s="165">
        <v>0.63520969861157583</v>
      </c>
      <c r="U15" s="61"/>
      <c r="V15" s="61"/>
      <c r="W15" s="61"/>
      <c r="X15" s="90"/>
      <c r="Y15" s="168" t="s">
        <v>20</v>
      </c>
      <c r="Z15" s="163">
        <v>0</v>
      </c>
      <c r="AA15" s="163">
        <v>0</v>
      </c>
      <c r="AB15" s="165">
        <v>0</v>
      </c>
      <c r="AC15" s="61"/>
      <c r="AD15" s="61"/>
      <c r="AE15" s="61"/>
      <c r="AF15" s="90"/>
      <c r="AG15" s="168" t="s">
        <v>20</v>
      </c>
      <c r="AH15" s="163">
        <v>0</v>
      </c>
      <c r="AI15" s="163">
        <v>0</v>
      </c>
      <c r="AJ15" s="165">
        <v>0</v>
      </c>
      <c r="AK15" s="61"/>
      <c r="AL15" s="61"/>
    </row>
    <row r="16" spans="1:38" ht="14.25" customHeight="1">
      <c r="A16" s="60"/>
      <c r="B16" s="61"/>
      <c r="C16" s="61"/>
      <c r="D16" s="61"/>
      <c r="E16" s="61"/>
      <c r="F16" s="61"/>
      <c r="G16" s="90"/>
      <c r="H16" s="90"/>
      <c r="I16" s="90"/>
      <c r="J16" s="90"/>
      <c r="K16" s="90"/>
      <c r="L16" s="89"/>
      <c r="M16" s="90"/>
      <c r="N16" s="90"/>
      <c r="O16" s="90"/>
      <c r="P16" s="90"/>
      <c r="Q16" s="168" t="s">
        <v>22</v>
      </c>
      <c r="R16" s="163">
        <v>0</v>
      </c>
      <c r="S16" s="163">
        <v>3.8691587178757546E-3</v>
      </c>
      <c r="T16" s="165">
        <v>3.8691587178757546E-3</v>
      </c>
      <c r="U16" s="61"/>
      <c r="V16" s="61"/>
      <c r="W16" s="61"/>
      <c r="X16" s="90"/>
      <c r="Y16" s="168" t="s">
        <v>22</v>
      </c>
      <c r="Z16" s="163">
        <v>0</v>
      </c>
      <c r="AA16" s="163">
        <v>3.8691587178757546E-3</v>
      </c>
      <c r="AB16" s="165">
        <v>3.8691587178757546E-3</v>
      </c>
      <c r="AC16" s="61"/>
      <c r="AD16" s="61"/>
      <c r="AE16" s="61"/>
      <c r="AF16" s="90"/>
      <c r="AG16" s="168" t="s">
        <v>22</v>
      </c>
      <c r="AH16" s="163">
        <v>7.3483235816392656E-2</v>
      </c>
      <c r="AI16" s="163">
        <v>5.0713536025886255E-3</v>
      </c>
      <c r="AJ16" s="165">
        <v>7.8554589418981288E-2</v>
      </c>
      <c r="AK16" s="61"/>
      <c r="AL16" s="61"/>
    </row>
    <row r="17" spans="1:49" s="36" customFormat="1" ht="14.25" customHeight="1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0"/>
      <c r="M17" s="61"/>
      <c r="N17" s="61"/>
      <c r="O17" s="61"/>
      <c r="P17" s="150"/>
      <c r="Q17" s="168" t="s">
        <v>24</v>
      </c>
      <c r="R17" s="163">
        <v>-8.2032059994183301E-4</v>
      </c>
      <c r="S17" s="163">
        <v>1.6631227319793405E-2</v>
      </c>
      <c r="T17" s="165">
        <v>1.5810906719851574E-2</v>
      </c>
      <c r="U17" s="152"/>
      <c r="V17" s="61"/>
      <c r="W17" s="61"/>
      <c r="X17" s="61"/>
      <c r="Y17" s="168" t="s">
        <v>24</v>
      </c>
      <c r="Z17" s="163">
        <v>-8.2032059994183301E-4</v>
      </c>
      <c r="AA17" s="163">
        <v>1.6631227319793405E-2</v>
      </c>
      <c r="AB17" s="165">
        <v>1.5810906719851574E-2</v>
      </c>
      <c r="AC17" s="61"/>
      <c r="AD17" s="61"/>
      <c r="AE17" s="61"/>
      <c r="AF17" s="61"/>
      <c r="AG17" s="168" t="s">
        <v>24</v>
      </c>
      <c r="AH17" s="163">
        <v>-8.2032059994183301E-4</v>
      </c>
      <c r="AI17" s="163">
        <v>1.6631227319793405E-2</v>
      </c>
      <c r="AJ17" s="165">
        <v>1.5810906719851574E-2</v>
      </c>
      <c r="AK17" s="61"/>
      <c r="AL17" s="61"/>
      <c r="AM17"/>
      <c r="AN17"/>
      <c r="AO17"/>
      <c r="AP17"/>
      <c r="AQ17"/>
    </row>
    <row r="18" spans="1:49" ht="14.25" customHeight="1">
      <c r="A18" s="60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0"/>
      <c r="M18" s="61"/>
      <c r="N18" s="61"/>
      <c r="O18" s="61"/>
      <c r="P18" s="150"/>
      <c r="Q18" s="168" t="s">
        <v>26</v>
      </c>
      <c r="R18" s="163">
        <v>1.4047670012902586E-3</v>
      </c>
      <c r="S18" s="163">
        <v>0.14261380567437262</v>
      </c>
      <c r="T18" s="165">
        <v>0.1440185726756629</v>
      </c>
      <c r="U18" s="152"/>
      <c r="V18" s="61"/>
      <c r="W18" s="61"/>
      <c r="X18" s="150"/>
      <c r="Y18" s="168" t="s">
        <v>26</v>
      </c>
      <c r="Z18" s="163">
        <v>1.4047670012902586E-3</v>
      </c>
      <c r="AA18" s="163">
        <v>0.14261380567437262</v>
      </c>
      <c r="AB18" s="165">
        <v>0.1440185726756629</v>
      </c>
      <c r="AC18" s="61"/>
      <c r="AD18" s="61"/>
      <c r="AE18" s="61"/>
      <c r="AF18" s="61"/>
      <c r="AG18" s="168" t="s">
        <v>26</v>
      </c>
      <c r="AH18" s="163">
        <v>1.4047670012902586E-3</v>
      </c>
      <c r="AI18" s="163">
        <v>0.14261380567437262</v>
      </c>
      <c r="AJ18" s="165">
        <v>0.1440185726756629</v>
      </c>
      <c r="AK18" s="61"/>
      <c r="AL18" s="61"/>
    </row>
    <row r="19" spans="1:49" ht="14.25" customHeight="1">
      <c r="A19" s="60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0"/>
      <c r="M19" s="61"/>
      <c r="N19" s="61"/>
      <c r="O19" s="61"/>
      <c r="P19" s="61"/>
      <c r="Q19" s="170" t="s">
        <v>28</v>
      </c>
      <c r="R19" s="177">
        <v>0.152643</v>
      </c>
      <c r="S19" s="177">
        <v>0</v>
      </c>
      <c r="T19" s="167">
        <v>0.152643</v>
      </c>
      <c r="U19" s="152"/>
      <c r="V19" s="61"/>
      <c r="W19" s="61"/>
      <c r="X19" s="150"/>
      <c r="Y19" s="170" t="s">
        <v>28</v>
      </c>
      <c r="Z19" s="177">
        <v>0.152643</v>
      </c>
      <c r="AA19" s="177">
        <v>0</v>
      </c>
      <c r="AB19" s="167">
        <v>0.152643</v>
      </c>
      <c r="AC19" s="61"/>
      <c r="AD19" s="61"/>
      <c r="AE19" s="61"/>
      <c r="AF19" s="61"/>
      <c r="AG19" s="170" t="s">
        <v>28</v>
      </c>
      <c r="AH19" s="177">
        <v>0.152643</v>
      </c>
      <c r="AI19" s="177">
        <v>0</v>
      </c>
      <c r="AJ19" s="167">
        <v>0.152643</v>
      </c>
      <c r="AK19" s="61"/>
      <c r="AL19" s="61"/>
    </row>
    <row r="20" spans="1:49" ht="14.25" customHeight="1">
      <c r="A20" s="60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0"/>
      <c r="M20" s="61"/>
      <c r="N20" s="61"/>
      <c r="O20" s="61"/>
      <c r="P20" s="61"/>
      <c r="Q20" s="18"/>
      <c r="R20" s="140"/>
      <c r="S20" s="140"/>
      <c r="T20" s="140"/>
      <c r="U20" s="61"/>
      <c r="V20" s="61"/>
      <c r="W20" s="61"/>
      <c r="X20" s="61"/>
      <c r="Y20" s="18"/>
      <c r="Z20" s="146"/>
      <c r="AA20" s="95"/>
      <c r="AB20" s="95"/>
      <c r="AC20" s="61"/>
      <c r="AD20" s="61"/>
      <c r="AE20" s="61"/>
      <c r="AF20" s="61"/>
      <c r="AG20" s="18"/>
      <c r="AH20" s="94"/>
      <c r="AI20" s="95"/>
      <c r="AJ20" s="95"/>
      <c r="AK20" s="61"/>
      <c r="AL20" s="61"/>
    </row>
    <row r="21" spans="1:49" ht="14.25" customHeight="1">
      <c r="A21" s="60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0"/>
      <c r="M21" s="61"/>
      <c r="N21" s="61"/>
      <c r="O21" s="61"/>
      <c r="P21" s="61"/>
      <c r="Q21" s="18"/>
      <c r="R21" s="140"/>
      <c r="S21" s="140"/>
      <c r="T21" s="140"/>
      <c r="U21" s="61"/>
      <c r="V21" s="61"/>
      <c r="W21" s="61"/>
      <c r="X21" s="61"/>
      <c r="Y21" s="18"/>
      <c r="Z21" s="146"/>
      <c r="AA21" s="95"/>
      <c r="AB21" s="95"/>
      <c r="AC21" s="61"/>
      <c r="AD21" s="61"/>
      <c r="AE21" s="61"/>
      <c r="AF21" s="61"/>
      <c r="AG21" s="18"/>
      <c r="AH21" s="94"/>
      <c r="AI21" s="125"/>
      <c r="AJ21" s="95"/>
      <c r="AK21" s="61"/>
      <c r="AL21" s="61"/>
      <c r="AN21" s="236" t="s">
        <v>39</v>
      </c>
      <c r="AO21" s="236"/>
      <c r="AP21" s="236"/>
    </row>
    <row r="22" spans="1:49" ht="40.5" customHeight="1" thickBot="1">
      <c r="P22" s="77"/>
      <c r="Q22" s="77"/>
      <c r="R22" s="77"/>
      <c r="S22" s="77"/>
      <c r="X22" s="77"/>
      <c r="Y22" s="77"/>
      <c r="Z22" s="77"/>
      <c r="AA22" s="77"/>
      <c r="AF22" s="77"/>
      <c r="AG22" s="77"/>
      <c r="AH22" s="77"/>
      <c r="AI22" s="77"/>
      <c r="AN22" s="113" t="s">
        <v>40</v>
      </c>
      <c r="AO22" s="113" t="s">
        <v>41</v>
      </c>
      <c r="AP22" s="113" t="s">
        <v>42</v>
      </c>
      <c r="AR22" s="18" t="s">
        <v>48</v>
      </c>
      <c r="AS22" s="18" t="s">
        <v>49</v>
      </c>
      <c r="AT22" s="18"/>
      <c r="AU22" s="77">
        <v>100</v>
      </c>
      <c r="AV22" s="77">
        <v>150</v>
      </c>
      <c r="AW22" t="s">
        <v>50</v>
      </c>
    </row>
    <row r="23" spans="1:49" ht="30.75" thickTop="1" thickBot="1">
      <c r="A23" s="2" t="s">
        <v>70</v>
      </c>
      <c r="B23" s="1"/>
      <c r="C23" s="1"/>
      <c r="D23" s="45"/>
      <c r="E23" s="45"/>
      <c r="F23" s="3"/>
      <c r="G23" s="3"/>
      <c r="H23" s="3"/>
      <c r="I23" s="3"/>
      <c r="J23" s="3"/>
      <c r="K23" s="52" t="s">
        <v>44</v>
      </c>
      <c r="L23" s="52" t="s">
        <v>45</v>
      </c>
      <c r="M23" s="51" t="s">
        <v>46</v>
      </c>
      <c r="N23" s="52" t="s">
        <v>47</v>
      </c>
      <c r="P23" s="3"/>
      <c r="Q23" s="3"/>
      <c r="R23" s="3"/>
      <c r="S23" s="52" t="s">
        <v>44</v>
      </c>
      <c r="T23" s="52" t="s">
        <v>45</v>
      </c>
      <c r="U23" s="51" t="s">
        <v>46</v>
      </c>
      <c r="V23" s="52" t="s">
        <v>47</v>
      </c>
      <c r="W23" s="52"/>
      <c r="X23" s="3"/>
      <c r="Y23" s="3"/>
      <c r="Z23" s="3"/>
      <c r="AA23" s="52" t="s">
        <v>44</v>
      </c>
      <c r="AB23" s="52" t="s">
        <v>45</v>
      </c>
      <c r="AC23" s="51" t="s">
        <v>46</v>
      </c>
      <c r="AD23" s="52" t="s">
        <v>47</v>
      </c>
      <c r="AE23" s="52"/>
      <c r="AF23" s="3"/>
      <c r="AG23" s="3"/>
      <c r="AH23" s="3"/>
      <c r="AI23" s="52" t="s">
        <v>44</v>
      </c>
      <c r="AJ23" s="52" t="s">
        <v>45</v>
      </c>
      <c r="AK23" s="51" t="s">
        <v>46</v>
      </c>
      <c r="AL23" s="52" t="s">
        <v>47</v>
      </c>
      <c r="AM23" s="47"/>
      <c r="AN23" s="199">
        <f>V31/N31</f>
        <v>1.2448640149378909</v>
      </c>
      <c r="AO23" s="212">
        <f>AD31/N31</f>
        <v>1.5000482229587866</v>
      </c>
      <c r="AP23" s="212">
        <f>AL31/N31</f>
        <v>1.0803925504928811</v>
      </c>
      <c r="AR23" s="18">
        <v>1</v>
      </c>
      <c r="AS23" s="215">
        <v>99</v>
      </c>
      <c r="AT23" s="18"/>
      <c r="AU23" s="18">
        <f>MIN($AU$22,AS23)</f>
        <v>99</v>
      </c>
      <c r="AV23" s="18">
        <f>MAX(MIN($AV$22,AS23-AU23),0)</f>
        <v>0</v>
      </c>
      <c r="AW23" s="18">
        <f>MAX(AS23-SUM(AU23:AV23),0)</f>
        <v>0</v>
      </c>
    </row>
    <row r="24" spans="1:49" ht="15.75" thickBot="1">
      <c r="A24" s="5" t="s">
        <v>51</v>
      </c>
      <c r="C24" s="1" t="s">
        <v>3</v>
      </c>
      <c r="D24" s="6"/>
      <c r="F24" s="7">
        <f>SUM(C26:C28)</f>
        <v>33660</v>
      </c>
      <c r="G24" s="14"/>
      <c r="H24" s="14"/>
      <c r="I24" s="5"/>
      <c r="J24" s="1"/>
      <c r="K24" s="14"/>
      <c r="L24" s="14"/>
      <c r="M24" s="14"/>
      <c r="N24" s="14"/>
      <c r="P24" s="14"/>
      <c r="Q24" s="5"/>
      <c r="R24" s="1"/>
      <c r="S24" s="14"/>
      <c r="T24" s="14"/>
      <c r="U24" s="14"/>
      <c r="V24" s="14"/>
      <c r="W24" s="14"/>
      <c r="X24" s="14"/>
      <c r="Y24" s="5"/>
      <c r="Z24" s="1"/>
      <c r="AA24" s="14"/>
      <c r="AB24" s="14"/>
      <c r="AC24" s="14"/>
      <c r="AD24" s="14"/>
      <c r="AE24" s="14"/>
      <c r="AF24" s="14"/>
      <c r="AG24" s="5"/>
      <c r="AH24" s="1"/>
      <c r="AI24" s="14"/>
      <c r="AJ24" s="14"/>
      <c r="AK24" s="14"/>
      <c r="AL24" s="14"/>
      <c r="AM24" s="14"/>
      <c r="AR24" s="18">
        <v>2</v>
      </c>
      <c r="AS24" s="215">
        <v>2570</v>
      </c>
      <c r="AT24" s="18"/>
      <c r="AU24" s="18">
        <f t="shared" ref="AU24:AU34" si="0">MIN($AU$22,AS24)</f>
        <v>100</v>
      </c>
      <c r="AV24" s="18">
        <f t="shared" ref="AV24:AV34" si="1">MAX(MIN($AV$22,AS24-AU24),0)</f>
        <v>150</v>
      </c>
      <c r="AW24" s="18">
        <f t="shared" ref="AW24:AW34" si="2">MAX(AS24-SUM(AU24:AV24),0)</f>
        <v>2320</v>
      </c>
    </row>
    <row r="25" spans="1:49" ht="15.75" thickBot="1">
      <c r="A25" s="13" t="s">
        <v>52</v>
      </c>
      <c r="B25" s="1"/>
      <c r="C25" s="1"/>
      <c r="D25" s="4"/>
      <c r="F25" s="16">
        <v>497.03</v>
      </c>
      <c r="G25" s="46"/>
      <c r="H25" s="46"/>
      <c r="I25" s="13"/>
      <c r="J25" s="1"/>
      <c r="K25" s="46"/>
      <c r="L25" s="46"/>
      <c r="M25" s="46"/>
      <c r="N25" s="46"/>
      <c r="P25" s="46"/>
      <c r="Q25" s="13"/>
      <c r="R25" s="1"/>
      <c r="S25" s="46"/>
      <c r="T25" s="46"/>
      <c r="U25" s="46"/>
      <c r="V25" s="46"/>
      <c r="W25" s="46"/>
      <c r="X25" s="46"/>
      <c r="Y25" s="13"/>
      <c r="Z25" s="1"/>
      <c r="AA25" s="46"/>
      <c r="AB25" s="46"/>
      <c r="AC25" s="46"/>
      <c r="AD25" s="46"/>
      <c r="AE25" s="46"/>
      <c r="AF25" s="46"/>
      <c r="AG25" s="13"/>
      <c r="AH25" s="1"/>
      <c r="AI25" s="46"/>
      <c r="AJ25" s="46"/>
      <c r="AK25" s="46"/>
      <c r="AL25" s="46"/>
      <c r="AM25" s="46"/>
      <c r="AR25" s="18">
        <v>3</v>
      </c>
      <c r="AS25" s="215">
        <v>4820</v>
      </c>
      <c r="AT25" s="18"/>
      <c r="AU25" s="18">
        <f t="shared" si="0"/>
        <v>100</v>
      </c>
      <c r="AV25" s="18">
        <f t="shared" si="1"/>
        <v>150</v>
      </c>
      <c r="AW25" s="18">
        <f t="shared" si="2"/>
        <v>4570</v>
      </c>
    </row>
    <row r="26" spans="1:49">
      <c r="A26" s="98" t="s">
        <v>66</v>
      </c>
      <c r="B26" s="1"/>
      <c r="C26" s="1">
        <f>AU35</f>
        <v>1199</v>
      </c>
      <c r="D26" s="9"/>
      <c r="F26" s="9"/>
      <c r="G26" s="9"/>
      <c r="H26" s="9"/>
      <c r="I26" s="8" t="s">
        <v>71</v>
      </c>
      <c r="J26" s="1" t="s">
        <v>4</v>
      </c>
      <c r="K26" s="9">
        <f>$K$5</f>
        <v>25.85</v>
      </c>
      <c r="L26" s="9">
        <f>K26*12</f>
        <v>310.20000000000005</v>
      </c>
      <c r="M26" s="9">
        <f>$L$5*12</f>
        <v>0</v>
      </c>
      <c r="N26" s="9">
        <f>SUM(L26:M26)</f>
        <v>310.20000000000005</v>
      </c>
      <c r="P26" s="9"/>
      <c r="Q26" s="8" t="s">
        <v>71</v>
      </c>
      <c r="R26" s="1" t="s">
        <v>4</v>
      </c>
      <c r="S26" s="9">
        <f>$R$14</f>
        <v>29.097610156886343</v>
      </c>
      <c r="T26" s="9">
        <f>S26*12</f>
        <v>349.17132188263611</v>
      </c>
      <c r="U26" s="9">
        <v>0</v>
      </c>
      <c r="V26" s="9">
        <f>SUM(T26:U26)</f>
        <v>349.17132188263611</v>
      </c>
      <c r="W26" s="9"/>
      <c r="X26" s="9"/>
      <c r="Y26" s="8" t="s">
        <v>71</v>
      </c>
      <c r="Z26" s="1" t="s">
        <v>4</v>
      </c>
      <c r="AA26" s="9"/>
      <c r="AB26" s="9">
        <f>$Z$14*12</f>
        <v>6022.6879026300103</v>
      </c>
      <c r="AC26" s="9">
        <f>$AA$14*12</f>
        <v>92.819437466669029</v>
      </c>
      <c r="AD26" s="9">
        <f>SUM(AB26:AC26)</f>
        <v>6115.5073400966794</v>
      </c>
      <c r="AE26" s="9"/>
      <c r="AF26" s="9"/>
      <c r="AG26" s="8" t="s">
        <v>71</v>
      </c>
      <c r="AH26" s="1" t="s">
        <v>4</v>
      </c>
      <c r="AI26" s="9">
        <f>$AH$14</f>
        <v>29.1</v>
      </c>
      <c r="AJ26" s="9">
        <f>AI26*12</f>
        <v>349.20000000000005</v>
      </c>
      <c r="AK26" s="9">
        <f>$AI$14*12</f>
        <v>0</v>
      </c>
      <c r="AL26" s="9">
        <f>SUM(AJ26:AK26)</f>
        <v>349.20000000000005</v>
      </c>
      <c r="AM26" s="9"/>
      <c r="AR26" s="18">
        <v>4</v>
      </c>
      <c r="AS26" s="215">
        <v>6004</v>
      </c>
      <c r="AT26" s="18"/>
      <c r="AU26" s="18">
        <f t="shared" si="0"/>
        <v>100</v>
      </c>
      <c r="AV26" s="18">
        <f t="shared" si="1"/>
        <v>150</v>
      </c>
      <c r="AW26" s="18">
        <f t="shared" si="2"/>
        <v>5754</v>
      </c>
    </row>
    <row r="27" spans="1:49">
      <c r="A27" s="98" t="s">
        <v>67</v>
      </c>
      <c r="B27" s="1"/>
      <c r="C27" s="1">
        <f>AV35</f>
        <v>1439</v>
      </c>
      <c r="D27" s="9"/>
      <c r="F27" s="9"/>
      <c r="G27" s="9"/>
      <c r="H27" s="9"/>
      <c r="I27" s="8"/>
      <c r="J27" s="1"/>
      <c r="K27" s="9"/>
      <c r="L27" s="9"/>
      <c r="M27" s="9"/>
      <c r="N27" s="9"/>
      <c r="P27" s="9"/>
      <c r="Q27" s="8" t="s">
        <v>72</v>
      </c>
      <c r="R27" s="1" t="s">
        <v>4</v>
      </c>
      <c r="S27" s="9"/>
      <c r="T27" s="9">
        <f>$R$15*F25*12</f>
        <v>3727.6347495150412</v>
      </c>
      <c r="U27" s="9">
        <f>$S$15*F25*12</f>
        <v>60.984568495896703</v>
      </c>
      <c r="V27" s="9">
        <f>SUM(T27:U27)</f>
        <v>3788.6193180109381</v>
      </c>
      <c r="W27" s="9"/>
      <c r="X27" s="9"/>
      <c r="Y27" s="8"/>
      <c r="Z27" s="1"/>
      <c r="AA27" s="9"/>
      <c r="AB27" s="9"/>
      <c r="AC27" s="9"/>
      <c r="AD27" s="9"/>
      <c r="AE27" s="9"/>
      <c r="AF27" s="9"/>
      <c r="AG27" s="8"/>
      <c r="AH27" s="1"/>
      <c r="AI27" s="9"/>
      <c r="AJ27" s="9"/>
      <c r="AK27" s="9"/>
      <c r="AL27" s="9"/>
      <c r="AM27" s="9"/>
      <c r="AR27" s="18">
        <v>5</v>
      </c>
      <c r="AS27" s="215">
        <v>5413</v>
      </c>
      <c r="AT27" s="18"/>
      <c r="AU27" s="18">
        <f t="shared" si="0"/>
        <v>100</v>
      </c>
      <c r="AV27" s="18">
        <f t="shared" si="1"/>
        <v>150</v>
      </c>
      <c r="AW27" s="18">
        <f t="shared" si="2"/>
        <v>5163</v>
      </c>
    </row>
    <row r="28" spans="1:49">
      <c r="A28" s="98" t="s">
        <v>68</v>
      </c>
      <c r="B28" s="1"/>
      <c r="C28" s="1">
        <f>AW35</f>
        <v>31022</v>
      </c>
      <c r="D28" s="9"/>
      <c r="F28" s="9"/>
      <c r="G28" s="9"/>
      <c r="H28" s="9"/>
      <c r="I28" s="8" t="s">
        <v>73</v>
      </c>
      <c r="J28" s="1" t="s">
        <v>4</v>
      </c>
      <c r="K28" s="9"/>
      <c r="L28" s="9">
        <f>SUMPRODUCT($K$6:$K$8,C26:C28)</f>
        <v>1616.789786</v>
      </c>
      <c r="M28" s="9">
        <f>SUMPRODUCT($L$6:$L$8,C26:C28)</f>
        <v>42.647220000000004</v>
      </c>
      <c r="N28" s="9">
        <f>SUM(L28:M28)</f>
        <v>1659.4370060000001</v>
      </c>
      <c r="P28" s="9"/>
      <c r="Q28" s="8" t="s">
        <v>74</v>
      </c>
      <c r="R28" s="1" t="s">
        <v>4</v>
      </c>
      <c r="S28" s="9"/>
      <c r="T28" s="9">
        <f>$R$16*F24</f>
        <v>0</v>
      </c>
      <c r="U28" s="9">
        <f>$S$16*F24</f>
        <v>130.2358824436979</v>
      </c>
      <c r="V28" s="9">
        <f>SUM(T28:U28)</f>
        <v>130.2358824436979</v>
      </c>
      <c r="W28" s="9"/>
      <c r="X28" s="9"/>
      <c r="Y28" s="8" t="s">
        <v>74</v>
      </c>
      <c r="Z28" s="1" t="s">
        <v>4</v>
      </c>
      <c r="AA28" s="9"/>
      <c r="AB28" s="9">
        <f>$Z$16*F24</f>
        <v>0</v>
      </c>
      <c r="AC28" s="9">
        <f>$AA$16*F24</f>
        <v>130.2358824436979</v>
      </c>
      <c r="AD28" s="9">
        <f>SUM(AB28:AC28)</f>
        <v>130.2358824436979</v>
      </c>
      <c r="AE28" s="9"/>
      <c r="AF28" s="9"/>
      <c r="AG28" s="8" t="s">
        <v>74</v>
      </c>
      <c r="AH28" s="1" t="s">
        <v>4</v>
      </c>
      <c r="AI28" s="9"/>
      <c r="AJ28" s="9">
        <f>$AH$16*F24</f>
        <v>2473.445717579777</v>
      </c>
      <c r="AK28" s="9">
        <f>$AI$16*F24</f>
        <v>170.70176226313313</v>
      </c>
      <c r="AL28" s="9">
        <f>SUM(AJ28:AK28)</f>
        <v>2644.1474798429103</v>
      </c>
      <c r="AM28" s="9"/>
      <c r="AR28" s="18">
        <v>6</v>
      </c>
      <c r="AS28" s="215">
        <v>5365</v>
      </c>
      <c r="AT28" s="18"/>
      <c r="AU28" s="18">
        <f t="shared" si="0"/>
        <v>100</v>
      </c>
      <c r="AV28" s="18">
        <f t="shared" si="1"/>
        <v>150</v>
      </c>
      <c r="AW28" s="18">
        <f t="shared" si="2"/>
        <v>5115</v>
      </c>
    </row>
    <row r="29" spans="1:49">
      <c r="D29" s="9"/>
      <c r="F29" s="9"/>
      <c r="G29" s="9"/>
      <c r="H29" s="9"/>
      <c r="I29" s="8" t="s">
        <v>69</v>
      </c>
      <c r="J29" s="1" t="s">
        <v>4</v>
      </c>
      <c r="L29" s="139">
        <f>$K$9*F24</f>
        <v>301.29066</v>
      </c>
      <c r="M29" s="9">
        <f>$L$9*F24</f>
        <v>11.747340000000001</v>
      </c>
      <c r="N29" s="9">
        <f>SUM(L29:M29)</f>
        <v>313.03800000000001</v>
      </c>
      <c r="P29" s="9"/>
      <c r="Q29" s="8" t="s">
        <v>75</v>
      </c>
      <c r="R29" s="1" t="s">
        <v>4</v>
      </c>
      <c r="T29" s="139">
        <f>$R$17*F24</f>
        <v>-27.6119913940421</v>
      </c>
      <c r="U29" s="9">
        <f>$S$17*F24</f>
        <v>559.80711158424606</v>
      </c>
      <c r="V29" s="9">
        <f>T29+U29</f>
        <v>532.19512019020397</v>
      </c>
      <c r="W29" s="9"/>
      <c r="X29" s="9"/>
      <c r="Y29" s="8" t="s">
        <v>7</v>
      </c>
      <c r="Z29" s="140" t="s">
        <v>4</v>
      </c>
      <c r="AB29" s="139">
        <f>$Z$17*F24</f>
        <v>-27.6119913940421</v>
      </c>
      <c r="AC29" s="9">
        <f>$AA$17*F24</f>
        <v>559.80711158424606</v>
      </c>
      <c r="AD29" s="9">
        <f>AB29+AC29</f>
        <v>532.19512019020397</v>
      </c>
      <c r="AE29" s="9"/>
      <c r="AF29" s="9"/>
      <c r="AG29" s="8" t="s">
        <v>7</v>
      </c>
      <c r="AH29" s="140" t="s">
        <v>4</v>
      </c>
      <c r="AJ29" s="139">
        <f>$AH$17*F24</f>
        <v>-27.6119913940421</v>
      </c>
      <c r="AK29" s="9">
        <f>$AI$17*F24</f>
        <v>559.80711158424606</v>
      </c>
      <c r="AL29" s="9">
        <f>AJ29+AK29</f>
        <v>532.19512019020397</v>
      </c>
      <c r="AM29" s="9"/>
      <c r="AR29" s="18">
        <v>7</v>
      </c>
      <c r="AS29" s="215">
        <v>5145</v>
      </c>
      <c r="AT29" s="18"/>
      <c r="AU29" s="18">
        <f t="shared" si="0"/>
        <v>100</v>
      </c>
      <c r="AV29" s="18">
        <f t="shared" si="1"/>
        <v>150</v>
      </c>
      <c r="AW29" s="18">
        <f t="shared" si="2"/>
        <v>4895</v>
      </c>
    </row>
    <row r="30" spans="1:49">
      <c r="A30" s="8"/>
      <c r="B30" s="1"/>
      <c r="C30" s="1"/>
      <c r="D30" s="9"/>
      <c r="E30" s="58"/>
      <c r="F30" s="9"/>
      <c r="G30" s="9"/>
      <c r="H30" s="9"/>
      <c r="I30" s="8" t="s">
        <v>76</v>
      </c>
      <c r="J30" s="1" t="s">
        <v>4</v>
      </c>
      <c r="K30" s="9"/>
      <c r="L30" s="9">
        <f>$K$10*F24</f>
        <v>-25.547939999999997</v>
      </c>
      <c r="M30" s="9">
        <f>$L$10*F24</f>
        <v>5493.0261097841385</v>
      </c>
      <c r="N30" s="9">
        <f>SUM(L30:M30)</f>
        <v>5467.4781697841381</v>
      </c>
      <c r="P30" s="9"/>
      <c r="Q30" s="8" t="s">
        <v>26</v>
      </c>
      <c r="R30" s="1" t="s">
        <v>4</v>
      </c>
      <c r="S30" s="9"/>
      <c r="T30" s="9">
        <f>$R$18*F24</f>
        <v>47.284457263430106</v>
      </c>
      <c r="U30" s="9">
        <f>$S$18*F24</f>
        <v>4800.3806989993827</v>
      </c>
      <c r="V30" s="9">
        <f>SUM(T30:U30)</f>
        <v>4847.6651562628131</v>
      </c>
      <c r="W30" s="9"/>
      <c r="X30" s="9"/>
      <c r="Y30" s="8" t="s">
        <v>26</v>
      </c>
      <c r="Z30" s="1" t="s">
        <v>4</v>
      </c>
      <c r="AA30" s="9"/>
      <c r="AB30" s="9">
        <f>$Z$18*F24</f>
        <v>47.284457263430106</v>
      </c>
      <c r="AC30" s="9">
        <f>$AA$18*F24</f>
        <v>4800.3806989993827</v>
      </c>
      <c r="AD30" s="9">
        <f>SUM(AB30:AC30)</f>
        <v>4847.6651562628131</v>
      </c>
      <c r="AE30" s="9"/>
      <c r="AF30" s="9"/>
      <c r="AG30" s="8" t="s">
        <v>26</v>
      </c>
      <c r="AH30" s="1" t="s">
        <v>4</v>
      </c>
      <c r="AI30" s="9"/>
      <c r="AJ30" s="9">
        <f>$AH$18*F24</f>
        <v>47.284457263430106</v>
      </c>
      <c r="AK30" s="9">
        <f>$AI$18*F24</f>
        <v>4800.3806989993827</v>
      </c>
      <c r="AL30" s="9">
        <f>SUM(AJ30:AK30)</f>
        <v>4847.6651562628131</v>
      </c>
      <c r="AM30" s="9"/>
      <c r="AR30" s="18">
        <v>8</v>
      </c>
      <c r="AS30" s="215">
        <v>2361</v>
      </c>
      <c r="AT30" s="18"/>
      <c r="AU30" s="18">
        <f t="shared" si="0"/>
        <v>100</v>
      </c>
      <c r="AV30" s="18">
        <f t="shared" si="1"/>
        <v>150</v>
      </c>
      <c r="AW30" s="18">
        <f t="shared" si="2"/>
        <v>2111</v>
      </c>
    </row>
    <row r="31" spans="1:49">
      <c r="A31" s="39"/>
      <c r="B31" s="1"/>
      <c r="C31" s="1"/>
      <c r="D31" s="9"/>
      <c r="F31" s="40"/>
      <c r="G31" s="40"/>
      <c r="H31" s="40"/>
      <c r="I31" s="39" t="s">
        <v>62</v>
      </c>
      <c r="J31" s="1" t="s">
        <v>4</v>
      </c>
      <c r="K31" s="40"/>
      <c r="L31" s="40">
        <f>SUM(L26:L30)</f>
        <v>2202.7325060000003</v>
      </c>
      <c r="M31" s="40">
        <f>SUM(M26:M30)</f>
        <v>5547.4206697841382</v>
      </c>
      <c r="N31" s="40">
        <f>SUM(N26:N30)</f>
        <v>7750.1531757841385</v>
      </c>
      <c r="P31" s="40"/>
      <c r="Q31" s="39" t="s">
        <v>62</v>
      </c>
      <c r="R31" s="1" t="s">
        <v>4</v>
      </c>
      <c r="S31" s="40"/>
      <c r="T31" s="40">
        <f>SUM(T26:T30)</f>
        <v>4096.4785372670658</v>
      </c>
      <c r="U31" s="40">
        <f>SUM(U26:U30)</f>
        <v>5551.4082615232237</v>
      </c>
      <c r="V31" s="40">
        <f>SUM(V26:V30)</f>
        <v>9647.8867987902886</v>
      </c>
      <c r="W31" s="40"/>
      <c r="X31" s="40"/>
      <c r="Y31" s="39" t="s">
        <v>62</v>
      </c>
      <c r="Z31" s="1" t="s">
        <v>4</v>
      </c>
      <c r="AA31" s="40"/>
      <c r="AB31" s="40">
        <f>SUM(AB26:AB30)</f>
        <v>6042.3603684993986</v>
      </c>
      <c r="AC31" s="40">
        <f>SUM(AC26:AC30)</f>
        <v>5583.2431304939955</v>
      </c>
      <c r="AD31" s="40">
        <f>SUM(AD26:AD30)</f>
        <v>11625.603498993394</v>
      </c>
      <c r="AE31" s="40"/>
      <c r="AF31" s="40"/>
      <c r="AG31" s="39" t="s">
        <v>62</v>
      </c>
      <c r="AH31" s="1" t="s">
        <v>4</v>
      </c>
      <c r="AI31" s="40"/>
      <c r="AJ31" s="40">
        <f>SUM(AJ26:AJ30)</f>
        <v>2842.3181834491647</v>
      </c>
      <c r="AK31" s="40">
        <f>SUM(AK26:AK30)</f>
        <v>5530.8895728467614</v>
      </c>
      <c r="AL31" s="40">
        <f>SUM(AL26:AL30)</f>
        <v>8373.2077562959275</v>
      </c>
      <c r="AM31" s="40"/>
      <c r="AR31" s="18">
        <v>9</v>
      </c>
      <c r="AS31" s="215">
        <v>1344</v>
      </c>
      <c r="AT31" s="18"/>
      <c r="AU31" s="18">
        <f t="shared" si="0"/>
        <v>100</v>
      </c>
      <c r="AV31" s="18">
        <f t="shared" si="1"/>
        <v>150</v>
      </c>
      <c r="AW31" s="18">
        <f t="shared" si="2"/>
        <v>1094</v>
      </c>
    </row>
    <row r="32" spans="1:49">
      <c r="A32" s="39"/>
      <c r="B32" s="1"/>
      <c r="C32" s="1"/>
      <c r="D32" s="9"/>
      <c r="F32" s="40"/>
      <c r="G32" s="40"/>
      <c r="H32" s="40"/>
      <c r="I32" s="39"/>
      <c r="J32" s="1"/>
      <c r="K32" s="40"/>
      <c r="L32" s="40"/>
      <c r="M32" s="40"/>
      <c r="N32" s="40"/>
      <c r="P32" s="40"/>
      <c r="Q32" s="39"/>
      <c r="R32" s="1"/>
      <c r="S32" s="40"/>
      <c r="T32" s="40"/>
      <c r="U32" s="40"/>
      <c r="V32" s="40"/>
      <c r="W32" s="40"/>
      <c r="X32" s="40"/>
      <c r="Y32" s="39"/>
      <c r="Z32" s="1"/>
      <c r="AA32" s="40"/>
      <c r="AB32" s="40"/>
      <c r="AC32" s="40"/>
      <c r="AD32" s="40"/>
      <c r="AE32" s="40"/>
      <c r="AF32" s="40"/>
      <c r="AG32" s="39"/>
      <c r="AH32" s="1"/>
      <c r="AI32" s="40"/>
      <c r="AJ32" s="40"/>
      <c r="AK32" s="40"/>
      <c r="AL32" s="40"/>
      <c r="AM32" s="40"/>
      <c r="AR32" s="18">
        <v>10</v>
      </c>
      <c r="AS32" s="215">
        <v>141</v>
      </c>
      <c r="AT32" s="18"/>
      <c r="AU32" s="18">
        <f t="shared" si="0"/>
        <v>100</v>
      </c>
      <c r="AV32" s="18">
        <f t="shared" si="1"/>
        <v>41</v>
      </c>
      <c r="AW32" s="18">
        <f t="shared" si="2"/>
        <v>0</v>
      </c>
    </row>
    <row r="33" spans="1:49">
      <c r="A33" s="39"/>
      <c r="B33" s="1"/>
      <c r="C33" s="1"/>
      <c r="D33" s="9"/>
      <c r="F33" s="40"/>
      <c r="G33" s="40"/>
      <c r="H33" s="40"/>
      <c r="I33" s="39"/>
      <c r="J33" s="1"/>
      <c r="K33" s="40"/>
      <c r="L33" s="40"/>
      <c r="M33" s="40"/>
      <c r="N33" s="40"/>
      <c r="P33" s="40"/>
      <c r="Q33" s="39"/>
      <c r="R33" s="1"/>
      <c r="S33" s="40"/>
      <c r="T33" s="40"/>
      <c r="U33" s="40"/>
      <c r="V33" s="40"/>
      <c r="W33" s="40"/>
      <c r="X33" s="40"/>
      <c r="Y33" s="39"/>
      <c r="Z33" s="1"/>
      <c r="AA33" s="40"/>
      <c r="AB33" s="40"/>
      <c r="AC33" s="40"/>
      <c r="AD33" s="40"/>
      <c r="AE33" s="40"/>
      <c r="AF33" s="40"/>
      <c r="AG33" s="39"/>
      <c r="AH33" s="1"/>
      <c r="AI33" s="40"/>
      <c r="AJ33" s="40"/>
      <c r="AK33" s="40"/>
      <c r="AL33" s="40"/>
      <c r="AM33" s="40"/>
      <c r="AR33" s="18">
        <v>11</v>
      </c>
      <c r="AS33" s="215">
        <v>240</v>
      </c>
      <c r="AT33" s="18"/>
      <c r="AU33" s="18">
        <f t="shared" si="0"/>
        <v>100</v>
      </c>
      <c r="AV33" s="18">
        <f t="shared" si="1"/>
        <v>140</v>
      </c>
      <c r="AW33" s="18">
        <f t="shared" si="2"/>
        <v>0</v>
      </c>
    </row>
    <row r="34" spans="1:49">
      <c r="A34" s="39"/>
      <c r="B34" s="1"/>
      <c r="C34" s="1"/>
      <c r="D34" s="9"/>
      <c r="F34" s="40"/>
      <c r="G34" s="40"/>
      <c r="H34" s="40"/>
      <c r="P34" s="40"/>
      <c r="X34" s="40"/>
      <c r="AF34" s="40"/>
      <c r="AR34" s="18">
        <v>12</v>
      </c>
      <c r="AS34" s="215">
        <v>158</v>
      </c>
      <c r="AT34" s="18"/>
      <c r="AU34" s="18">
        <f t="shared" si="0"/>
        <v>100</v>
      </c>
      <c r="AV34" s="18">
        <f t="shared" si="1"/>
        <v>58</v>
      </c>
      <c r="AW34" s="18">
        <f t="shared" si="2"/>
        <v>0</v>
      </c>
    </row>
    <row r="35" spans="1:49" s="36" customFormat="1">
      <c r="A35" s="38"/>
      <c r="B35" s="11"/>
      <c r="C35" s="11"/>
      <c r="D35" s="10"/>
      <c r="F35" s="12"/>
      <c r="G35" s="12"/>
      <c r="L35" s="15"/>
      <c r="N35" s="101"/>
      <c r="O35"/>
      <c r="P35" s="81"/>
      <c r="Q35" s="81"/>
      <c r="R35" s="81"/>
      <c r="S35" s="81"/>
      <c r="T35" s="15" t="s">
        <v>9</v>
      </c>
      <c r="V35" s="101">
        <f>V31/N31</f>
        <v>1.2448640149378909</v>
      </c>
      <c r="W35" s="142"/>
      <c r="X35" s="84"/>
      <c r="Y35" s="81"/>
      <c r="Z35" s="81"/>
      <c r="AA35" s="81"/>
      <c r="AB35" s="15" t="s">
        <v>9</v>
      </c>
      <c r="AD35" s="101">
        <f>AD31/N31</f>
        <v>1.5000482229587866</v>
      </c>
      <c r="AE35" s="142"/>
      <c r="AF35" s="84"/>
      <c r="AG35" s="81"/>
      <c r="AH35" s="81"/>
      <c r="AI35" s="81"/>
      <c r="AJ35" s="15" t="s">
        <v>9</v>
      </c>
      <c r="AL35" s="101">
        <f>AL31/N31</f>
        <v>1.0803925504928811</v>
      </c>
      <c r="AR35" s="32"/>
      <c r="AS35" s="32"/>
      <c r="AT35" s="32"/>
      <c r="AU35" s="32">
        <f>SUM(AU23:AU34)</f>
        <v>1199</v>
      </c>
      <c r="AV35" s="32">
        <f t="shared" ref="AV35:AW35" si="3">SUM(AV23:AV34)</f>
        <v>1439</v>
      </c>
      <c r="AW35" s="32">
        <f t="shared" si="3"/>
        <v>31022</v>
      </c>
    </row>
    <row r="36" spans="1:49">
      <c r="AN36" s="220" t="s">
        <v>39</v>
      </c>
      <c r="AO36" s="220"/>
      <c r="AP36" s="220"/>
    </row>
    <row r="37" spans="1:49" ht="40.5" customHeight="1" thickBot="1">
      <c r="P37" s="77"/>
      <c r="Q37" s="77"/>
      <c r="R37" s="77"/>
      <c r="S37" s="77"/>
      <c r="X37" s="77"/>
      <c r="Y37" s="77"/>
      <c r="Z37" s="77"/>
      <c r="AA37" s="77"/>
      <c r="AF37" s="77"/>
      <c r="AG37" s="77"/>
      <c r="AH37" s="77"/>
      <c r="AI37" s="77"/>
      <c r="AN37" s="113" t="s">
        <v>40</v>
      </c>
      <c r="AO37" s="113" t="s">
        <v>41</v>
      </c>
      <c r="AP37" s="113" t="s">
        <v>42</v>
      </c>
      <c r="AR37" s="18" t="s">
        <v>48</v>
      </c>
      <c r="AS37" s="18" t="s">
        <v>49</v>
      </c>
      <c r="AT37" s="18"/>
      <c r="AU37" s="77">
        <v>100</v>
      </c>
      <c r="AV37" s="77">
        <v>150</v>
      </c>
      <c r="AW37" t="s">
        <v>50</v>
      </c>
    </row>
    <row r="38" spans="1:49" ht="30.75" thickTop="1" thickBot="1">
      <c r="A38" s="2" t="s">
        <v>77</v>
      </c>
      <c r="B38" s="1"/>
      <c r="C38" s="1"/>
      <c r="D38" s="45"/>
      <c r="E38" s="45"/>
      <c r="F38" s="3"/>
      <c r="G38" s="3"/>
      <c r="H38" s="3"/>
      <c r="I38" s="3"/>
      <c r="J38" s="3"/>
      <c r="K38" s="52" t="s">
        <v>44</v>
      </c>
      <c r="L38" s="52" t="s">
        <v>45</v>
      </c>
      <c r="M38" s="51" t="s">
        <v>46</v>
      </c>
      <c r="N38" s="52" t="s">
        <v>47</v>
      </c>
      <c r="P38" s="3"/>
      <c r="Q38" s="3"/>
      <c r="R38" s="3"/>
      <c r="S38" s="52" t="s">
        <v>44</v>
      </c>
      <c r="T38" s="52" t="s">
        <v>45</v>
      </c>
      <c r="U38" s="51" t="s">
        <v>46</v>
      </c>
      <c r="V38" s="52" t="s">
        <v>47</v>
      </c>
      <c r="W38" s="52"/>
      <c r="X38" s="3"/>
      <c r="Y38" s="3"/>
      <c r="Z38" s="3"/>
      <c r="AA38" s="52" t="s">
        <v>44</v>
      </c>
      <c r="AB38" s="52" t="s">
        <v>45</v>
      </c>
      <c r="AC38" s="51" t="s">
        <v>46</v>
      </c>
      <c r="AD38" s="52" t="s">
        <v>47</v>
      </c>
      <c r="AE38" s="52"/>
      <c r="AF38" s="3"/>
      <c r="AG38" s="3"/>
      <c r="AH38" s="3"/>
      <c r="AI38" s="52" t="s">
        <v>44</v>
      </c>
      <c r="AJ38" s="52" t="s">
        <v>45</v>
      </c>
      <c r="AK38" s="51" t="s">
        <v>46</v>
      </c>
      <c r="AL38" s="52" t="s">
        <v>47</v>
      </c>
      <c r="AM38" s="47"/>
      <c r="AN38" s="199">
        <f>V46/N46</f>
        <v>1.2090804055618554</v>
      </c>
      <c r="AO38" s="212">
        <f>AD46/N46</f>
        <v>1.3785587374195925</v>
      </c>
      <c r="AP38" s="212">
        <f>AL46/N46</f>
        <v>1.0804316258605886</v>
      </c>
      <c r="AR38" s="18">
        <v>1</v>
      </c>
      <c r="AS38" s="215">
        <v>336</v>
      </c>
      <c r="AT38" s="18"/>
      <c r="AU38" s="18">
        <f>MIN($AU$22,AS38)</f>
        <v>100</v>
      </c>
      <c r="AV38" s="18">
        <f>MAX(MIN($AV$22,AS38-AU38),0)</f>
        <v>150</v>
      </c>
      <c r="AW38" s="18">
        <f>MAX(AS38-SUM(AU38:AV38),0)</f>
        <v>86</v>
      </c>
    </row>
    <row r="39" spans="1:49" ht="15.75" thickBot="1">
      <c r="A39" s="5" t="s">
        <v>51</v>
      </c>
      <c r="C39" s="1" t="s">
        <v>3</v>
      </c>
      <c r="D39" s="6"/>
      <c r="F39" s="7">
        <f>SUM(C41:C43)</f>
        <v>40366</v>
      </c>
      <c r="G39" s="14"/>
      <c r="H39" s="14"/>
      <c r="I39" s="5"/>
      <c r="J39" s="1"/>
      <c r="K39" s="14"/>
      <c r="L39" s="14"/>
      <c r="M39" s="14"/>
      <c r="N39" s="14"/>
      <c r="P39" s="14"/>
      <c r="Q39" s="5"/>
      <c r="R39" s="1"/>
      <c r="S39" s="14"/>
      <c r="T39" s="14"/>
      <c r="U39" s="14"/>
      <c r="V39" s="14"/>
      <c r="W39" s="14"/>
      <c r="X39" s="14"/>
      <c r="Y39" s="5"/>
      <c r="Z39" s="1"/>
      <c r="AA39" s="14"/>
      <c r="AB39" s="14"/>
      <c r="AC39" s="14"/>
      <c r="AD39" s="14"/>
      <c r="AE39" s="14"/>
      <c r="AF39" s="14"/>
      <c r="AG39" s="5"/>
      <c r="AH39" s="1"/>
      <c r="AI39" s="14"/>
      <c r="AJ39" s="14"/>
      <c r="AK39" s="14"/>
      <c r="AL39" s="14"/>
      <c r="AM39" s="14"/>
      <c r="AR39" s="18">
        <v>2</v>
      </c>
      <c r="AS39" s="215">
        <v>4933</v>
      </c>
      <c r="AT39" s="18"/>
      <c r="AU39" s="18">
        <f t="shared" ref="AU39:AU49" si="4">MIN($AU$22,AS39)</f>
        <v>100</v>
      </c>
      <c r="AV39" s="18">
        <f t="shared" ref="AV39:AV49" si="5">MAX(MIN($AV$22,AS39-AU39),0)</f>
        <v>150</v>
      </c>
      <c r="AW39" s="18">
        <f t="shared" ref="AW39:AW49" si="6">MAX(AS39-SUM(AU39:AV39),0)</f>
        <v>4683</v>
      </c>
    </row>
    <row r="40" spans="1:49" ht="15.75" thickBot="1">
      <c r="A40" s="13" t="s">
        <v>52</v>
      </c>
      <c r="B40" s="1"/>
      <c r="C40" s="1"/>
      <c r="D40" s="4"/>
      <c r="F40" s="16">
        <v>551.28</v>
      </c>
      <c r="G40" s="46"/>
      <c r="H40" s="46"/>
      <c r="I40" s="13"/>
      <c r="J40" s="1"/>
      <c r="K40" s="46"/>
      <c r="L40" s="46"/>
      <c r="M40" s="46"/>
      <c r="N40" s="46"/>
      <c r="P40" s="46"/>
      <c r="Q40" s="13"/>
      <c r="R40" s="1"/>
      <c r="S40" s="46"/>
      <c r="T40" s="46"/>
      <c r="U40" s="46"/>
      <c r="V40" s="46"/>
      <c r="W40" s="46"/>
      <c r="X40" s="46"/>
      <c r="Y40" s="13"/>
      <c r="Z40" s="1"/>
      <c r="AA40" s="46"/>
      <c r="AB40" s="46"/>
      <c r="AC40" s="46"/>
      <c r="AD40" s="46"/>
      <c r="AE40" s="46"/>
      <c r="AF40" s="46"/>
      <c r="AG40" s="13"/>
      <c r="AH40" s="1"/>
      <c r="AI40" s="46"/>
      <c r="AJ40" s="46"/>
      <c r="AK40" s="46"/>
      <c r="AL40" s="46"/>
      <c r="AM40" s="46"/>
      <c r="AR40" s="18">
        <v>3</v>
      </c>
      <c r="AS40" s="215">
        <v>6568</v>
      </c>
      <c r="AT40" s="18"/>
      <c r="AU40" s="18">
        <f t="shared" si="4"/>
        <v>100</v>
      </c>
      <c r="AV40" s="18">
        <f t="shared" si="5"/>
        <v>150</v>
      </c>
      <c r="AW40" s="18">
        <f t="shared" si="6"/>
        <v>6318</v>
      </c>
    </row>
    <row r="41" spans="1:49">
      <c r="A41" s="98" t="s">
        <v>66</v>
      </c>
      <c r="B41" s="1"/>
      <c r="C41" s="1">
        <f>AU50</f>
        <v>1190</v>
      </c>
      <c r="D41" s="9"/>
      <c r="F41" s="9"/>
      <c r="G41" s="9"/>
      <c r="H41" s="9"/>
      <c r="I41" s="8" t="s">
        <v>71</v>
      </c>
      <c r="J41" s="1" t="s">
        <v>4</v>
      </c>
      <c r="K41" s="9">
        <f>$K$5</f>
        <v>25.85</v>
      </c>
      <c r="L41" s="9">
        <f>K41*12</f>
        <v>310.20000000000005</v>
      </c>
      <c r="M41" s="9">
        <f>$L$5*12</f>
        <v>0</v>
      </c>
      <c r="N41" s="9">
        <f>SUM(L41:M41)</f>
        <v>310.20000000000005</v>
      </c>
      <c r="P41" s="9"/>
      <c r="Q41" s="8" t="s">
        <v>71</v>
      </c>
      <c r="R41" s="1" t="s">
        <v>4</v>
      </c>
      <c r="S41" s="9">
        <f>$R$14</f>
        <v>29.097610156886343</v>
      </c>
      <c r="T41" s="9">
        <f>S41*12</f>
        <v>349.17132188263611</v>
      </c>
      <c r="U41" s="9">
        <v>0</v>
      </c>
      <c r="V41" s="9">
        <f>SUM(T41:U41)</f>
        <v>349.17132188263611</v>
      </c>
      <c r="W41" s="9"/>
      <c r="X41" s="9"/>
      <c r="Y41" s="8" t="s">
        <v>71</v>
      </c>
      <c r="Z41" s="1" t="s">
        <v>4</v>
      </c>
      <c r="AA41" s="9"/>
      <c r="AB41" s="9">
        <f>$Z$14*12</f>
        <v>6022.6879026300103</v>
      </c>
      <c r="AC41" s="9">
        <f>$AA$14*12</f>
        <v>92.819437466669029</v>
      </c>
      <c r="AD41" s="9">
        <f>SUM(AB41:AC41)</f>
        <v>6115.5073400966794</v>
      </c>
      <c r="AE41" s="9"/>
      <c r="AF41" s="9"/>
      <c r="AG41" s="8" t="s">
        <v>71</v>
      </c>
      <c r="AH41" s="1" t="s">
        <v>4</v>
      </c>
      <c r="AI41" s="9">
        <f>$AH$14</f>
        <v>29.1</v>
      </c>
      <c r="AJ41" s="9">
        <f>AI41*12</f>
        <v>349.20000000000005</v>
      </c>
      <c r="AK41" s="9">
        <f>$AI$14*12</f>
        <v>0</v>
      </c>
      <c r="AL41" s="9">
        <f>SUM(AJ41:AK41)</f>
        <v>349.20000000000005</v>
      </c>
      <c r="AM41" s="9"/>
      <c r="AR41" s="18">
        <v>4</v>
      </c>
      <c r="AS41" s="215">
        <v>8692</v>
      </c>
      <c r="AT41" s="18"/>
      <c r="AU41" s="18">
        <f t="shared" si="4"/>
        <v>100</v>
      </c>
      <c r="AV41" s="18">
        <f t="shared" si="5"/>
        <v>150</v>
      </c>
      <c r="AW41" s="18">
        <f t="shared" si="6"/>
        <v>8442</v>
      </c>
    </row>
    <row r="42" spans="1:49">
      <c r="A42" s="98" t="s">
        <v>67</v>
      </c>
      <c r="B42" s="1"/>
      <c r="C42" s="1">
        <f>AV50</f>
        <v>1650</v>
      </c>
      <c r="D42" s="9"/>
      <c r="F42" s="9"/>
      <c r="G42" s="9"/>
      <c r="H42" s="9"/>
      <c r="I42" s="8"/>
      <c r="J42" s="1"/>
      <c r="K42" s="9"/>
      <c r="L42" s="9"/>
      <c r="M42" s="9"/>
      <c r="N42" s="9"/>
      <c r="P42" s="9"/>
      <c r="Q42" s="8" t="s">
        <v>72</v>
      </c>
      <c r="R42" s="1" t="s">
        <v>4</v>
      </c>
      <c r="S42" s="9"/>
      <c r="T42" s="9">
        <f>$R$15*F40*12</f>
        <v>4134.4998988243206</v>
      </c>
      <c r="U42" s="9">
        <f>$S$15*F40*12</f>
        <v>67.640932982753426</v>
      </c>
      <c r="V42" s="9">
        <f>SUM(T42:U42)</f>
        <v>4202.1408318070744</v>
      </c>
      <c r="W42" s="9"/>
      <c r="X42" s="9"/>
      <c r="Y42" s="8"/>
      <c r="Z42" s="1"/>
      <c r="AA42" s="9"/>
      <c r="AB42" s="9"/>
      <c r="AC42" s="9"/>
      <c r="AD42" s="9"/>
      <c r="AE42" s="9"/>
      <c r="AF42" s="9"/>
      <c r="AG42" s="8"/>
      <c r="AH42" s="1"/>
      <c r="AI42" s="9"/>
      <c r="AJ42" s="9"/>
      <c r="AK42" s="9"/>
      <c r="AL42" s="9"/>
      <c r="AM42" s="9"/>
      <c r="AR42" s="18">
        <v>5</v>
      </c>
      <c r="AS42" s="215">
        <v>6343</v>
      </c>
      <c r="AT42" s="18"/>
      <c r="AU42" s="18">
        <f t="shared" si="4"/>
        <v>100</v>
      </c>
      <c r="AV42" s="18">
        <f t="shared" si="5"/>
        <v>150</v>
      </c>
      <c r="AW42" s="18">
        <f t="shared" si="6"/>
        <v>6093</v>
      </c>
    </row>
    <row r="43" spans="1:49">
      <c r="A43" s="98" t="s">
        <v>68</v>
      </c>
      <c r="B43" s="1"/>
      <c r="C43" s="1">
        <f>AW50</f>
        <v>37526</v>
      </c>
      <c r="D43" s="9"/>
      <c r="F43" s="9"/>
      <c r="G43" s="9"/>
      <c r="H43" s="9"/>
      <c r="I43" s="8" t="s">
        <v>73</v>
      </c>
      <c r="J43" s="1" t="s">
        <v>4</v>
      </c>
      <c r="K43" s="9"/>
      <c r="L43" s="9">
        <f>SUMPRODUCT($K$6:$K$8,C41:C43)</f>
        <v>1935.9719600000001</v>
      </c>
      <c r="M43" s="9">
        <f>SUMPRODUCT($L$6:$L$8,C41:C43)</f>
        <v>51.143722000000004</v>
      </c>
      <c r="N43" s="9">
        <f>SUM(L43:M43)</f>
        <v>1987.1156820000001</v>
      </c>
      <c r="P43" s="9"/>
      <c r="Q43" s="8" t="s">
        <v>74</v>
      </c>
      <c r="R43" s="1" t="s">
        <v>4</v>
      </c>
      <c r="S43" s="9"/>
      <c r="T43" s="9">
        <f>$R$16*F39</f>
        <v>0</v>
      </c>
      <c r="U43" s="9">
        <f>$S$16*F39</f>
        <v>156.18246080577271</v>
      </c>
      <c r="V43" s="9">
        <f>SUM(T43:U43)</f>
        <v>156.18246080577271</v>
      </c>
      <c r="W43" s="9"/>
      <c r="X43" s="9"/>
      <c r="Y43" s="8" t="s">
        <v>74</v>
      </c>
      <c r="Z43" s="1" t="s">
        <v>4</v>
      </c>
      <c r="AA43" s="9"/>
      <c r="AB43" s="9">
        <f>$Z$16*F39</f>
        <v>0</v>
      </c>
      <c r="AC43" s="9">
        <f>$AA$16*F39</f>
        <v>156.18246080577271</v>
      </c>
      <c r="AD43" s="9">
        <f>SUM(AB43:AC43)</f>
        <v>156.18246080577271</v>
      </c>
      <c r="AE43" s="9"/>
      <c r="AF43" s="9"/>
      <c r="AG43" s="8" t="s">
        <v>74</v>
      </c>
      <c r="AH43" s="1" t="s">
        <v>4</v>
      </c>
      <c r="AI43" s="9"/>
      <c r="AJ43" s="9">
        <f>$AH$16*F39</f>
        <v>2966.2242969645058</v>
      </c>
      <c r="AK43" s="9">
        <f>$AI$16*F39</f>
        <v>204.71025952209246</v>
      </c>
      <c r="AL43" s="9">
        <f>SUM(AJ43:AK43)</f>
        <v>3170.9345564865985</v>
      </c>
      <c r="AM43" s="9"/>
      <c r="AR43" s="18">
        <v>6</v>
      </c>
      <c r="AS43" s="215">
        <v>5176</v>
      </c>
      <c r="AT43" s="18"/>
      <c r="AU43" s="18">
        <f t="shared" si="4"/>
        <v>100</v>
      </c>
      <c r="AV43" s="18">
        <f t="shared" si="5"/>
        <v>150</v>
      </c>
      <c r="AW43" s="18">
        <f t="shared" si="6"/>
        <v>4926</v>
      </c>
    </row>
    <row r="44" spans="1:49">
      <c r="D44" s="9"/>
      <c r="F44" s="9"/>
      <c r="G44" s="9"/>
      <c r="H44" s="9"/>
      <c r="I44" s="8" t="s">
        <v>69</v>
      </c>
      <c r="J44" s="1" t="s">
        <v>4</v>
      </c>
      <c r="L44" s="139">
        <f>$K$9*F39</f>
        <v>361.31606600000003</v>
      </c>
      <c r="M44" s="9">
        <f>$L$9*F39</f>
        <v>14.087734000000001</v>
      </c>
      <c r="N44" s="9">
        <f>SUM(L44:M44)</f>
        <v>375.40380000000005</v>
      </c>
      <c r="P44" s="9"/>
      <c r="Q44" s="8" t="s">
        <v>75</v>
      </c>
      <c r="R44" s="1" t="s">
        <v>4</v>
      </c>
      <c r="T44" s="139">
        <f>$R$17*F39</f>
        <v>-33.113061337252034</v>
      </c>
      <c r="U44" s="9">
        <f>$S$17*F39</f>
        <v>671.33612199078061</v>
      </c>
      <c r="V44" s="9">
        <f>T44+U44</f>
        <v>638.22306065352859</v>
      </c>
      <c r="W44" s="9"/>
      <c r="X44" s="9"/>
      <c r="Y44" s="8" t="s">
        <v>7</v>
      </c>
      <c r="Z44" s="140" t="s">
        <v>4</v>
      </c>
      <c r="AB44" s="139">
        <f>$Z$17*F39</f>
        <v>-33.113061337252034</v>
      </c>
      <c r="AC44" s="9">
        <f>$AA$17*F39</f>
        <v>671.33612199078061</v>
      </c>
      <c r="AD44" s="9">
        <f>AB44+AC44</f>
        <v>638.22306065352859</v>
      </c>
      <c r="AE44" s="9"/>
      <c r="AF44" s="9"/>
      <c r="AG44" s="8" t="s">
        <v>7</v>
      </c>
      <c r="AH44" s="140" t="s">
        <v>4</v>
      </c>
      <c r="AJ44" s="139">
        <f>$AH$17*F39</f>
        <v>-33.113061337252034</v>
      </c>
      <c r="AK44" s="9">
        <f>$AI$17*F39</f>
        <v>671.33612199078061</v>
      </c>
      <c r="AL44" s="9">
        <f>AJ44+AK44</f>
        <v>638.22306065352859</v>
      </c>
      <c r="AM44" s="9"/>
      <c r="AR44" s="18">
        <v>7</v>
      </c>
      <c r="AS44" s="215">
        <v>3674</v>
      </c>
      <c r="AT44" s="18"/>
      <c r="AU44" s="18">
        <f t="shared" si="4"/>
        <v>100</v>
      </c>
      <c r="AV44" s="18">
        <f t="shared" si="5"/>
        <v>150</v>
      </c>
      <c r="AW44" s="18">
        <f t="shared" si="6"/>
        <v>3424</v>
      </c>
    </row>
    <row r="45" spans="1:49">
      <c r="A45" s="8"/>
      <c r="B45" s="1"/>
      <c r="C45" s="1"/>
      <c r="D45" s="9"/>
      <c r="E45" s="58"/>
      <c r="F45" s="9"/>
      <c r="G45" s="9"/>
      <c r="H45" s="9"/>
      <c r="I45" s="8" t="s">
        <v>76</v>
      </c>
      <c r="J45" s="1" t="s">
        <v>4</v>
      </c>
      <c r="K45" s="9"/>
      <c r="L45" s="9">
        <f>$K$10*F39</f>
        <v>-30.637793999999996</v>
      </c>
      <c r="M45" s="9">
        <f>$L$10*F39</f>
        <v>6587.3883525711981</v>
      </c>
      <c r="N45" s="9">
        <f>SUM(L45:M45)</f>
        <v>6556.7505585711979</v>
      </c>
      <c r="P45" s="9"/>
      <c r="Q45" s="8" t="s">
        <v>26</v>
      </c>
      <c r="R45" s="1" t="s">
        <v>4</v>
      </c>
      <c r="S45" s="9"/>
      <c r="T45" s="9">
        <f>$R$18*F39</f>
        <v>56.704824774082581</v>
      </c>
      <c r="U45" s="9">
        <f>$S$18*F39</f>
        <v>5756.7488798517252</v>
      </c>
      <c r="V45" s="9">
        <f>SUM(T45:U45)</f>
        <v>5813.4537046258074</v>
      </c>
      <c r="W45" s="9"/>
      <c r="X45" s="9"/>
      <c r="Y45" s="8" t="s">
        <v>26</v>
      </c>
      <c r="Z45" s="1" t="s">
        <v>4</v>
      </c>
      <c r="AA45" s="9"/>
      <c r="AB45" s="9">
        <f>$Z$18*F39</f>
        <v>56.704824774082581</v>
      </c>
      <c r="AC45" s="9">
        <f>$AA$18*F39</f>
        <v>5756.7488798517252</v>
      </c>
      <c r="AD45" s="9">
        <f>SUM(AB45:AC45)</f>
        <v>5813.4537046258074</v>
      </c>
      <c r="AE45" s="9"/>
      <c r="AF45" s="9"/>
      <c r="AG45" s="8" t="s">
        <v>26</v>
      </c>
      <c r="AH45" s="1" t="s">
        <v>4</v>
      </c>
      <c r="AI45" s="9"/>
      <c r="AJ45" s="9">
        <f>$AH$18*F39</f>
        <v>56.704824774082581</v>
      </c>
      <c r="AK45" s="9">
        <f>$AI$18*F39</f>
        <v>5756.7488798517252</v>
      </c>
      <c r="AL45" s="9">
        <f>SUM(AJ45:AK45)</f>
        <v>5813.4537046258074</v>
      </c>
      <c r="AM45" s="9"/>
      <c r="AR45" s="18">
        <v>8</v>
      </c>
      <c r="AS45" s="215">
        <v>873</v>
      </c>
      <c r="AT45" s="18"/>
      <c r="AU45" s="18">
        <f t="shared" si="4"/>
        <v>100</v>
      </c>
      <c r="AV45" s="18">
        <f t="shared" si="5"/>
        <v>150</v>
      </c>
      <c r="AW45" s="18">
        <f t="shared" si="6"/>
        <v>623</v>
      </c>
    </row>
    <row r="46" spans="1:49">
      <c r="A46" s="39"/>
      <c r="B46" s="1"/>
      <c r="C46" s="1"/>
      <c r="D46" s="9"/>
      <c r="F46" s="40"/>
      <c r="G46" s="40"/>
      <c r="H46" s="40"/>
      <c r="I46" s="39" t="s">
        <v>62</v>
      </c>
      <c r="J46" s="1" t="s">
        <v>4</v>
      </c>
      <c r="K46" s="40"/>
      <c r="L46" s="40">
        <f>SUM(L41:L45)</f>
        <v>2576.8502319999998</v>
      </c>
      <c r="M46" s="40">
        <f>SUM(M41:M45)</f>
        <v>6652.6198085711985</v>
      </c>
      <c r="N46" s="40">
        <f>SUM(N41:N45)</f>
        <v>9229.4700405711992</v>
      </c>
      <c r="P46" s="40"/>
      <c r="Q46" s="39" t="s">
        <v>62</v>
      </c>
      <c r="R46" s="1" t="s">
        <v>4</v>
      </c>
      <c r="S46" s="40"/>
      <c r="T46" s="40">
        <f>SUM(T41:T45)</f>
        <v>4507.2629841437865</v>
      </c>
      <c r="U46" s="40">
        <f>SUM(U41:U45)</f>
        <v>6651.9083956310315</v>
      </c>
      <c r="V46" s="40">
        <f>SUM(V41:V45)</f>
        <v>11159.17137977482</v>
      </c>
      <c r="W46" s="40"/>
      <c r="X46" s="40"/>
      <c r="Y46" s="39" t="s">
        <v>62</v>
      </c>
      <c r="Z46" s="1" t="s">
        <v>4</v>
      </c>
      <c r="AA46" s="40"/>
      <c r="AB46" s="40">
        <f>SUM(AB41:AB45)</f>
        <v>6046.27966606684</v>
      </c>
      <c r="AC46" s="40">
        <f>SUM(AC41:AC45)</f>
        <v>6677.0869001149476</v>
      </c>
      <c r="AD46" s="40">
        <f>SUM(AD41:AD45)</f>
        <v>12723.366566181787</v>
      </c>
      <c r="AE46" s="40"/>
      <c r="AF46" s="40"/>
      <c r="AG46" s="39" t="s">
        <v>62</v>
      </c>
      <c r="AH46" s="1" t="s">
        <v>4</v>
      </c>
      <c r="AI46" s="40"/>
      <c r="AJ46" s="40">
        <f>SUM(AJ41:AJ45)</f>
        <v>3339.0160604013363</v>
      </c>
      <c r="AK46" s="40">
        <f>SUM(AK41:AK45)</f>
        <v>6632.7952613645984</v>
      </c>
      <c r="AL46" s="40">
        <f>SUM(AL41:AL45)</f>
        <v>9971.8113217659338</v>
      </c>
      <c r="AM46" s="40"/>
      <c r="AR46" s="18">
        <v>9</v>
      </c>
      <c r="AS46" s="215">
        <v>2098</v>
      </c>
      <c r="AT46" s="18"/>
      <c r="AU46" s="18">
        <f t="shared" si="4"/>
        <v>100</v>
      </c>
      <c r="AV46" s="18">
        <f t="shared" si="5"/>
        <v>150</v>
      </c>
      <c r="AW46" s="18">
        <f t="shared" si="6"/>
        <v>1848</v>
      </c>
    </row>
    <row r="47" spans="1:49">
      <c r="A47" s="39"/>
      <c r="B47" s="1"/>
      <c r="C47" s="1"/>
      <c r="D47" s="9"/>
      <c r="F47" s="40"/>
      <c r="G47" s="40"/>
      <c r="H47" s="40"/>
      <c r="I47" s="39"/>
      <c r="J47" s="1"/>
      <c r="K47" s="40"/>
      <c r="L47" s="40"/>
      <c r="M47" s="40"/>
      <c r="N47" s="40"/>
      <c r="P47" s="40"/>
      <c r="Q47" s="39"/>
      <c r="R47" s="1"/>
      <c r="S47" s="40"/>
      <c r="T47" s="40"/>
      <c r="U47" s="40"/>
      <c r="V47" s="40"/>
      <c r="W47" s="40"/>
      <c r="X47" s="40"/>
      <c r="Y47" s="39"/>
      <c r="Z47" s="1"/>
      <c r="AA47" s="40"/>
      <c r="AB47" s="40"/>
      <c r="AC47" s="40"/>
      <c r="AD47" s="40"/>
      <c r="AE47" s="40"/>
      <c r="AF47" s="40"/>
      <c r="AG47" s="39"/>
      <c r="AH47" s="1"/>
      <c r="AI47" s="40"/>
      <c r="AJ47" s="40"/>
      <c r="AK47" s="40"/>
      <c r="AL47" s="40"/>
      <c r="AM47" s="40"/>
      <c r="AR47" s="18">
        <v>10</v>
      </c>
      <c r="AS47" s="215">
        <v>883</v>
      </c>
      <c r="AT47" s="18"/>
      <c r="AU47" s="18">
        <f t="shared" si="4"/>
        <v>100</v>
      </c>
      <c r="AV47" s="18">
        <f t="shared" si="5"/>
        <v>150</v>
      </c>
      <c r="AW47" s="18">
        <f t="shared" si="6"/>
        <v>633</v>
      </c>
    </row>
    <row r="48" spans="1:49">
      <c r="A48" s="39"/>
      <c r="B48" s="1"/>
      <c r="C48" s="1"/>
      <c r="D48" s="9"/>
      <c r="F48" s="40"/>
      <c r="G48" s="40"/>
      <c r="H48" s="40"/>
      <c r="I48" s="39"/>
      <c r="J48" s="1"/>
      <c r="K48" s="40"/>
      <c r="L48" s="40"/>
      <c r="M48" s="40"/>
      <c r="N48" s="40"/>
      <c r="P48" s="40"/>
      <c r="Q48" s="39"/>
      <c r="R48" s="1"/>
      <c r="S48" s="40"/>
      <c r="T48" s="40"/>
      <c r="U48" s="40"/>
      <c r="V48" s="40"/>
      <c r="W48" s="40"/>
      <c r="X48" s="40"/>
      <c r="Y48" s="39"/>
      <c r="Z48" s="1"/>
      <c r="AA48" s="40"/>
      <c r="AB48" s="40"/>
      <c r="AC48" s="40"/>
      <c r="AD48" s="40"/>
      <c r="AE48" s="40"/>
      <c r="AF48" s="40"/>
      <c r="AG48" s="39"/>
      <c r="AH48" s="1"/>
      <c r="AI48" s="40"/>
      <c r="AJ48" s="40"/>
      <c r="AK48" s="40"/>
      <c r="AL48" s="40"/>
      <c r="AM48" s="40"/>
      <c r="AR48" s="18">
        <v>11</v>
      </c>
      <c r="AS48" s="215">
        <v>90</v>
      </c>
      <c r="AT48" s="18"/>
      <c r="AU48" s="18">
        <f t="shared" si="4"/>
        <v>90</v>
      </c>
      <c r="AV48" s="18">
        <f t="shared" si="5"/>
        <v>0</v>
      </c>
      <c r="AW48" s="18">
        <f t="shared" si="6"/>
        <v>0</v>
      </c>
    </row>
    <row r="49" spans="1:49">
      <c r="A49" s="39"/>
      <c r="B49" s="1"/>
      <c r="C49" s="1"/>
      <c r="D49" s="9"/>
      <c r="F49" s="40"/>
      <c r="G49" s="40"/>
      <c r="H49" s="40"/>
      <c r="P49" s="40"/>
      <c r="X49" s="40"/>
      <c r="AF49" s="40"/>
      <c r="AR49" s="18">
        <v>12</v>
      </c>
      <c r="AS49" s="215">
        <v>700</v>
      </c>
      <c r="AT49" s="18"/>
      <c r="AU49" s="18">
        <f t="shared" si="4"/>
        <v>100</v>
      </c>
      <c r="AV49" s="18">
        <f t="shared" si="5"/>
        <v>150</v>
      </c>
      <c r="AW49" s="18">
        <f t="shared" si="6"/>
        <v>450</v>
      </c>
    </row>
    <row r="50" spans="1:49" s="36" customFormat="1">
      <c r="A50" s="38"/>
      <c r="B50" s="11"/>
      <c r="C50" s="11"/>
      <c r="D50" s="10"/>
      <c r="F50" s="12"/>
      <c r="G50" s="12"/>
      <c r="L50" s="15"/>
      <c r="N50" s="101"/>
      <c r="O50"/>
      <c r="P50" s="81"/>
      <c r="Q50" s="81"/>
      <c r="R50" s="81"/>
      <c r="S50" s="81"/>
      <c r="T50" s="15" t="s">
        <v>9</v>
      </c>
      <c r="V50" s="101">
        <f>V46/N46</f>
        <v>1.2090804055618554</v>
      </c>
      <c r="W50" s="142"/>
      <c r="X50" s="84"/>
      <c r="Y50" s="81"/>
      <c r="Z50" s="81"/>
      <c r="AA50" s="81"/>
      <c r="AB50" s="15" t="s">
        <v>9</v>
      </c>
      <c r="AD50" s="101">
        <f>AD46/N46</f>
        <v>1.3785587374195925</v>
      </c>
      <c r="AE50" s="142"/>
      <c r="AF50" s="84"/>
      <c r="AG50" s="81"/>
      <c r="AH50" s="81"/>
      <c r="AI50" s="81"/>
      <c r="AJ50" s="15" t="s">
        <v>9</v>
      </c>
      <c r="AL50" s="101">
        <f>AL46/N46</f>
        <v>1.0804316258605886</v>
      </c>
      <c r="AR50" s="32"/>
      <c r="AS50" s="32"/>
      <c r="AT50" s="32"/>
      <c r="AU50" s="32">
        <f>SUM(AU38:AU49)</f>
        <v>1190</v>
      </c>
      <c r="AV50" s="32">
        <f t="shared" ref="AV50" si="7">SUM(AV38:AV49)</f>
        <v>1650</v>
      </c>
      <c r="AW50" s="32">
        <f t="shared" ref="AW50" si="8">SUM(AW38:AW49)</f>
        <v>37526</v>
      </c>
    </row>
    <row r="51" spans="1:49">
      <c r="AN51" s="220" t="s">
        <v>39</v>
      </c>
      <c r="AO51" s="220"/>
      <c r="AP51" s="220"/>
    </row>
    <row r="52" spans="1:49" ht="40.5" customHeight="1" thickBot="1">
      <c r="P52" s="77"/>
      <c r="Q52" s="77"/>
      <c r="R52" s="77"/>
      <c r="S52" s="77"/>
      <c r="X52" s="77"/>
      <c r="Y52" s="77"/>
      <c r="Z52" s="77"/>
      <c r="AA52" s="77"/>
      <c r="AF52" s="77"/>
      <c r="AG52" s="77"/>
      <c r="AH52" s="77"/>
      <c r="AI52" s="77"/>
      <c r="AN52" s="113" t="s">
        <v>40</v>
      </c>
      <c r="AO52" s="113" t="s">
        <v>41</v>
      </c>
      <c r="AP52" s="113" t="s">
        <v>42</v>
      </c>
      <c r="AR52" s="18" t="s">
        <v>48</v>
      </c>
      <c r="AS52" s="18" t="s">
        <v>49</v>
      </c>
      <c r="AT52" s="18"/>
      <c r="AU52" s="77">
        <v>100</v>
      </c>
      <c r="AV52" s="77">
        <v>150</v>
      </c>
      <c r="AW52" t="s">
        <v>50</v>
      </c>
    </row>
    <row r="53" spans="1:49" ht="30.75" thickTop="1" thickBot="1">
      <c r="A53" s="2" t="s">
        <v>78</v>
      </c>
      <c r="B53" s="1"/>
      <c r="C53" s="1"/>
      <c r="D53" s="45"/>
      <c r="E53" s="45"/>
      <c r="F53" s="3"/>
      <c r="G53" s="3"/>
      <c r="H53" s="3"/>
      <c r="I53" s="3"/>
      <c r="J53" s="3"/>
      <c r="K53" s="52" t="s">
        <v>44</v>
      </c>
      <c r="L53" s="52" t="s">
        <v>45</v>
      </c>
      <c r="M53" s="51" t="s">
        <v>46</v>
      </c>
      <c r="N53" s="52" t="s">
        <v>47</v>
      </c>
      <c r="P53" s="3"/>
      <c r="Q53" s="3"/>
      <c r="R53" s="3"/>
      <c r="S53" s="52" t="s">
        <v>44</v>
      </c>
      <c r="T53" s="52" t="s">
        <v>45</v>
      </c>
      <c r="U53" s="51" t="s">
        <v>46</v>
      </c>
      <c r="V53" s="52" t="s">
        <v>47</v>
      </c>
      <c r="W53" s="52"/>
      <c r="X53" s="3"/>
      <c r="Y53" s="3"/>
      <c r="Z53" s="3"/>
      <c r="AA53" s="52" t="s">
        <v>44</v>
      </c>
      <c r="AB53" s="52" t="s">
        <v>45</v>
      </c>
      <c r="AC53" s="51" t="s">
        <v>46</v>
      </c>
      <c r="AD53" s="52" t="s">
        <v>47</v>
      </c>
      <c r="AE53" s="52"/>
      <c r="AF53" s="3"/>
      <c r="AG53" s="3"/>
      <c r="AH53" s="3"/>
      <c r="AI53" s="52" t="s">
        <v>44</v>
      </c>
      <c r="AJ53" s="52" t="s">
        <v>45</v>
      </c>
      <c r="AK53" s="51" t="s">
        <v>46</v>
      </c>
      <c r="AL53" s="52" t="s">
        <v>47</v>
      </c>
      <c r="AM53" s="47"/>
      <c r="AN53" s="199">
        <f>V61/N61</f>
        <v>1.2403030651415052</v>
      </c>
      <c r="AO53" s="212">
        <f>AD61/N61</f>
        <v>1.747311314804854</v>
      </c>
      <c r="AP53" s="212">
        <f>AL61/N61</f>
        <v>1.0801201651155616</v>
      </c>
      <c r="AR53" s="18">
        <v>1</v>
      </c>
      <c r="AS53" s="215">
        <v>934</v>
      </c>
      <c r="AT53" s="18"/>
      <c r="AU53" s="18">
        <f>MIN($AU$22,AS53)</f>
        <v>100</v>
      </c>
      <c r="AV53" s="18">
        <f>MAX(MIN($AV$22,AS53-AU53),0)</f>
        <v>150</v>
      </c>
      <c r="AW53" s="18">
        <f>MAX(AS53-SUM(AU53:AV53),0)</f>
        <v>684</v>
      </c>
    </row>
    <row r="54" spans="1:49" ht="15.75" thickBot="1">
      <c r="A54" s="5" t="s">
        <v>51</v>
      </c>
      <c r="C54" s="1" t="s">
        <v>3</v>
      </c>
      <c r="D54" s="6"/>
      <c r="F54" s="7">
        <f>SUM(C56:C58)</f>
        <v>25010</v>
      </c>
      <c r="G54" s="14"/>
      <c r="H54" s="14"/>
      <c r="I54" s="5"/>
      <c r="J54" s="1"/>
      <c r="K54" s="14"/>
      <c r="L54" s="14"/>
      <c r="M54" s="14"/>
      <c r="N54" s="14"/>
      <c r="P54" s="14"/>
      <c r="Q54" s="5"/>
      <c r="R54" s="1"/>
      <c r="S54" s="14"/>
      <c r="T54" s="14"/>
      <c r="U54" s="14"/>
      <c r="V54" s="14"/>
      <c r="W54" s="14"/>
      <c r="X54" s="14"/>
      <c r="Y54" s="5"/>
      <c r="Z54" s="1"/>
      <c r="AA54" s="14"/>
      <c r="AB54" s="14"/>
      <c r="AC54" s="14"/>
      <c r="AD54" s="14"/>
      <c r="AE54" s="14"/>
      <c r="AF54" s="14"/>
      <c r="AG54" s="5"/>
      <c r="AH54" s="1"/>
      <c r="AI54" s="14"/>
      <c r="AJ54" s="14"/>
      <c r="AK54" s="14"/>
      <c r="AL54" s="14"/>
      <c r="AM54" s="14"/>
      <c r="AR54" s="18">
        <v>2</v>
      </c>
      <c r="AS54" s="215">
        <v>1584</v>
      </c>
      <c r="AT54" s="18"/>
      <c r="AU54" s="18">
        <f t="shared" ref="AU54:AU64" si="9">MIN($AU$22,AS54)</f>
        <v>100</v>
      </c>
      <c r="AV54" s="18">
        <f t="shared" ref="AV54:AV64" si="10">MAX(MIN($AV$22,AS54-AU54),0)</f>
        <v>150</v>
      </c>
      <c r="AW54" s="18">
        <f t="shared" ref="AW54:AW64" si="11">MAX(AS54-SUM(AU54:AV54),0)</f>
        <v>1334</v>
      </c>
    </row>
    <row r="55" spans="1:49" ht="15.75" thickBot="1">
      <c r="A55" s="13" t="s">
        <v>52</v>
      </c>
      <c r="B55" s="1"/>
      <c r="C55" s="1"/>
      <c r="D55" s="4"/>
      <c r="F55" s="16">
        <v>367.84</v>
      </c>
      <c r="G55" s="46"/>
      <c r="H55" s="46"/>
      <c r="I55" s="13"/>
      <c r="J55" s="1"/>
      <c r="K55" s="46"/>
      <c r="L55" s="46"/>
      <c r="M55" s="46"/>
      <c r="N55" s="46"/>
      <c r="P55" s="46"/>
      <c r="Q55" s="13"/>
      <c r="R55" s="1"/>
      <c r="S55" s="46"/>
      <c r="T55" s="46"/>
      <c r="U55" s="46"/>
      <c r="V55" s="46"/>
      <c r="W55" s="46"/>
      <c r="X55" s="46"/>
      <c r="Y55" s="13"/>
      <c r="Z55" s="1"/>
      <c r="AA55" s="46"/>
      <c r="AB55" s="46"/>
      <c r="AC55" s="46"/>
      <c r="AD55" s="46"/>
      <c r="AE55" s="46"/>
      <c r="AF55" s="46"/>
      <c r="AG55" s="13"/>
      <c r="AH55" s="1"/>
      <c r="AI55" s="46"/>
      <c r="AJ55" s="46"/>
      <c r="AK55" s="46"/>
      <c r="AL55" s="46"/>
      <c r="AM55" s="46"/>
      <c r="AR55" s="18">
        <v>3</v>
      </c>
      <c r="AS55" s="215">
        <v>3162</v>
      </c>
      <c r="AT55" s="18"/>
      <c r="AU55" s="18">
        <f t="shared" si="9"/>
        <v>100</v>
      </c>
      <c r="AV55" s="18">
        <f t="shared" si="10"/>
        <v>150</v>
      </c>
      <c r="AW55" s="18">
        <f t="shared" si="11"/>
        <v>2912</v>
      </c>
    </row>
    <row r="56" spans="1:49">
      <c r="A56" s="98" t="s">
        <v>66</v>
      </c>
      <c r="B56" s="1"/>
      <c r="C56" s="1">
        <f>AU65</f>
        <v>1200</v>
      </c>
      <c r="D56" s="9"/>
      <c r="F56" s="9"/>
      <c r="G56" s="9"/>
      <c r="H56" s="9"/>
      <c r="I56" s="8" t="s">
        <v>71</v>
      </c>
      <c r="J56" s="1" t="s">
        <v>4</v>
      </c>
      <c r="K56" s="9">
        <f>$K$5</f>
        <v>25.85</v>
      </c>
      <c r="L56" s="9">
        <f>K56*12</f>
        <v>310.20000000000005</v>
      </c>
      <c r="M56" s="9">
        <f>$L$5*12</f>
        <v>0</v>
      </c>
      <c r="N56" s="9">
        <f>SUM(L56:M56)</f>
        <v>310.20000000000005</v>
      </c>
      <c r="P56" s="9"/>
      <c r="Q56" s="8" t="s">
        <v>71</v>
      </c>
      <c r="R56" s="1" t="s">
        <v>4</v>
      </c>
      <c r="S56" s="9">
        <f>$R$14</f>
        <v>29.097610156886343</v>
      </c>
      <c r="T56" s="9">
        <f>S56*12</f>
        <v>349.17132188263611</v>
      </c>
      <c r="U56" s="9">
        <v>0</v>
      </c>
      <c r="V56" s="9">
        <f>SUM(T56:U56)</f>
        <v>349.17132188263611</v>
      </c>
      <c r="W56" s="9"/>
      <c r="X56" s="9"/>
      <c r="Y56" s="8" t="s">
        <v>71</v>
      </c>
      <c r="Z56" s="1" t="s">
        <v>4</v>
      </c>
      <c r="AA56" s="9"/>
      <c r="AB56" s="9">
        <f>$Z$14*12</f>
        <v>6022.6879026300103</v>
      </c>
      <c r="AC56" s="9">
        <f>$AA$14*12</f>
        <v>92.819437466669029</v>
      </c>
      <c r="AD56" s="9">
        <f>SUM(AB56:AC56)</f>
        <v>6115.5073400966794</v>
      </c>
      <c r="AE56" s="9"/>
      <c r="AF56" s="9"/>
      <c r="AG56" s="8" t="s">
        <v>71</v>
      </c>
      <c r="AH56" s="1" t="s">
        <v>4</v>
      </c>
      <c r="AI56" s="9">
        <f>$AH$14</f>
        <v>29.1</v>
      </c>
      <c r="AJ56" s="9">
        <f>AI56*12</f>
        <v>349.20000000000005</v>
      </c>
      <c r="AK56" s="9">
        <f>$AI$14*12</f>
        <v>0</v>
      </c>
      <c r="AL56" s="9">
        <f>SUM(AJ56:AK56)</f>
        <v>349.20000000000005</v>
      </c>
      <c r="AM56" s="9"/>
      <c r="AR56" s="18">
        <v>4</v>
      </c>
      <c r="AS56" s="215">
        <v>5263</v>
      </c>
      <c r="AT56" s="18"/>
      <c r="AU56" s="18">
        <f t="shared" si="9"/>
        <v>100</v>
      </c>
      <c r="AV56" s="18">
        <f t="shared" si="10"/>
        <v>150</v>
      </c>
      <c r="AW56" s="18">
        <f t="shared" si="11"/>
        <v>5013</v>
      </c>
    </row>
    <row r="57" spans="1:49">
      <c r="A57" s="98" t="s">
        <v>67</v>
      </c>
      <c r="B57" s="1"/>
      <c r="C57" s="1">
        <f>AV65</f>
        <v>1331</v>
      </c>
      <c r="D57" s="9"/>
      <c r="F57" s="9"/>
      <c r="G57" s="9"/>
      <c r="H57" s="9"/>
      <c r="I57" s="8"/>
      <c r="J57" s="1"/>
      <c r="K57" s="9"/>
      <c r="L57" s="9"/>
      <c r="M57" s="9"/>
      <c r="N57" s="9"/>
      <c r="P57" s="9"/>
      <c r="Q57" s="8" t="s">
        <v>72</v>
      </c>
      <c r="R57" s="1" t="s">
        <v>4</v>
      </c>
      <c r="S57" s="9"/>
      <c r="T57" s="9">
        <f>$R$15*F55*12</f>
        <v>2758.7332077774236</v>
      </c>
      <c r="U57" s="9">
        <f>$S$15*F55*12</f>
        <v>45.133218669960854</v>
      </c>
      <c r="V57" s="9">
        <f>SUM(T57:U57)</f>
        <v>2803.8664264473846</v>
      </c>
      <c r="W57" s="9"/>
      <c r="X57" s="9"/>
      <c r="Y57" s="8"/>
      <c r="Z57" s="1"/>
      <c r="AA57" s="9"/>
      <c r="AB57" s="9"/>
      <c r="AC57" s="9"/>
      <c r="AD57" s="9"/>
      <c r="AE57" s="9"/>
      <c r="AF57" s="9"/>
      <c r="AG57" s="8"/>
      <c r="AH57" s="1"/>
      <c r="AI57" s="9"/>
      <c r="AJ57" s="9"/>
      <c r="AK57" s="9"/>
      <c r="AL57" s="9"/>
      <c r="AM57" s="9"/>
      <c r="AR57" s="18">
        <v>5</v>
      </c>
      <c r="AS57" s="215">
        <v>6792</v>
      </c>
      <c r="AT57" s="18"/>
      <c r="AU57" s="18">
        <f t="shared" si="9"/>
        <v>100</v>
      </c>
      <c r="AV57" s="18">
        <f t="shared" si="10"/>
        <v>150</v>
      </c>
      <c r="AW57" s="18">
        <f t="shared" si="11"/>
        <v>6542</v>
      </c>
    </row>
    <row r="58" spans="1:49">
      <c r="A58" s="98" t="s">
        <v>68</v>
      </c>
      <c r="B58" s="1"/>
      <c r="C58" s="1">
        <f>AW65</f>
        <v>22479</v>
      </c>
      <c r="D58" s="9"/>
      <c r="F58" s="9"/>
      <c r="G58" s="9"/>
      <c r="H58" s="9"/>
      <c r="I58" s="8" t="s">
        <v>73</v>
      </c>
      <c r="J58" s="1" t="s">
        <v>4</v>
      </c>
      <c r="K58" s="9"/>
      <c r="L58" s="9">
        <f>SUMPRODUCT($K$6:$K$8,C56:C58)</f>
        <v>1206.122556</v>
      </c>
      <c r="M58" s="9">
        <f>SUMPRODUCT($L$6:$L$8,C56:C58)</f>
        <v>31.687670000000004</v>
      </c>
      <c r="N58" s="9">
        <f>SUM(L58:M58)</f>
        <v>1237.8102260000001</v>
      </c>
      <c r="P58" s="9"/>
      <c r="Q58" s="8" t="s">
        <v>74</v>
      </c>
      <c r="R58" s="1" t="s">
        <v>4</v>
      </c>
      <c r="S58" s="9"/>
      <c r="T58" s="9">
        <f>$R$16*F54</f>
        <v>0</v>
      </c>
      <c r="U58" s="9">
        <f>$S$16*F54</f>
        <v>96.767659534072621</v>
      </c>
      <c r="V58" s="9">
        <f>SUM(T58:U58)</f>
        <v>96.767659534072621</v>
      </c>
      <c r="W58" s="9"/>
      <c r="X58" s="9"/>
      <c r="Y58" s="8" t="s">
        <v>74</v>
      </c>
      <c r="Z58" s="1" t="s">
        <v>4</v>
      </c>
      <c r="AA58" s="9"/>
      <c r="AB58" s="9">
        <f>$Z$16*F54</f>
        <v>0</v>
      </c>
      <c r="AC58" s="9">
        <f>$AA$16*F54</f>
        <v>96.767659534072621</v>
      </c>
      <c r="AD58" s="9">
        <f>SUM(AB58:AC58)</f>
        <v>96.767659534072621</v>
      </c>
      <c r="AE58" s="9"/>
      <c r="AF58" s="9"/>
      <c r="AG58" s="8" t="s">
        <v>74</v>
      </c>
      <c r="AH58" s="1" t="s">
        <v>4</v>
      </c>
      <c r="AI58" s="9"/>
      <c r="AJ58" s="9">
        <f>$AH$16*F54</f>
        <v>1837.8157277679804</v>
      </c>
      <c r="AK58" s="9">
        <f>$AI$16*F54</f>
        <v>126.83455360074153</v>
      </c>
      <c r="AL58" s="9">
        <f>SUM(AJ58:AK58)</f>
        <v>1964.6502813687221</v>
      </c>
      <c r="AM58" s="9"/>
      <c r="AR58" s="18">
        <v>6</v>
      </c>
      <c r="AS58" s="215">
        <v>5892</v>
      </c>
      <c r="AT58" s="18"/>
      <c r="AU58" s="18">
        <f t="shared" si="9"/>
        <v>100</v>
      </c>
      <c r="AV58" s="18">
        <f t="shared" si="10"/>
        <v>150</v>
      </c>
      <c r="AW58" s="18">
        <f t="shared" si="11"/>
        <v>5642</v>
      </c>
    </row>
    <row r="59" spans="1:49">
      <c r="D59" s="9"/>
      <c r="F59" s="9"/>
      <c r="G59" s="9"/>
      <c r="H59" s="9"/>
      <c r="I59" s="8" t="s">
        <v>69</v>
      </c>
      <c r="J59" s="1" t="s">
        <v>4</v>
      </c>
      <c r="L59" s="139">
        <f>$K$9*F54</f>
        <v>223.86451000000002</v>
      </c>
      <c r="M59" s="9">
        <f>$L$9*F54</f>
        <v>8.7284900000000007</v>
      </c>
      <c r="N59" s="9">
        <f>SUM(L59:M59)</f>
        <v>232.59300000000002</v>
      </c>
      <c r="P59" s="9"/>
      <c r="Q59" s="8" t="s">
        <v>75</v>
      </c>
      <c r="R59" s="1" t="s">
        <v>4</v>
      </c>
      <c r="T59" s="139">
        <f>$R$17*F54</f>
        <v>-20.516218204545243</v>
      </c>
      <c r="U59" s="9">
        <f>$S$17*F54</f>
        <v>415.94699526803305</v>
      </c>
      <c r="V59" s="9">
        <f>T59+U59</f>
        <v>395.43077706348782</v>
      </c>
      <c r="W59" s="9"/>
      <c r="X59" s="9"/>
      <c r="Y59" s="8" t="s">
        <v>7</v>
      </c>
      <c r="Z59" s="140" t="s">
        <v>4</v>
      </c>
      <c r="AB59" s="139">
        <f>$Z$17*F54</f>
        <v>-20.516218204545243</v>
      </c>
      <c r="AC59" s="9">
        <f>$AA$17*F54</f>
        <v>415.94699526803305</v>
      </c>
      <c r="AD59" s="9">
        <f>AB59+AC59</f>
        <v>395.43077706348782</v>
      </c>
      <c r="AE59" s="9"/>
      <c r="AF59" s="9"/>
      <c r="AG59" s="8" t="s">
        <v>7</v>
      </c>
      <c r="AH59" s="140" t="s">
        <v>4</v>
      </c>
      <c r="AJ59" s="139">
        <f>$AH$17*F54</f>
        <v>-20.516218204545243</v>
      </c>
      <c r="AK59" s="9">
        <f>$AI$17*F54</f>
        <v>415.94699526803305</v>
      </c>
      <c r="AL59" s="9">
        <f>AJ59+AK59</f>
        <v>395.43077706348782</v>
      </c>
      <c r="AM59" s="9"/>
      <c r="AR59" s="18">
        <v>7</v>
      </c>
      <c r="AS59" s="215">
        <v>457</v>
      </c>
      <c r="AT59" s="18"/>
      <c r="AU59" s="18">
        <f t="shared" si="9"/>
        <v>100</v>
      </c>
      <c r="AV59" s="18">
        <f t="shared" si="10"/>
        <v>150</v>
      </c>
      <c r="AW59" s="18">
        <f t="shared" si="11"/>
        <v>207</v>
      </c>
    </row>
    <row r="60" spans="1:49">
      <c r="A60" s="8"/>
      <c r="B60" s="1"/>
      <c r="C60" s="1"/>
      <c r="D60" s="9"/>
      <c r="E60" s="58"/>
      <c r="F60" s="9"/>
      <c r="G60" s="9"/>
      <c r="H60" s="9"/>
      <c r="I60" s="8" t="s">
        <v>76</v>
      </c>
      <c r="J60" s="1" t="s">
        <v>4</v>
      </c>
      <c r="K60" s="9"/>
      <c r="L60" s="9">
        <f>$K$10*F54</f>
        <v>-18.982589999999998</v>
      </c>
      <c r="M60" s="9">
        <f>$L$10*F54</f>
        <v>4081.419578303663</v>
      </c>
      <c r="N60" s="9">
        <f>SUM(L60:M60)</f>
        <v>4062.4369883036629</v>
      </c>
      <c r="P60" s="9"/>
      <c r="Q60" s="8" t="s">
        <v>26</v>
      </c>
      <c r="R60" s="1" t="s">
        <v>4</v>
      </c>
      <c r="S60" s="9"/>
      <c r="T60" s="9">
        <f>$R$18*F54</f>
        <v>35.133222702269364</v>
      </c>
      <c r="U60" s="9">
        <f>$S$18*F54</f>
        <v>3566.7712799160595</v>
      </c>
      <c r="V60" s="9">
        <f>SUM(T60:U60)</f>
        <v>3601.9045026183289</v>
      </c>
      <c r="W60" s="9"/>
      <c r="X60" s="9"/>
      <c r="Y60" s="8" t="s">
        <v>26</v>
      </c>
      <c r="Z60" s="1" t="s">
        <v>4</v>
      </c>
      <c r="AA60" s="9"/>
      <c r="AB60" s="9">
        <f>$Z$18*F54</f>
        <v>35.133222702269364</v>
      </c>
      <c r="AC60" s="9">
        <f>$AA$18*F54</f>
        <v>3566.7712799160595</v>
      </c>
      <c r="AD60" s="9">
        <f>SUM(AB60:AC60)</f>
        <v>3601.9045026183289</v>
      </c>
      <c r="AE60" s="9"/>
      <c r="AF60" s="9"/>
      <c r="AG60" s="8" t="s">
        <v>26</v>
      </c>
      <c r="AH60" s="1" t="s">
        <v>4</v>
      </c>
      <c r="AI60" s="9"/>
      <c r="AJ60" s="9">
        <f>$AH$18*F54</f>
        <v>35.133222702269364</v>
      </c>
      <c r="AK60" s="9">
        <f>$AI$18*F54</f>
        <v>3566.7712799160595</v>
      </c>
      <c r="AL60" s="9">
        <f>SUM(AJ60:AK60)</f>
        <v>3601.9045026183289</v>
      </c>
      <c r="AM60" s="9"/>
      <c r="AR60" s="18">
        <v>8</v>
      </c>
      <c r="AS60" s="215">
        <v>395</v>
      </c>
      <c r="AT60" s="18"/>
      <c r="AU60" s="18">
        <f t="shared" si="9"/>
        <v>100</v>
      </c>
      <c r="AV60" s="18">
        <f t="shared" si="10"/>
        <v>150</v>
      </c>
      <c r="AW60" s="18">
        <f t="shared" si="11"/>
        <v>145</v>
      </c>
    </row>
    <row r="61" spans="1:49">
      <c r="A61" s="39"/>
      <c r="B61" s="1"/>
      <c r="C61" s="1"/>
      <c r="D61" s="9"/>
      <c r="F61" s="40"/>
      <c r="G61" s="40"/>
      <c r="H61" s="40"/>
      <c r="I61" s="39" t="s">
        <v>62</v>
      </c>
      <c r="J61" s="1" t="s">
        <v>4</v>
      </c>
      <c r="K61" s="40"/>
      <c r="L61" s="40">
        <f>SUM(L56:L60)</f>
        <v>1721.2044760000001</v>
      </c>
      <c r="M61" s="40">
        <f>SUM(M56:M60)</f>
        <v>4121.8357383036628</v>
      </c>
      <c r="N61" s="40">
        <f>SUM(N56:N60)</f>
        <v>5843.0402143036627</v>
      </c>
      <c r="P61" s="40"/>
      <c r="Q61" s="39" t="s">
        <v>62</v>
      </c>
      <c r="R61" s="1" t="s">
        <v>4</v>
      </c>
      <c r="S61" s="40"/>
      <c r="T61" s="40">
        <f>SUM(T56:T60)</f>
        <v>3122.5215341577841</v>
      </c>
      <c r="U61" s="40">
        <f>SUM(U56:U60)</f>
        <v>4124.6191533881265</v>
      </c>
      <c r="V61" s="40">
        <f>SUM(V56:V60)</f>
        <v>7247.1406875459106</v>
      </c>
      <c r="W61" s="40"/>
      <c r="X61" s="40"/>
      <c r="Y61" s="39" t="s">
        <v>62</v>
      </c>
      <c r="Z61" s="1" t="s">
        <v>4</v>
      </c>
      <c r="AA61" s="40"/>
      <c r="AB61" s="40">
        <f>SUM(AB56:AB60)</f>
        <v>6037.3049071277346</v>
      </c>
      <c r="AC61" s="40">
        <f>SUM(AC56:AC60)</f>
        <v>4172.3053721848337</v>
      </c>
      <c r="AD61" s="40">
        <f>SUM(AD56:AD60)</f>
        <v>10209.610279312568</v>
      </c>
      <c r="AE61" s="40"/>
      <c r="AF61" s="40"/>
      <c r="AG61" s="39" t="s">
        <v>62</v>
      </c>
      <c r="AH61" s="1" t="s">
        <v>4</v>
      </c>
      <c r="AI61" s="40"/>
      <c r="AJ61" s="40">
        <f>SUM(AJ56:AJ60)</f>
        <v>2201.6327322657048</v>
      </c>
      <c r="AK61" s="40">
        <f>SUM(AK56:AK60)</f>
        <v>4109.5528287848338</v>
      </c>
      <c r="AL61" s="40">
        <f>SUM(AL56:AL60)</f>
        <v>6311.185561050539</v>
      </c>
      <c r="AM61" s="40"/>
      <c r="AR61" s="18">
        <v>9</v>
      </c>
      <c r="AS61" s="215">
        <v>197</v>
      </c>
      <c r="AT61" s="18"/>
      <c r="AU61" s="18">
        <f t="shared" si="9"/>
        <v>100</v>
      </c>
      <c r="AV61" s="18">
        <f t="shared" si="10"/>
        <v>97</v>
      </c>
      <c r="AW61" s="18">
        <f t="shared" si="11"/>
        <v>0</v>
      </c>
    </row>
    <row r="62" spans="1:49">
      <c r="A62" s="39"/>
      <c r="B62" s="1"/>
      <c r="C62" s="1"/>
      <c r="D62" s="9"/>
      <c r="F62" s="40"/>
      <c r="G62" s="40"/>
      <c r="H62" s="40"/>
      <c r="I62" s="39"/>
      <c r="J62" s="1"/>
      <c r="K62" s="40"/>
      <c r="L62" s="40"/>
      <c r="M62" s="40"/>
      <c r="N62" s="40"/>
      <c r="P62" s="40"/>
      <c r="Q62" s="39"/>
      <c r="R62" s="1"/>
      <c r="S62" s="40"/>
      <c r="T62" s="40"/>
      <c r="U62" s="40"/>
      <c r="V62" s="40"/>
      <c r="W62" s="40"/>
      <c r="X62" s="40"/>
      <c r="Y62" s="39"/>
      <c r="Z62" s="1"/>
      <c r="AA62" s="40"/>
      <c r="AB62" s="40"/>
      <c r="AC62" s="40"/>
      <c r="AD62" s="40"/>
      <c r="AE62" s="40"/>
      <c r="AF62" s="40"/>
      <c r="AG62" s="39"/>
      <c r="AH62" s="1"/>
      <c r="AI62" s="40"/>
      <c r="AJ62" s="40"/>
      <c r="AK62" s="40"/>
      <c r="AL62" s="40"/>
      <c r="AM62" s="40"/>
      <c r="AR62" s="18">
        <v>10</v>
      </c>
      <c r="AS62" s="215">
        <v>126</v>
      </c>
      <c r="AT62" s="18"/>
      <c r="AU62" s="18">
        <f t="shared" si="9"/>
        <v>100</v>
      </c>
      <c r="AV62" s="18">
        <f t="shared" si="10"/>
        <v>26</v>
      </c>
      <c r="AW62" s="18">
        <f t="shared" si="11"/>
        <v>0</v>
      </c>
    </row>
    <row r="63" spans="1:49">
      <c r="A63" s="39"/>
      <c r="B63" s="1"/>
      <c r="C63" s="1"/>
      <c r="D63" s="9"/>
      <c r="F63" s="40"/>
      <c r="G63" s="40"/>
      <c r="H63" s="40"/>
      <c r="I63" s="39"/>
      <c r="J63" s="1"/>
      <c r="K63" s="40"/>
      <c r="L63" s="40"/>
      <c r="M63" s="40"/>
      <c r="N63" s="40"/>
      <c r="P63" s="40"/>
      <c r="Q63" s="39"/>
      <c r="R63" s="1"/>
      <c r="S63" s="40"/>
      <c r="T63" s="40"/>
      <c r="U63" s="40"/>
      <c r="V63" s="40"/>
      <c r="W63" s="40"/>
      <c r="X63" s="40"/>
      <c r="Y63" s="39"/>
      <c r="Z63" s="1"/>
      <c r="AA63" s="40"/>
      <c r="AB63" s="40"/>
      <c r="AC63" s="40"/>
      <c r="AD63" s="40"/>
      <c r="AE63" s="40"/>
      <c r="AF63" s="40"/>
      <c r="AG63" s="39"/>
      <c r="AH63" s="1"/>
      <c r="AI63" s="40"/>
      <c r="AJ63" s="40"/>
      <c r="AK63" s="40"/>
      <c r="AL63" s="40"/>
      <c r="AM63" s="40"/>
      <c r="AR63" s="18">
        <v>11</v>
      </c>
      <c r="AS63" s="215">
        <v>108</v>
      </c>
      <c r="AT63" s="18"/>
      <c r="AU63" s="18">
        <f t="shared" si="9"/>
        <v>100</v>
      </c>
      <c r="AV63" s="18">
        <f t="shared" si="10"/>
        <v>8</v>
      </c>
      <c r="AW63" s="18">
        <f t="shared" si="11"/>
        <v>0</v>
      </c>
    </row>
    <row r="64" spans="1:49">
      <c r="A64" s="39"/>
      <c r="B64" s="1"/>
      <c r="C64" s="1"/>
      <c r="D64" s="9"/>
      <c r="F64" s="40"/>
      <c r="G64" s="40"/>
      <c r="H64" s="40"/>
      <c r="P64" s="40"/>
      <c r="X64" s="40"/>
      <c r="AF64" s="40"/>
      <c r="AR64" s="18">
        <v>12</v>
      </c>
      <c r="AS64" s="215">
        <v>100</v>
      </c>
      <c r="AT64" s="18"/>
      <c r="AU64" s="18">
        <f t="shared" si="9"/>
        <v>100</v>
      </c>
      <c r="AV64" s="18">
        <f t="shared" si="10"/>
        <v>0</v>
      </c>
      <c r="AW64" s="18">
        <f t="shared" si="11"/>
        <v>0</v>
      </c>
    </row>
    <row r="65" spans="1:49" s="36" customFormat="1">
      <c r="A65" s="38"/>
      <c r="B65" s="11"/>
      <c r="C65" s="11"/>
      <c r="D65" s="10"/>
      <c r="F65" s="12"/>
      <c r="G65" s="12"/>
      <c r="L65" s="15"/>
      <c r="N65" s="101"/>
      <c r="O65"/>
      <c r="P65" s="81"/>
      <c r="Q65" s="81"/>
      <c r="R65" s="81"/>
      <c r="S65" s="81"/>
      <c r="T65" s="15" t="s">
        <v>9</v>
      </c>
      <c r="V65" s="101">
        <f>V61/N61</f>
        <v>1.2403030651415052</v>
      </c>
      <c r="W65" s="142"/>
      <c r="X65" s="84"/>
      <c r="Y65" s="81"/>
      <c r="Z65" s="81"/>
      <c r="AA65" s="81"/>
      <c r="AB65" s="15" t="s">
        <v>9</v>
      </c>
      <c r="AD65" s="101">
        <f>AD61/N61</f>
        <v>1.747311314804854</v>
      </c>
      <c r="AE65" s="142"/>
      <c r="AF65" s="84"/>
      <c r="AG65" s="81"/>
      <c r="AH65" s="81"/>
      <c r="AI65" s="81"/>
      <c r="AJ65" s="15" t="s">
        <v>9</v>
      </c>
      <c r="AL65" s="101">
        <f>AL61/N61</f>
        <v>1.0801201651155616</v>
      </c>
      <c r="AR65" s="32"/>
      <c r="AS65" s="32"/>
      <c r="AT65" s="32"/>
      <c r="AU65" s="32">
        <f>SUM(AU53:AU64)</f>
        <v>1200</v>
      </c>
      <c r="AV65" s="32">
        <f t="shared" ref="AV65" si="12">SUM(AV53:AV64)</f>
        <v>1331</v>
      </c>
      <c r="AW65" s="32">
        <f t="shared" ref="AW65" si="13">SUM(AW53:AW64)</f>
        <v>22479</v>
      </c>
    </row>
  </sheetData>
  <mergeCells count="14">
    <mergeCell ref="A1:V1"/>
    <mergeCell ref="Q12:T12"/>
    <mergeCell ref="Q3:T3"/>
    <mergeCell ref="Y3:AB3"/>
    <mergeCell ref="Y12:AB12"/>
    <mergeCell ref="I3:M3"/>
    <mergeCell ref="Q2:T2"/>
    <mergeCell ref="Y2:AB2"/>
    <mergeCell ref="AN51:AP51"/>
    <mergeCell ref="AN21:AP21"/>
    <mergeCell ref="AN36:AP36"/>
    <mergeCell ref="AG2:AJ2"/>
    <mergeCell ref="AG3:AJ3"/>
    <mergeCell ref="AG12:AJ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42D56-45A6-49AC-B874-EB9B9EF03706}">
  <sheetPr codeName="Sheet9">
    <tabColor theme="9" tint="0.39997558519241921"/>
  </sheetPr>
  <dimension ref="A1:AY82"/>
  <sheetViews>
    <sheetView zoomScale="90" zoomScaleNormal="90" workbookViewId="0">
      <pane xSplit="7" ySplit="21" topLeftCell="AH22" activePane="bottomRight" state="frozen"/>
      <selection pane="topRight" activeCell="F1" sqref="F1"/>
      <selection pane="bottomLeft" activeCell="A3" sqref="A3"/>
      <selection pane="bottomRight" activeCell="G39" sqref="G39"/>
    </sheetView>
  </sheetViews>
  <sheetFormatPr defaultColWidth="8.7109375" defaultRowHeight="15"/>
  <cols>
    <col min="1" max="1" width="27.42578125" bestFit="1" customWidth="1"/>
    <col min="2" max="2" width="8.28515625" customWidth="1"/>
    <col min="3" max="3" width="3.42578125" customWidth="1"/>
    <col min="4" max="4" width="11.42578125" bestFit="1" customWidth="1"/>
    <col min="5" max="5" width="10.7109375" bestFit="1" customWidth="1"/>
    <col min="6" max="6" width="2.7109375" customWidth="1"/>
    <col min="7" max="7" width="10.7109375" bestFit="1" customWidth="1"/>
    <col min="8" max="8" width="2.42578125" customWidth="1"/>
    <col min="9" max="9" width="33.42578125" customWidth="1"/>
    <col min="10" max="10" width="3.140625" bestFit="1" customWidth="1"/>
    <col min="11" max="11" width="12.140625" customWidth="1"/>
    <col min="12" max="12" width="12.140625" bestFit="1" customWidth="1"/>
    <col min="13" max="13" width="12.42578125" bestFit="1" customWidth="1"/>
    <col min="14" max="14" width="10.42578125" customWidth="1"/>
    <col min="15" max="15" width="2.140625" customWidth="1"/>
    <col min="16" max="16" width="10.28515625" bestFit="1" customWidth="1"/>
    <col min="17" max="17" width="30.28515625" customWidth="1"/>
    <col min="18" max="18" width="13.7109375" customWidth="1"/>
    <col min="19" max="19" width="11.42578125" customWidth="1"/>
    <col min="20" max="21" width="11.140625" bestFit="1" customWidth="1"/>
    <col min="22" max="22" width="11.7109375" bestFit="1" customWidth="1"/>
    <col min="23" max="23" width="2.7109375" customWidth="1"/>
    <col min="24" max="24" width="9.28515625" customWidth="1"/>
    <col min="25" max="25" width="30.28515625" customWidth="1"/>
    <col min="26" max="26" width="13.7109375" customWidth="1"/>
    <col min="27" max="27" width="11.42578125" customWidth="1"/>
    <col min="28" max="29" width="11.140625" bestFit="1" customWidth="1"/>
    <col min="30" max="30" width="11.7109375" bestFit="1" customWidth="1"/>
    <col min="31" max="31" width="2.7109375" customWidth="1"/>
    <col min="32" max="32" width="9.28515625" customWidth="1"/>
    <col min="33" max="33" width="30.28515625" customWidth="1"/>
    <col min="34" max="34" width="13.7109375" customWidth="1"/>
    <col min="35" max="35" width="11.42578125" customWidth="1"/>
    <col min="36" max="37" width="11.140625" bestFit="1" customWidth="1"/>
    <col min="38" max="38" width="11.7109375" bestFit="1" customWidth="1"/>
    <col min="40" max="40" width="11.7109375" customWidth="1"/>
    <col min="41" max="41" width="14.140625" customWidth="1"/>
    <col min="42" max="42" width="12.140625" customWidth="1"/>
    <col min="43" max="43" width="11.42578125" customWidth="1"/>
  </cols>
  <sheetData>
    <row r="1" spans="1:36" s="134" customFormat="1" ht="24" customHeight="1">
      <c r="A1" s="242" t="s">
        <v>79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</row>
    <row r="2" spans="1:36" ht="17.25" customHeight="1">
      <c r="A2" s="60"/>
      <c r="B2" s="61"/>
      <c r="C2" s="61"/>
      <c r="D2" s="61"/>
      <c r="E2" s="61"/>
      <c r="F2" s="61"/>
      <c r="G2" s="61"/>
      <c r="H2" s="61"/>
      <c r="I2" s="221" t="s">
        <v>11</v>
      </c>
      <c r="J2" s="222"/>
      <c r="K2" s="222"/>
      <c r="L2" s="222"/>
      <c r="M2" s="223"/>
      <c r="Q2" s="230" t="s">
        <v>12</v>
      </c>
      <c r="R2" s="231"/>
      <c r="S2" s="231"/>
      <c r="T2" s="232"/>
      <c r="Y2" s="230" t="s">
        <v>13</v>
      </c>
      <c r="Z2" s="231"/>
      <c r="AA2" s="231"/>
      <c r="AB2" s="232"/>
      <c r="AG2" s="230" t="s">
        <v>14</v>
      </c>
      <c r="AH2" s="231"/>
      <c r="AI2" s="231"/>
      <c r="AJ2" s="232"/>
    </row>
    <row r="3" spans="1:36" ht="15" customHeight="1">
      <c r="A3" s="60"/>
      <c r="B3" s="61"/>
      <c r="C3" s="61"/>
      <c r="D3" s="61"/>
      <c r="E3" s="61"/>
      <c r="F3" s="61"/>
      <c r="G3" s="61"/>
      <c r="H3" s="61"/>
      <c r="I3" s="115"/>
      <c r="J3" s="116"/>
      <c r="K3" s="129" t="s">
        <v>5</v>
      </c>
      <c r="L3" s="129" t="s">
        <v>15</v>
      </c>
      <c r="M3" s="188" t="s">
        <v>8</v>
      </c>
      <c r="Q3" s="238" t="s">
        <v>16</v>
      </c>
      <c r="R3" s="239"/>
      <c r="S3" s="239"/>
      <c r="T3" s="240"/>
      <c r="Y3" s="238" t="s">
        <v>16</v>
      </c>
      <c r="Z3" s="239"/>
      <c r="AA3" s="239"/>
      <c r="AB3" s="240"/>
      <c r="AG3" s="238" t="s">
        <v>16</v>
      </c>
      <c r="AH3" s="239"/>
      <c r="AI3" s="239"/>
      <c r="AJ3" s="240"/>
    </row>
    <row r="4" spans="1:36" ht="15" customHeight="1">
      <c r="A4" s="60"/>
      <c r="B4" s="61"/>
      <c r="C4" s="61"/>
      <c r="D4" s="61"/>
      <c r="E4" s="61"/>
      <c r="F4" s="61"/>
      <c r="G4" s="61"/>
      <c r="H4" s="61"/>
      <c r="I4" s="105"/>
      <c r="K4" s="61"/>
      <c r="L4" s="61"/>
      <c r="M4" s="214"/>
      <c r="Q4" s="115"/>
      <c r="R4" s="160" t="s">
        <v>5</v>
      </c>
      <c r="S4" s="160" t="s">
        <v>15</v>
      </c>
      <c r="T4" s="161" t="s">
        <v>8</v>
      </c>
      <c r="Y4" s="115"/>
      <c r="Z4" s="93" t="s">
        <v>5</v>
      </c>
      <c r="AA4" s="93" t="s">
        <v>15</v>
      </c>
      <c r="AB4" s="161" t="s">
        <v>8</v>
      </c>
      <c r="AG4" s="115"/>
      <c r="AH4" s="160" t="s">
        <v>5</v>
      </c>
      <c r="AI4" s="160" t="s">
        <v>15</v>
      </c>
      <c r="AJ4" s="161" t="s">
        <v>8</v>
      </c>
    </row>
    <row r="5" spans="1:36" ht="15" customHeight="1">
      <c r="A5" s="60"/>
      <c r="B5" s="61"/>
      <c r="C5" s="61"/>
      <c r="D5" s="61"/>
      <c r="E5" s="61"/>
      <c r="F5" s="61"/>
      <c r="G5" s="61"/>
      <c r="H5" s="61"/>
      <c r="I5" s="128" t="s">
        <v>17</v>
      </c>
      <c r="J5" s="43"/>
      <c r="K5" s="162">
        <v>78.650000000000006</v>
      </c>
      <c r="L5" s="162">
        <v>0</v>
      </c>
      <c r="M5" s="164">
        <v>78.650000000000006</v>
      </c>
      <c r="Q5" s="105" t="s">
        <v>17</v>
      </c>
      <c r="R5" s="162">
        <v>29.097610156886343</v>
      </c>
      <c r="S5" s="162">
        <v>0</v>
      </c>
      <c r="T5" s="164">
        <v>29.097610156886343</v>
      </c>
      <c r="Y5" s="105" t="s">
        <v>17</v>
      </c>
      <c r="Z5" s="162">
        <v>43.356502850029834</v>
      </c>
      <c r="AA5" s="162">
        <v>0.24316628787601294</v>
      </c>
      <c r="AB5" s="164">
        <v>43.599669137905842</v>
      </c>
      <c r="AG5" s="105" t="s">
        <v>17</v>
      </c>
      <c r="AH5" s="162">
        <v>29.097610156886343</v>
      </c>
      <c r="AI5" s="162">
        <v>0</v>
      </c>
      <c r="AJ5" s="164">
        <v>29.097610156886343</v>
      </c>
    </row>
    <row r="6" spans="1:36" ht="15" customHeight="1">
      <c r="A6" s="60"/>
      <c r="B6" s="61"/>
      <c r="C6" s="61"/>
      <c r="D6" s="61"/>
      <c r="E6" s="61"/>
      <c r="F6" s="61"/>
      <c r="G6" s="61"/>
      <c r="H6" s="61"/>
      <c r="I6" s="128" t="s">
        <v>80</v>
      </c>
      <c r="J6" s="43"/>
      <c r="K6" s="163">
        <v>5.8124000000000002E-2</v>
      </c>
      <c r="L6" s="163">
        <v>8.5499999999999997E-4</v>
      </c>
      <c r="M6" s="165">
        <v>5.8978999999999997E-2</v>
      </c>
      <c r="Q6" s="105" t="s">
        <v>20</v>
      </c>
      <c r="R6" s="163">
        <v>0.60380931494179313</v>
      </c>
      <c r="S6" s="163">
        <v>1.0297157911143889E-2</v>
      </c>
      <c r="T6" s="165">
        <v>0.61410647285293707</v>
      </c>
      <c r="Y6" s="105" t="s">
        <v>20</v>
      </c>
      <c r="Z6" s="163">
        <v>0</v>
      </c>
      <c r="AA6" s="163">
        <v>0</v>
      </c>
      <c r="AB6" s="165">
        <v>0</v>
      </c>
      <c r="AG6" s="105" t="s">
        <v>20</v>
      </c>
      <c r="AH6" s="163">
        <v>0</v>
      </c>
      <c r="AI6" s="163">
        <v>0</v>
      </c>
      <c r="AJ6" s="165">
        <v>0</v>
      </c>
    </row>
    <row r="7" spans="1:36" ht="15" customHeight="1">
      <c r="A7" s="60"/>
      <c r="B7" s="61"/>
      <c r="C7" s="61"/>
      <c r="D7" s="61"/>
      <c r="E7" s="61"/>
      <c r="F7" s="61"/>
      <c r="G7" s="61"/>
      <c r="H7" s="61"/>
      <c r="I7" s="128" t="s">
        <v>81</v>
      </c>
      <c r="J7" s="43"/>
      <c r="K7" s="163">
        <v>5.7089000000000001E-2</v>
      </c>
      <c r="L7" s="163">
        <v>8.5499999999999997E-4</v>
      </c>
      <c r="M7" s="165">
        <v>5.7943999999999996E-2</v>
      </c>
      <c r="Q7" s="105" t="s">
        <v>22</v>
      </c>
      <c r="R7" s="163">
        <v>0</v>
      </c>
      <c r="S7" s="163">
        <v>3.918459579378311E-3</v>
      </c>
      <c r="T7" s="165">
        <v>3.918459579378311E-3</v>
      </c>
      <c r="Y7" s="105" t="s">
        <v>22</v>
      </c>
      <c r="Z7" s="163">
        <v>0</v>
      </c>
      <c r="AA7" s="163">
        <v>3.918459579378311E-3</v>
      </c>
      <c r="AB7" s="165">
        <v>3.918459579378311E-3</v>
      </c>
      <c r="AG7" s="105" t="s">
        <v>22</v>
      </c>
      <c r="AH7" s="163">
        <v>7.1816978237685708E-2</v>
      </c>
      <c r="AI7" s="163">
        <v>5.1432018072883291E-3</v>
      </c>
      <c r="AJ7" s="165">
        <v>7.6960180044974028E-2</v>
      </c>
    </row>
    <row r="8" spans="1:36" ht="15" customHeight="1">
      <c r="A8" s="60"/>
      <c r="B8" s="61"/>
      <c r="C8" s="61"/>
      <c r="D8" s="61"/>
      <c r="E8" s="61"/>
      <c r="F8" s="61"/>
      <c r="G8" s="61"/>
      <c r="H8" s="61"/>
      <c r="I8" s="128" t="s">
        <v>82</v>
      </c>
      <c r="J8" s="43"/>
      <c r="K8" s="163">
        <v>5.3532999999999997E-2</v>
      </c>
      <c r="L8" s="163">
        <v>8.5499999999999997E-4</v>
      </c>
      <c r="M8" s="165">
        <v>5.4387999999999999E-2</v>
      </c>
      <c r="Q8" s="105" t="s">
        <v>24</v>
      </c>
      <c r="R8" s="163">
        <v>-8.6499021552362591E-4</v>
      </c>
      <c r="S8" s="163">
        <v>1.8448860866686262E-2</v>
      </c>
      <c r="T8" s="165">
        <v>1.7583870651162636E-2</v>
      </c>
      <c r="Y8" s="105" t="s">
        <v>24</v>
      </c>
      <c r="Z8" s="163">
        <v>-8.6499021552362591E-4</v>
      </c>
      <c r="AA8" s="163">
        <v>1.8448860866686262E-2</v>
      </c>
      <c r="AB8" s="165">
        <v>1.7583870651162636E-2</v>
      </c>
      <c r="AG8" s="105" t="s">
        <v>24</v>
      </c>
      <c r="AH8" s="163">
        <v>-8.6499021552362591E-4</v>
      </c>
      <c r="AI8" s="163">
        <v>1.8448860866686262E-2</v>
      </c>
      <c r="AJ8" s="165">
        <v>1.7583870651162636E-2</v>
      </c>
    </row>
    <row r="9" spans="1:36" ht="15" customHeight="1">
      <c r="A9" s="60"/>
      <c r="B9" s="61"/>
      <c r="C9" s="61"/>
      <c r="D9" s="61"/>
      <c r="E9" s="61"/>
      <c r="F9" s="61"/>
      <c r="G9" s="61"/>
      <c r="H9" s="61"/>
      <c r="I9" s="128" t="s">
        <v>83</v>
      </c>
      <c r="J9" s="43"/>
      <c r="K9" s="163">
        <v>4.9845E-2</v>
      </c>
      <c r="L9" s="163">
        <v>8.5499999999999997E-4</v>
      </c>
      <c r="M9" s="165">
        <v>5.0699999999999995E-2</v>
      </c>
      <c r="Q9" s="105" t="s">
        <v>26</v>
      </c>
      <c r="R9" s="163">
        <v>1.4047670012902582E-3</v>
      </c>
      <c r="S9" s="163">
        <v>0.14261380567437265</v>
      </c>
      <c r="T9" s="165">
        <v>0.1440185726756629</v>
      </c>
      <c r="Y9" s="105" t="s">
        <v>26</v>
      </c>
      <c r="Z9" s="163">
        <v>1.4047670012902582E-3</v>
      </c>
      <c r="AA9" s="163">
        <v>0.14261380567437265</v>
      </c>
      <c r="AB9" s="165">
        <v>0.1440185726756629</v>
      </c>
      <c r="AG9" s="105" t="s">
        <v>26</v>
      </c>
      <c r="AH9" s="163">
        <v>1.4047670012902582E-3</v>
      </c>
      <c r="AI9" s="163">
        <v>0.14261380567437265</v>
      </c>
      <c r="AJ9" s="165">
        <v>0.1440185726756629</v>
      </c>
    </row>
    <row r="10" spans="1:36" ht="15" customHeight="1">
      <c r="A10" s="60"/>
      <c r="B10" s="61"/>
      <c r="C10" s="61"/>
      <c r="D10" s="61"/>
      <c r="E10" s="61"/>
      <c r="F10" s="61"/>
      <c r="G10" s="61"/>
      <c r="H10" s="61"/>
      <c r="I10" s="128" t="s">
        <v>69</v>
      </c>
      <c r="J10" s="43"/>
      <c r="K10" s="163">
        <v>8.4480000000000006E-3</v>
      </c>
      <c r="L10" s="163">
        <v>3.2099999999999994E-4</v>
      </c>
      <c r="M10" s="165">
        <v>8.7690000000000008E-3</v>
      </c>
      <c r="Q10" s="108" t="s">
        <v>28</v>
      </c>
      <c r="R10" s="177">
        <v>0.152643</v>
      </c>
      <c r="S10" s="177">
        <v>0</v>
      </c>
      <c r="T10" s="167">
        <v>0.152643</v>
      </c>
      <c r="Y10" s="108" t="s">
        <v>28</v>
      </c>
      <c r="Z10" s="177">
        <v>0.152643</v>
      </c>
      <c r="AA10" s="177">
        <v>0</v>
      </c>
      <c r="AB10" s="167">
        <v>0.152643</v>
      </c>
      <c r="AF10" s="106"/>
      <c r="AG10" s="108" t="s">
        <v>28</v>
      </c>
      <c r="AH10" s="163">
        <v>0.152643</v>
      </c>
      <c r="AI10" s="163">
        <v>0</v>
      </c>
      <c r="AJ10" s="167">
        <v>0.152643</v>
      </c>
    </row>
    <row r="11" spans="1:36" ht="15" customHeight="1">
      <c r="A11" s="60"/>
      <c r="B11" s="61"/>
      <c r="C11" s="61"/>
      <c r="D11" s="61"/>
      <c r="E11" s="61"/>
      <c r="F11" s="61"/>
      <c r="G11" s="61"/>
      <c r="H11" s="61"/>
      <c r="I11" s="128" t="s">
        <v>35</v>
      </c>
      <c r="J11" s="43"/>
      <c r="K11" s="163">
        <v>-7.5899999999999991E-4</v>
      </c>
      <c r="L11" s="163">
        <v>0.16319150652953471</v>
      </c>
      <c r="M11" s="165">
        <v>0.1624325065295347</v>
      </c>
      <c r="AG11" s="116"/>
      <c r="AH11" s="116"/>
      <c r="AI11" s="116"/>
      <c r="AJ11" s="116"/>
    </row>
    <row r="12" spans="1:36" ht="15" customHeight="1">
      <c r="A12" s="60"/>
      <c r="B12" s="61"/>
      <c r="C12" s="61"/>
      <c r="D12" s="61"/>
      <c r="E12" s="61"/>
      <c r="F12" s="61"/>
      <c r="G12" s="61"/>
      <c r="H12" s="61"/>
      <c r="I12" s="181" t="s">
        <v>28</v>
      </c>
      <c r="J12" s="43"/>
      <c r="K12" s="163">
        <v>0.152643</v>
      </c>
      <c r="L12" s="163">
        <v>0</v>
      </c>
      <c r="M12" s="163">
        <v>0.152643</v>
      </c>
      <c r="N12" s="105"/>
      <c r="Q12" s="238" t="s">
        <v>30</v>
      </c>
      <c r="R12" s="239"/>
      <c r="S12" s="239"/>
      <c r="T12" s="240"/>
      <c r="X12" s="106"/>
      <c r="Y12" s="238" t="s">
        <v>30</v>
      </c>
      <c r="Z12" s="239"/>
      <c r="AA12" s="239"/>
      <c r="AB12" s="240"/>
      <c r="AF12" s="106"/>
      <c r="AG12" s="238" t="s">
        <v>30</v>
      </c>
      <c r="AH12" s="239"/>
      <c r="AI12" s="239"/>
      <c r="AJ12" s="240"/>
    </row>
    <row r="13" spans="1:36" ht="15" customHeight="1">
      <c r="A13" s="60"/>
      <c r="B13" s="61"/>
      <c r="C13" s="61"/>
      <c r="D13" s="61"/>
      <c r="E13" s="61"/>
      <c r="F13" s="61"/>
      <c r="G13" s="61"/>
      <c r="H13" s="61"/>
      <c r="I13" s="104"/>
      <c r="J13" s="104"/>
      <c r="K13" s="154"/>
      <c r="L13" s="154"/>
      <c r="M13" s="104"/>
      <c r="Q13" s="115"/>
      <c r="R13" s="160" t="s">
        <v>5</v>
      </c>
      <c r="S13" s="160" t="s">
        <v>15</v>
      </c>
      <c r="T13" s="161" t="s">
        <v>8</v>
      </c>
      <c r="U13" s="105"/>
      <c r="Y13" s="115"/>
      <c r="Z13" s="93" t="s">
        <v>5</v>
      </c>
      <c r="AA13" s="93" t="s">
        <v>15</v>
      </c>
      <c r="AB13" s="161" t="s">
        <v>8</v>
      </c>
      <c r="AG13" s="115"/>
      <c r="AH13" s="93" t="s">
        <v>5</v>
      </c>
      <c r="AI13" s="93" t="s">
        <v>15</v>
      </c>
      <c r="AJ13" s="161" t="s">
        <v>8</v>
      </c>
    </row>
    <row r="14" spans="1:36" ht="15" customHeight="1">
      <c r="A14" s="60"/>
      <c r="B14" s="61"/>
      <c r="C14" s="61"/>
      <c r="D14" s="61"/>
      <c r="E14" s="61"/>
      <c r="F14" s="61"/>
      <c r="G14" s="61"/>
      <c r="H14" s="61"/>
      <c r="I14" s="61"/>
      <c r="J14" s="61"/>
      <c r="K14" s="88"/>
      <c r="L14" s="99"/>
      <c r="M14" s="96"/>
      <c r="Q14" s="105" t="s">
        <v>17</v>
      </c>
      <c r="R14" s="171">
        <v>29.097610156886343</v>
      </c>
      <c r="S14" s="162">
        <v>0</v>
      </c>
      <c r="T14" s="171">
        <v>29.097610156886343</v>
      </c>
      <c r="Y14" s="103" t="s">
        <v>17</v>
      </c>
      <c r="Z14" s="162">
        <v>501.89065855250084</v>
      </c>
      <c r="AA14" s="162">
        <v>7.7349531222224197</v>
      </c>
      <c r="AB14" s="164">
        <v>509.6256116747233</v>
      </c>
      <c r="AC14" s="187"/>
      <c r="AG14" s="105" t="s">
        <v>17</v>
      </c>
      <c r="AH14" s="162">
        <v>29.1</v>
      </c>
      <c r="AI14" s="162">
        <v>0</v>
      </c>
      <c r="AJ14" s="164">
        <v>29.1</v>
      </c>
    </row>
    <row r="15" spans="1:36" ht="15" customHeight="1">
      <c r="A15" s="60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Q15" s="105" t="s">
        <v>20</v>
      </c>
      <c r="R15" s="163">
        <v>0.6249848683706285</v>
      </c>
      <c r="S15" s="163">
        <v>1.0224830240947344E-2</v>
      </c>
      <c r="T15" s="165">
        <v>0.63520969861157583</v>
      </c>
      <c r="Y15" s="105" t="s">
        <v>20</v>
      </c>
      <c r="Z15" s="163">
        <v>0</v>
      </c>
      <c r="AA15" s="163">
        <v>0</v>
      </c>
      <c r="AB15" s="165">
        <v>0</v>
      </c>
      <c r="AG15" t="s">
        <v>20</v>
      </c>
      <c r="AH15" s="163">
        <v>0</v>
      </c>
      <c r="AI15" s="163">
        <v>0</v>
      </c>
      <c r="AJ15" s="165">
        <v>0</v>
      </c>
    </row>
    <row r="16" spans="1:36" ht="15" customHeight="1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P16" s="106"/>
      <c r="Q16" s="105" t="s">
        <v>22</v>
      </c>
      <c r="R16" s="163">
        <v>0</v>
      </c>
      <c r="S16" s="163">
        <v>3.8691587178757546E-3</v>
      </c>
      <c r="T16" s="165">
        <v>3.8691587178757546E-3</v>
      </c>
      <c r="Y16" s="105" t="s">
        <v>22</v>
      </c>
      <c r="Z16" s="163">
        <v>0</v>
      </c>
      <c r="AA16" s="163">
        <v>3.8691587178757546E-3</v>
      </c>
      <c r="AB16" s="165">
        <v>3.8691587178757546E-3</v>
      </c>
      <c r="AG16" s="105" t="s">
        <v>22</v>
      </c>
      <c r="AH16" s="163">
        <v>7.3483235816392656E-2</v>
      </c>
      <c r="AI16" s="163">
        <v>5.0713536025886255E-3</v>
      </c>
      <c r="AJ16" s="165">
        <v>7.8554589418981288E-2</v>
      </c>
    </row>
    <row r="17" spans="1:51" ht="15" customHeight="1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P17" s="106"/>
      <c r="Q17" s="105" t="s">
        <v>24</v>
      </c>
      <c r="R17" s="163">
        <v>-8.2032059994183301E-4</v>
      </c>
      <c r="S17" s="163">
        <v>1.6631227319793405E-2</v>
      </c>
      <c r="T17" s="165">
        <v>1.5810906719851574E-2</v>
      </c>
      <c r="Y17" s="105" t="s">
        <v>24</v>
      </c>
      <c r="Z17" s="163">
        <v>-8.2032059994183301E-4</v>
      </c>
      <c r="AA17" s="163">
        <v>1.6631227319793405E-2</v>
      </c>
      <c r="AB17" s="165">
        <v>1.5810906719851574E-2</v>
      </c>
      <c r="AG17" s="105" t="s">
        <v>24</v>
      </c>
      <c r="AH17" s="163">
        <v>-8.2032059994183301E-4</v>
      </c>
      <c r="AI17" s="163">
        <v>1.6631227319793405E-2</v>
      </c>
      <c r="AJ17" s="165">
        <v>1.5810906719851574E-2</v>
      </c>
    </row>
    <row r="18" spans="1:51" ht="15" customHeight="1">
      <c r="A18" s="60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P18" s="106"/>
      <c r="Q18" s="105" t="s">
        <v>26</v>
      </c>
      <c r="R18" s="163">
        <v>1.4047670012902586E-3</v>
      </c>
      <c r="S18" s="163">
        <v>0.14261380567437262</v>
      </c>
      <c r="T18" s="165">
        <v>0.1440185726756629</v>
      </c>
      <c r="X18" s="106"/>
      <c r="Y18" t="s">
        <v>26</v>
      </c>
      <c r="Z18" s="163">
        <v>1.4047670012902586E-3</v>
      </c>
      <c r="AA18" s="163">
        <v>0.14261380567437262</v>
      </c>
      <c r="AB18" s="165">
        <v>0.1440185726756629</v>
      </c>
      <c r="AG18" s="105" t="s">
        <v>26</v>
      </c>
      <c r="AH18" s="163">
        <v>1.4047670012902586E-3</v>
      </c>
      <c r="AI18" s="163">
        <v>0.14261380567437262</v>
      </c>
      <c r="AJ18" s="165">
        <v>0.1440185726756629</v>
      </c>
    </row>
    <row r="19" spans="1:51" ht="15" customHeight="1">
      <c r="A19" s="60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P19" s="106"/>
      <c r="Q19" s="108" t="s">
        <v>28</v>
      </c>
      <c r="R19" s="177">
        <v>0.152643</v>
      </c>
      <c r="S19" s="177">
        <v>0</v>
      </c>
      <c r="T19" s="167">
        <v>0.152643</v>
      </c>
      <c r="Y19" s="108" t="s">
        <v>28</v>
      </c>
      <c r="Z19" s="177">
        <v>0.152643</v>
      </c>
      <c r="AA19" s="163">
        <v>0</v>
      </c>
      <c r="AB19" s="167">
        <v>0.152643</v>
      </c>
      <c r="AG19" s="108" t="s">
        <v>28</v>
      </c>
      <c r="AH19" s="177">
        <v>0.152643</v>
      </c>
      <c r="AI19" s="177">
        <v>0</v>
      </c>
      <c r="AJ19" s="167">
        <v>0.152643</v>
      </c>
      <c r="AK19" s="105"/>
    </row>
    <row r="20" spans="1:51" s="36" customFormat="1" ht="15" customHeight="1">
      <c r="A20" s="131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R20" s="111"/>
      <c r="S20" s="111"/>
      <c r="T20" s="111"/>
      <c r="W20"/>
      <c r="X20"/>
      <c r="Y20" s="116"/>
      <c r="Z20" s="111"/>
      <c r="AA20" s="186"/>
      <c r="AB20" s="111"/>
      <c r="AD20"/>
      <c r="AE20"/>
      <c r="AF20"/>
      <c r="AH20" s="110"/>
      <c r="AI20" s="110"/>
      <c r="AJ20" s="110"/>
      <c r="AK20"/>
      <c r="AL20"/>
    </row>
    <row r="21" spans="1:51" ht="15" customHeight="1" thickBot="1">
      <c r="A21" s="60"/>
      <c r="B21" s="61"/>
      <c r="C21" s="61"/>
      <c r="D21" s="61"/>
      <c r="E21" s="61"/>
      <c r="F21" s="61"/>
      <c r="H21" s="62"/>
      <c r="I21" s="244" t="s">
        <v>84</v>
      </c>
      <c r="J21" s="244"/>
      <c r="K21" s="244"/>
      <c r="L21" s="244"/>
      <c r="M21" s="244"/>
      <c r="N21" s="244"/>
      <c r="O21" s="59"/>
      <c r="P21" s="217" t="s">
        <v>12</v>
      </c>
      <c r="Q21" s="217"/>
      <c r="R21" s="217"/>
      <c r="S21" s="217"/>
      <c r="T21" s="217"/>
      <c r="U21" s="217"/>
      <c r="V21" s="217"/>
      <c r="W21" s="143"/>
      <c r="X21" s="241" t="s">
        <v>85</v>
      </c>
      <c r="Y21" s="241"/>
      <c r="Z21" s="241"/>
      <c r="AA21" s="241"/>
      <c r="AB21" s="241"/>
      <c r="AC21" s="241"/>
      <c r="AD21" s="241"/>
      <c r="AE21" s="143"/>
      <c r="AF21" s="241" t="s">
        <v>86</v>
      </c>
      <c r="AG21" s="241"/>
      <c r="AH21" s="241"/>
      <c r="AI21" s="241"/>
      <c r="AJ21" s="241"/>
      <c r="AK21" s="241"/>
      <c r="AL21" s="241"/>
      <c r="AO21" s="220" t="s">
        <v>39</v>
      </c>
      <c r="AP21" s="220"/>
      <c r="AQ21" s="220"/>
      <c r="AS21" s="18" t="s">
        <v>48</v>
      </c>
      <c r="AT21" s="18" t="s">
        <v>49</v>
      </c>
      <c r="AU21" s="18"/>
      <c r="AV21" s="77">
        <v>1000</v>
      </c>
      <c r="AW21" s="77">
        <v>6000</v>
      </c>
      <c r="AX21" s="77">
        <v>13000</v>
      </c>
      <c r="AY21" t="s">
        <v>50</v>
      </c>
    </row>
    <row r="22" spans="1:51" ht="40.5" customHeight="1" thickTop="1" thickBot="1">
      <c r="A22" t="s">
        <v>87</v>
      </c>
      <c r="D22" s="45"/>
      <c r="E22" s="45"/>
      <c r="F22" s="45"/>
      <c r="H22" s="3"/>
      <c r="I22" s="3"/>
      <c r="J22" s="3"/>
      <c r="K22" s="47" t="s">
        <v>44</v>
      </c>
      <c r="L22" s="47" t="s">
        <v>45</v>
      </c>
      <c r="M22" s="45" t="s">
        <v>46</v>
      </c>
      <c r="N22" s="47" t="s">
        <v>47</v>
      </c>
      <c r="O22" s="47"/>
      <c r="P22" s="3"/>
      <c r="Q22" s="3"/>
      <c r="R22" s="3"/>
      <c r="S22" s="47" t="s">
        <v>44</v>
      </c>
      <c r="T22" s="47" t="s">
        <v>45</v>
      </c>
      <c r="U22" s="45" t="s">
        <v>46</v>
      </c>
      <c r="V22" s="47" t="s">
        <v>47</v>
      </c>
      <c r="W22" s="47"/>
      <c r="X22" s="47"/>
      <c r="Y22" s="3"/>
      <c r="Z22" s="3"/>
      <c r="AA22" s="47" t="s">
        <v>44</v>
      </c>
      <c r="AB22" s="47" t="s">
        <v>45</v>
      </c>
      <c r="AC22" s="45" t="s">
        <v>46</v>
      </c>
      <c r="AD22" s="47" t="s">
        <v>47</v>
      </c>
      <c r="AE22" s="47"/>
      <c r="AF22" s="47"/>
      <c r="AG22" s="3"/>
      <c r="AH22" s="3"/>
      <c r="AI22" s="47" t="s">
        <v>44</v>
      </c>
      <c r="AJ22" s="47" t="s">
        <v>45</v>
      </c>
      <c r="AK22" s="45" t="s">
        <v>46</v>
      </c>
      <c r="AL22" s="47" t="s">
        <v>47</v>
      </c>
      <c r="AO22" s="113" t="s">
        <v>40</v>
      </c>
      <c r="AP22" s="113" t="s">
        <v>41</v>
      </c>
      <c r="AQ22" s="113" t="s">
        <v>42</v>
      </c>
      <c r="AS22" s="18">
        <v>1</v>
      </c>
      <c r="AT22" s="18">
        <v>1972</v>
      </c>
      <c r="AU22" s="18"/>
      <c r="AV22" s="18">
        <f>MIN($AV$21,AT22)</f>
        <v>1000</v>
      </c>
      <c r="AW22" s="18">
        <f>MAX(MIN($AW$21,AT22-AV22),0)</f>
        <v>972</v>
      </c>
      <c r="AX22" s="18">
        <f>MAX(MIN($AX$21,AT22-AV22-AW22),0)</f>
        <v>0</v>
      </c>
      <c r="AY22" s="18">
        <f>MAX(AT22-SUM(AV22:AX22),0)</f>
        <v>0</v>
      </c>
    </row>
    <row r="23" spans="1:51" ht="15.75" customHeight="1" thickTop="1" thickBot="1">
      <c r="A23" s="5" t="s">
        <v>51</v>
      </c>
      <c r="B23" s="1" t="s">
        <v>3</v>
      </c>
      <c r="C23" s="1"/>
      <c r="D23" s="6"/>
      <c r="G23" s="7">
        <f>SUM(B25:B28)</f>
        <v>222811</v>
      </c>
      <c r="H23" s="14"/>
      <c r="I23" s="5"/>
      <c r="J23" s="1"/>
      <c r="K23" s="14"/>
      <c r="L23" s="14"/>
      <c r="M23" s="14"/>
      <c r="N23" s="14"/>
      <c r="O23" s="14"/>
      <c r="P23" s="14"/>
      <c r="Q23" s="5"/>
      <c r="R23" s="1"/>
      <c r="S23" s="14"/>
      <c r="T23" s="14"/>
      <c r="U23" s="14"/>
      <c r="V23" s="14"/>
      <c r="W23" s="14"/>
      <c r="X23" s="14"/>
      <c r="Y23" s="5"/>
      <c r="Z23" s="1"/>
      <c r="AA23" s="14"/>
      <c r="AB23" s="14"/>
      <c r="AC23" s="14"/>
      <c r="AD23" s="14"/>
      <c r="AE23" s="14"/>
      <c r="AF23" s="14"/>
      <c r="AG23" s="5"/>
      <c r="AH23" s="1"/>
      <c r="AI23" s="14"/>
      <c r="AJ23" s="14"/>
      <c r="AK23" s="14"/>
      <c r="AL23" s="14"/>
      <c r="AO23" s="137">
        <f>V30/N30</f>
        <v>1.1763435912445181</v>
      </c>
      <c r="AP23" s="137">
        <f>AD30/N30</f>
        <v>0.83349215684044997</v>
      </c>
      <c r="AQ23" s="137">
        <f>AL30/N30</f>
        <v>1.0463093863805009</v>
      </c>
      <c r="AS23" s="18">
        <v>2</v>
      </c>
      <c r="AT23" s="18">
        <v>9551</v>
      </c>
      <c r="AU23" s="18"/>
      <c r="AV23" s="18">
        <f t="shared" ref="AV23:AV33" si="0">MIN($AV$21,AT23)</f>
        <v>1000</v>
      </c>
      <c r="AW23" s="18">
        <f t="shared" ref="AW23:AW33" si="1">MAX(MIN($AW$21,AT23-AV23),0)</f>
        <v>6000</v>
      </c>
      <c r="AX23" s="18">
        <f t="shared" ref="AX23:AX33" si="2">MAX(MIN($AX$21,AT23-AV23-AW23),0)</f>
        <v>2551</v>
      </c>
      <c r="AY23" s="18">
        <f t="shared" ref="AY23:AY33" si="3">MAX(AT23-SUM(AV23:AX23),0)</f>
        <v>0</v>
      </c>
    </row>
    <row r="24" spans="1:51" ht="15.75" thickBot="1">
      <c r="A24" s="13" t="s">
        <v>52</v>
      </c>
      <c r="B24" s="1"/>
      <c r="C24" s="1"/>
      <c r="D24" s="4"/>
      <c r="G24" s="7">
        <v>3054.79</v>
      </c>
      <c r="H24" s="46"/>
      <c r="I24" s="13"/>
      <c r="J24" s="1"/>
      <c r="K24" s="46"/>
      <c r="L24" s="46"/>
      <c r="M24" s="46"/>
      <c r="N24" s="46"/>
      <c r="O24" s="46"/>
      <c r="P24" s="46"/>
      <c r="Q24" s="13"/>
      <c r="R24" s="1"/>
      <c r="S24" s="46"/>
      <c r="T24" s="46"/>
      <c r="U24" s="46"/>
      <c r="V24" s="46"/>
      <c r="W24" s="46"/>
      <c r="X24" s="46"/>
      <c r="Y24" s="13"/>
      <c r="Z24" s="1"/>
      <c r="AA24" s="46"/>
      <c r="AB24" s="46"/>
      <c r="AC24" s="46"/>
      <c r="AD24" s="46"/>
      <c r="AE24" s="46"/>
      <c r="AF24" s="46"/>
      <c r="AG24" s="13"/>
      <c r="AH24" s="1"/>
      <c r="AI24" s="46"/>
      <c r="AJ24" s="46"/>
      <c r="AK24" s="46"/>
      <c r="AL24" s="46"/>
      <c r="AS24" s="18">
        <v>3</v>
      </c>
      <c r="AT24" s="18">
        <v>45146</v>
      </c>
      <c r="AU24" s="18"/>
      <c r="AV24" s="18">
        <f t="shared" si="0"/>
        <v>1000</v>
      </c>
      <c r="AW24" s="18">
        <f t="shared" si="1"/>
        <v>6000</v>
      </c>
      <c r="AX24" s="18">
        <f t="shared" si="2"/>
        <v>13000</v>
      </c>
      <c r="AY24" s="18">
        <f t="shared" si="3"/>
        <v>25146</v>
      </c>
    </row>
    <row r="25" spans="1:51">
      <c r="A25" s="98" t="s">
        <v>80</v>
      </c>
      <c r="B25" s="112">
        <f>AV34</f>
        <v>12000</v>
      </c>
      <c r="C25" s="1"/>
      <c r="D25" s="9"/>
      <c r="G25" s="37"/>
      <c r="H25" s="9"/>
      <c r="I25" s="8" t="s">
        <v>71</v>
      </c>
      <c r="J25" s="1" t="s">
        <v>4</v>
      </c>
      <c r="K25" s="9">
        <f>$K$5</f>
        <v>78.650000000000006</v>
      </c>
      <c r="L25" s="9">
        <f>K25*12</f>
        <v>943.80000000000007</v>
      </c>
      <c r="M25" s="9">
        <f>$L$5*12</f>
        <v>0</v>
      </c>
      <c r="N25" s="9">
        <f>SUM(L25:M25)</f>
        <v>943.80000000000007</v>
      </c>
      <c r="O25" s="9"/>
      <c r="P25" s="9"/>
      <c r="Q25" s="8" t="s">
        <v>71</v>
      </c>
      <c r="R25" s="1" t="s">
        <v>4</v>
      </c>
      <c r="S25" s="9">
        <f>$R$14</f>
        <v>29.097610156886343</v>
      </c>
      <c r="T25" s="9">
        <f>S25*12</f>
        <v>349.17132188263611</v>
      </c>
      <c r="U25" s="9">
        <f>$S$14</f>
        <v>0</v>
      </c>
      <c r="V25" s="9">
        <f>SUM(T25:U25)</f>
        <v>349.17132188263611</v>
      </c>
      <c r="W25" s="9"/>
      <c r="X25" s="9"/>
      <c r="Y25" s="8" t="s">
        <v>71</v>
      </c>
      <c r="Z25" s="1" t="s">
        <v>4</v>
      </c>
      <c r="AA25" s="9"/>
      <c r="AB25" s="9">
        <f>$Z$14*12</f>
        <v>6022.6879026300103</v>
      </c>
      <c r="AC25" s="9">
        <f>$AA$14*12</f>
        <v>92.819437466669029</v>
      </c>
      <c r="AD25" s="9">
        <f>SUM(AB25:AC25)</f>
        <v>6115.5073400966794</v>
      </c>
      <c r="AE25" s="9"/>
      <c r="AF25" s="9"/>
      <c r="AG25" s="8" t="s">
        <v>71</v>
      </c>
      <c r="AH25" s="1" t="s">
        <v>4</v>
      </c>
      <c r="AI25" s="9">
        <f>$AH$14</f>
        <v>29.1</v>
      </c>
      <c r="AJ25" s="9">
        <f>AI25*12</f>
        <v>349.20000000000005</v>
      </c>
      <c r="AK25" s="9">
        <v>0</v>
      </c>
      <c r="AL25" s="9">
        <f>SUM(AJ25:AK25)</f>
        <v>349.20000000000005</v>
      </c>
      <c r="AS25" s="18">
        <v>4</v>
      </c>
      <c r="AT25" s="18">
        <v>34823</v>
      </c>
      <c r="AU25" s="18"/>
      <c r="AV25" s="18">
        <f t="shared" si="0"/>
        <v>1000</v>
      </c>
      <c r="AW25" s="18">
        <f t="shared" si="1"/>
        <v>6000</v>
      </c>
      <c r="AX25" s="18">
        <f t="shared" si="2"/>
        <v>13000</v>
      </c>
      <c r="AY25" s="18">
        <f t="shared" si="3"/>
        <v>14823</v>
      </c>
    </row>
    <row r="26" spans="1:51">
      <c r="A26" s="98" t="s">
        <v>81</v>
      </c>
      <c r="B26" s="112">
        <f>AW34</f>
        <v>47481</v>
      </c>
      <c r="C26" s="1"/>
      <c r="D26" s="9"/>
      <c r="G26" s="9"/>
      <c r="H26" s="9"/>
      <c r="I26" s="8"/>
      <c r="J26" s="1"/>
      <c r="K26" s="9"/>
      <c r="L26" s="9"/>
      <c r="M26" s="9"/>
      <c r="N26" s="9"/>
      <c r="O26" s="9"/>
      <c r="P26" s="9"/>
      <c r="Q26" s="8" t="s">
        <v>72</v>
      </c>
      <c r="R26" s="1" t="s">
        <v>4</v>
      </c>
      <c r="S26" s="66"/>
      <c r="T26" s="136">
        <f>$R$15*G24*12</f>
        <v>22910.370312598949</v>
      </c>
      <c r="U26" s="9">
        <f>$S$15*G24*12</f>
        <v>374.8165100609225</v>
      </c>
      <c r="V26" s="136">
        <f>SUM(T26:U26)</f>
        <v>23285.186822659871</v>
      </c>
      <c r="W26" s="66"/>
      <c r="X26" s="110"/>
      <c r="Y26" s="8"/>
      <c r="Z26" s="1"/>
      <c r="AA26" s="66"/>
      <c r="AB26" s="136"/>
      <c r="AC26" s="9"/>
      <c r="AD26" s="136"/>
      <c r="AE26" s="110"/>
      <c r="AF26" s="110"/>
      <c r="AG26" s="8"/>
      <c r="AH26" s="1"/>
      <c r="AI26" s="66"/>
      <c r="AJ26" s="136"/>
      <c r="AK26" s="9"/>
      <c r="AL26" s="136"/>
      <c r="AS26" s="18">
        <v>5</v>
      </c>
      <c r="AT26" s="18">
        <v>38091</v>
      </c>
      <c r="AU26" s="18"/>
      <c r="AV26" s="18">
        <f t="shared" si="0"/>
        <v>1000</v>
      </c>
      <c r="AW26" s="18">
        <f t="shared" si="1"/>
        <v>6000</v>
      </c>
      <c r="AX26" s="18">
        <f t="shared" si="2"/>
        <v>13000</v>
      </c>
      <c r="AY26" s="18">
        <f t="shared" si="3"/>
        <v>18091</v>
      </c>
    </row>
    <row r="27" spans="1:51">
      <c r="A27" s="98" t="s">
        <v>82</v>
      </c>
      <c r="B27" s="112">
        <f>AX34</f>
        <v>72750</v>
      </c>
      <c r="C27" s="1"/>
      <c r="D27" s="9"/>
      <c r="G27" s="9"/>
      <c r="H27" s="9"/>
      <c r="I27" s="8" t="s">
        <v>73</v>
      </c>
      <c r="J27" s="1" t="s">
        <v>4</v>
      </c>
      <c r="K27" s="9"/>
      <c r="L27" s="9">
        <f>SUMPRODUCT($K$6:$K$9,B25:B28)</f>
        <v>11817.616658999999</v>
      </c>
      <c r="M27" s="9">
        <f>SUMPRODUCT($L$6:$L$9,B25:B28)</f>
        <v>190.50340499999999</v>
      </c>
      <c r="N27" s="9">
        <f>SUM(L27:M27)</f>
        <v>12008.120063999999</v>
      </c>
      <c r="O27" s="9"/>
      <c r="P27" s="9"/>
      <c r="Q27" s="8" t="s">
        <v>74</v>
      </c>
      <c r="R27" s="1" t="s">
        <v>4</v>
      </c>
      <c r="S27" s="66"/>
      <c r="T27" s="136">
        <f>$R$16*G23</f>
        <v>0</v>
      </c>
      <c r="U27" s="9">
        <f>$S$16*G23</f>
        <v>862.09112308861472</v>
      </c>
      <c r="V27" s="136">
        <f>SUM(T27:U27)</f>
        <v>862.09112308861472</v>
      </c>
      <c r="W27" s="66"/>
      <c r="X27" s="110"/>
      <c r="Y27" s="8" t="s">
        <v>74</v>
      </c>
      <c r="Z27" s="1" t="s">
        <v>4</v>
      </c>
      <c r="AA27" s="66"/>
      <c r="AB27" s="136">
        <f>$Z$16*G23</f>
        <v>0</v>
      </c>
      <c r="AC27" s="9">
        <f>$AA$16*G23</f>
        <v>862.09112308861472</v>
      </c>
      <c r="AD27" s="136">
        <f>SUM(AB27:AC27)</f>
        <v>862.09112308861472</v>
      </c>
      <c r="AE27" s="110"/>
      <c r="AF27" s="110"/>
      <c r="AG27" s="8" t="s">
        <v>74</v>
      </c>
      <c r="AH27" s="1" t="s">
        <v>4</v>
      </c>
      <c r="AI27" s="66"/>
      <c r="AJ27" s="136">
        <f>$AH$16*G23</f>
        <v>16372.873255486264</v>
      </c>
      <c r="AK27" s="9">
        <f>$AI$16*G23</f>
        <v>1129.9533675463742</v>
      </c>
      <c r="AL27" s="136">
        <f>SUM(AJ27:AK27)</f>
        <v>17502.826623032637</v>
      </c>
      <c r="AS27" s="18">
        <v>6</v>
      </c>
      <c r="AT27" s="18">
        <v>47417</v>
      </c>
      <c r="AU27" s="18"/>
      <c r="AV27" s="18">
        <f t="shared" si="0"/>
        <v>1000</v>
      </c>
      <c r="AW27" s="18">
        <f t="shared" si="1"/>
        <v>6000</v>
      </c>
      <c r="AX27" s="18">
        <f t="shared" si="2"/>
        <v>13000</v>
      </c>
      <c r="AY27" s="18">
        <f t="shared" si="3"/>
        <v>27417</v>
      </c>
    </row>
    <row r="28" spans="1:51">
      <c r="A28" s="98" t="s">
        <v>83</v>
      </c>
      <c r="B28" s="87">
        <f>AY34</f>
        <v>90580</v>
      </c>
      <c r="C28" s="1"/>
      <c r="D28" s="9"/>
      <c r="G28" s="9"/>
      <c r="H28" s="9"/>
      <c r="I28" s="8" t="s">
        <v>69</v>
      </c>
      <c r="J28" s="1" t="s">
        <v>4</v>
      </c>
      <c r="L28" s="139">
        <f>$G23*$K$10</f>
        <v>1882.3073280000001</v>
      </c>
      <c r="M28" s="139">
        <f>$G23*$L$10</f>
        <v>71.522330999999994</v>
      </c>
      <c r="N28" s="9">
        <f>SUM(L28:M28)</f>
        <v>1953.829659</v>
      </c>
      <c r="P28" s="9"/>
      <c r="Q28" s="8" t="s">
        <v>7</v>
      </c>
      <c r="R28" s="1" t="s">
        <v>4</v>
      </c>
      <c r="T28" s="92">
        <f>$R$17*G23</f>
        <v>-182.77645319363975</v>
      </c>
      <c r="U28" s="9">
        <f>$S$17*G23</f>
        <v>3705.6203903504884</v>
      </c>
      <c r="V28" s="149">
        <f>T28+U28</f>
        <v>3522.8439371568488</v>
      </c>
      <c r="Y28" s="8" t="s">
        <v>7</v>
      </c>
      <c r="Z28" s="1" t="s">
        <v>4</v>
      </c>
      <c r="AB28" s="92">
        <f>$Z$17*G23</f>
        <v>-182.77645319363975</v>
      </c>
      <c r="AC28" s="9">
        <f>$AA$17*G23</f>
        <v>3705.6203903504884</v>
      </c>
      <c r="AD28" s="149">
        <f>AB28+AC28</f>
        <v>3522.8439371568488</v>
      </c>
      <c r="AG28" s="8" t="s">
        <v>7</v>
      </c>
      <c r="AH28" s="1" t="s">
        <v>4</v>
      </c>
      <c r="AJ28" s="139">
        <f>$AH$17*G23</f>
        <v>-182.77645319363975</v>
      </c>
      <c r="AK28" s="9">
        <f>$AI$17*G23</f>
        <v>3705.6203903504884</v>
      </c>
      <c r="AL28" s="149">
        <f>AJ28+AK28</f>
        <v>3522.8439371568488</v>
      </c>
      <c r="AS28" s="18">
        <v>7</v>
      </c>
      <c r="AT28" s="18">
        <v>25103</v>
      </c>
      <c r="AU28" s="18"/>
      <c r="AV28" s="18">
        <f t="shared" si="0"/>
        <v>1000</v>
      </c>
      <c r="AW28" s="18">
        <f t="shared" si="1"/>
        <v>6000</v>
      </c>
      <c r="AX28" s="18">
        <f t="shared" si="2"/>
        <v>13000</v>
      </c>
      <c r="AY28" s="18">
        <f t="shared" si="3"/>
        <v>5103</v>
      </c>
    </row>
    <row r="29" spans="1:51">
      <c r="A29" s="8"/>
      <c r="B29" s="1"/>
      <c r="C29" s="1"/>
      <c r="D29" s="9"/>
      <c r="E29" s="57"/>
      <c r="F29" s="57"/>
      <c r="G29" s="9"/>
      <c r="H29" s="9"/>
      <c r="I29" s="8" t="s">
        <v>88</v>
      </c>
      <c r="J29" s="1" t="s">
        <v>4</v>
      </c>
      <c r="K29" s="9"/>
      <c r="L29" s="9">
        <f>$K$11*G23</f>
        <v>-169.11354899999998</v>
      </c>
      <c r="M29" s="9">
        <f>$L$11*G23</f>
        <v>36360.86276135216</v>
      </c>
      <c r="N29" s="9">
        <f>SUM(L29:M29)</f>
        <v>36191.749212352159</v>
      </c>
      <c r="O29" s="9"/>
      <c r="P29" s="9"/>
      <c r="Q29" s="8" t="s">
        <v>26</v>
      </c>
      <c r="R29" s="1" t="s">
        <v>4</v>
      </c>
      <c r="S29" s="84"/>
      <c r="T29" s="83">
        <f>$R$18*G23</f>
        <v>312.99754032448379</v>
      </c>
      <c r="U29" s="83">
        <f>$S$18*G23</f>
        <v>31775.924656112638</v>
      </c>
      <c r="V29" s="136">
        <f>SUM(T29:U29)</f>
        <v>32088.922196437121</v>
      </c>
      <c r="W29" s="66"/>
      <c r="X29" s="110"/>
      <c r="Y29" s="8" t="s">
        <v>26</v>
      </c>
      <c r="Z29" s="1" t="s">
        <v>4</v>
      </c>
      <c r="AA29" s="84"/>
      <c r="AB29" s="83">
        <f>$Z$18*G23</f>
        <v>312.99754032448379</v>
      </c>
      <c r="AC29" s="83">
        <f>$AA$18*G23</f>
        <v>31775.924656112638</v>
      </c>
      <c r="AD29" s="136">
        <f>SUM(AB29:AC29)</f>
        <v>32088.922196437121</v>
      </c>
      <c r="AE29" s="110"/>
      <c r="AF29" s="110"/>
      <c r="AG29" s="8" t="s">
        <v>26</v>
      </c>
      <c r="AH29" s="1" t="s">
        <v>4</v>
      </c>
      <c r="AI29" s="84"/>
      <c r="AJ29" s="83">
        <f>$AH$18*G23</f>
        <v>312.99754032448379</v>
      </c>
      <c r="AK29" s="83">
        <f>$AI$18*G23</f>
        <v>31775.924656112638</v>
      </c>
      <c r="AL29" s="136">
        <f>SUM(AJ29:AK29)</f>
        <v>32088.922196437121</v>
      </c>
      <c r="AS29" s="18">
        <v>8</v>
      </c>
      <c r="AT29" s="18">
        <v>12199</v>
      </c>
      <c r="AU29" s="18"/>
      <c r="AV29" s="18">
        <f t="shared" si="0"/>
        <v>1000</v>
      </c>
      <c r="AW29" s="18">
        <f t="shared" si="1"/>
        <v>6000</v>
      </c>
      <c r="AX29" s="18">
        <f t="shared" si="2"/>
        <v>5199</v>
      </c>
      <c r="AY29" s="18">
        <f t="shared" si="3"/>
        <v>0</v>
      </c>
    </row>
    <row r="30" spans="1:51">
      <c r="A30" s="39"/>
      <c r="B30" s="1"/>
      <c r="C30" s="1"/>
      <c r="D30" s="9"/>
      <c r="G30" s="40"/>
      <c r="H30" s="40"/>
      <c r="I30" s="39" t="s">
        <v>62</v>
      </c>
      <c r="J30" s="1" t="s">
        <v>4</v>
      </c>
      <c r="K30" s="40"/>
      <c r="L30" s="40">
        <f>SUM(L25:L29)</f>
        <v>14474.610438</v>
      </c>
      <c r="M30" s="40">
        <f>SUM(M25:M29)</f>
        <v>36622.888497352164</v>
      </c>
      <c r="N30" s="40">
        <f>SUM(N25:N29)</f>
        <v>51097.498935352152</v>
      </c>
      <c r="O30" s="9"/>
      <c r="P30" s="40"/>
      <c r="Q30" s="39" t="s">
        <v>62</v>
      </c>
      <c r="R30" s="1" t="s">
        <v>4</v>
      </c>
      <c r="S30" s="85"/>
      <c r="T30" s="85">
        <f>SUM(T25:T29)</f>
        <v>23389.762721612427</v>
      </c>
      <c r="U30" s="85">
        <f>SUM(U25:U29)</f>
        <v>36718.452679612667</v>
      </c>
      <c r="V30" s="85">
        <f>SUM(V25:V29)</f>
        <v>60108.215401225098</v>
      </c>
      <c r="W30" s="85"/>
      <c r="X30" s="85"/>
      <c r="Y30" s="39" t="s">
        <v>62</v>
      </c>
      <c r="Z30" s="1" t="s">
        <v>4</v>
      </c>
      <c r="AA30" s="85"/>
      <c r="AB30" s="85">
        <f>SUM(AB25:AB29)</f>
        <v>6152.9089897608537</v>
      </c>
      <c r="AC30" s="85">
        <f>SUM(AC25:AC29)</f>
        <v>36436.455607018412</v>
      </c>
      <c r="AD30" s="85">
        <f>SUM(AD25:AD29)</f>
        <v>42589.364596779262</v>
      </c>
      <c r="AE30" s="85"/>
      <c r="AF30" s="85"/>
      <c r="AG30" s="39" t="s">
        <v>62</v>
      </c>
      <c r="AH30" s="1" t="s">
        <v>4</v>
      </c>
      <c r="AI30" s="85"/>
      <c r="AJ30" s="85">
        <f>SUM(AJ25:AJ29)</f>
        <v>16852.294342617104</v>
      </c>
      <c r="AK30" s="85">
        <f>SUM(AK25:AK29)</f>
        <v>36611.498414009504</v>
      </c>
      <c r="AL30" s="85">
        <f>SUM(AL25:AL29)</f>
        <v>53463.792756626608</v>
      </c>
      <c r="AS30" s="18">
        <v>9</v>
      </c>
      <c r="AT30" s="18">
        <v>2254</v>
      </c>
      <c r="AU30" s="18"/>
      <c r="AV30" s="18">
        <f t="shared" si="0"/>
        <v>1000</v>
      </c>
      <c r="AW30" s="18">
        <f t="shared" si="1"/>
        <v>1254</v>
      </c>
      <c r="AX30" s="18">
        <f t="shared" si="2"/>
        <v>0</v>
      </c>
      <c r="AY30" s="18">
        <f t="shared" si="3"/>
        <v>0</v>
      </c>
    </row>
    <row r="31" spans="1:51">
      <c r="A31" s="39"/>
      <c r="B31" s="1"/>
      <c r="C31" s="1"/>
      <c r="D31" s="9"/>
      <c r="G31" s="40"/>
      <c r="H31" s="40"/>
      <c r="I31" s="39"/>
      <c r="J31" s="1"/>
      <c r="K31" s="40"/>
      <c r="L31" s="40"/>
      <c r="M31" s="40"/>
      <c r="N31" s="40"/>
      <c r="O31" s="9"/>
      <c r="P31" s="40"/>
      <c r="Q31" s="39"/>
      <c r="R31" s="1"/>
      <c r="S31" s="85"/>
      <c r="T31" s="85"/>
      <c r="U31" s="85"/>
      <c r="V31" s="85"/>
      <c r="W31" s="85"/>
      <c r="X31" s="85"/>
      <c r="Y31" s="39"/>
      <c r="Z31" s="1"/>
      <c r="AA31" s="85"/>
      <c r="AB31" s="85"/>
      <c r="AC31" s="85"/>
      <c r="AD31" s="85"/>
      <c r="AE31" s="85"/>
      <c r="AF31" s="85"/>
      <c r="AG31" s="39"/>
      <c r="AH31" s="1"/>
      <c r="AI31" s="85"/>
      <c r="AJ31" s="85"/>
      <c r="AK31" s="85"/>
      <c r="AL31" s="85"/>
      <c r="AS31" s="18">
        <v>10</v>
      </c>
      <c r="AT31" s="18">
        <v>1916</v>
      </c>
      <c r="AU31" s="18"/>
      <c r="AV31" s="18">
        <f t="shared" si="0"/>
        <v>1000</v>
      </c>
      <c r="AW31" s="18">
        <f t="shared" si="1"/>
        <v>916</v>
      </c>
      <c r="AX31" s="18">
        <f t="shared" si="2"/>
        <v>0</v>
      </c>
      <c r="AY31" s="18">
        <f t="shared" si="3"/>
        <v>0</v>
      </c>
    </row>
    <row r="32" spans="1:51">
      <c r="A32" s="39"/>
      <c r="B32" s="1"/>
      <c r="C32" s="1"/>
      <c r="D32" s="9"/>
      <c r="G32" s="40"/>
      <c r="H32" s="40"/>
      <c r="I32" s="39"/>
      <c r="J32" s="1"/>
      <c r="K32" s="40"/>
      <c r="L32" s="40"/>
      <c r="M32" s="40"/>
      <c r="N32" s="40"/>
      <c r="O32" s="9"/>
      <c r="P32" s="40"/>
      <c r="Q32" s="39"/>
      <c r="R32" s="1"/>
      <c r="S32" s="85"/>
      <c r="T32" s="85"/>
      <c r="U32" s="85"/>
      <c r="V32" s="85"/>
      <c r="W32" s="85"/>
      <c r="X32" s="85"/>
      <c r="Y32" s="39"/>
      <c r="Z32" s="1"/>
      <c r="AA32" s="85"/>
      <c r="AB32" s="85"/>
      <c r="AC32" s="85"/>
      <c r="AD32" s="85"/>
      <c r="AE32" s="85"/>
      <c r="AF32" s="85"/>
      <c r="AG32" s="39"/>
      <c r="AH32" s="1"/>
      <c r="AI32" s="85"/>
      <c r="AJ32" s="85"/>
      <c r="AK32" s="85"/>
      <c r="AL32" s="85"/>
      <c r="AS32" s="18">
        <v>11</v>
      </c>
      <c r="AT32" s="18">
        <v>2029</v>
      </c>
      <c r="AU32" s="18"/>
      <c r="AV32" s="18">
        <f t="shared" si="0"/>
        <v>1000</v>
      </c>
      <c r="AW32" s="18">
        <f t="shared" si="1"/>
        <v>1029</v>
      </c>
      <c r="AX32" s="18">
        <f t="shared" si="2"/>
        <v>0</v>
      </c>
      <c r="AY32" s="18">
        <f t="shared" si="3"/>
        <v>0</v>
      </c>
    </row>
    <row r="33" spans="1:51">
      <c r="A33" s="39"/>
      <c r="B33" s="1"/>
      <c r="C33" s="1"/>
      <c r="D33" s="9"/>
      <c r="G33" s="40"/>
      <c r="H33" s="40"/>
      <c r="O33" s="40"/>
      <c r="P33" s="40"/>
      <c r="V33" s="44"/>
      <c r="W33" s="44"/>
      <c r="X33" s="44"/>
      <c r="AD33" s="44"/>
      <c r="AE33" s="44"/>
      <c r="AF33" s="44"/>
      <c r="AL33" s="44"/>
      <c r="AS33" s="18">
        <v>12</v>
      </c>
      <c r="AT33" s="18">
        <v>2310</v>
      </c>
      <c r="AU33" s="18"/>
      <c r="AV33" s="18">
        <f t="shared" si="0"/>
        <v>1000</v>
      </c>
      <c r="AW33" s="18">
        <f t="shared" si="1"/>
        <v>1310</v>
      </c>
      <c r="AX33" s="18">
        <f t="shared" si="2"/>
        <v>0</v>
      </c>
      <c r="AY33" s="18">
        <f t="shared" si="3"/>
        <v>0</v>
      </c>
    </row>
    <row r="34" spans="1:51" s="36" customFormat="1">
      <c r="L34" s="12"/>
      <c r="M34" s="12"/>
      <c r="N34" s="12"/>
      <c r="O34" s="12"/>
      <c r="P34" s="81"/>
      <c r="Q34" s="82"/>
      <c r="R34" s="81"/>
      <c r="S34" s="81"/>
      <c r="T34" s="158" t="s">
        <v>9</v>
      </c>
      <c r="U34" s="81"/>
      <c r="V34" s="159">
        <f>V30/N30</f>
        <v>1.1763435912445181</v>
      </c>
      <c r="W34"/>
      <c r="X34"/>
      <c r="Y34" s="82"/>
      <c r="Z34" s="81"/>
      <c r="AA34" s="81"/>
      <c r="AB34" s="158" t="s">
        <v>9</v>
      </c>
      <c r="AC34" s="81"/>
      <c r="AD34" s="213">
        <f>AD30/N30</f>
        <v>0.83349215684044997</v>
      </c>
      <c r="AE34"/>
      <c r="AF34"/>
      <c r="AG34" s="82"/>
      <c r="AH34" s="81"/>
      <c r="AI34" s="81"/>
      <c r="AJ34" s="158" t="s">
        <v>9</v>
      </c>
      <c r="AK34" s="81"/>
      <c r="AL34" s="101">
        <f>AL30/N30</f>
        <v>1.0463093863805009</v>
      </c>
      <c r="AS34" s="32"/>
      <c r="AT34" s="32"/>
      <c r="AU34" s="32"/>
      <c r="AV34" s="32">
        <f>SUM(AV22:AV33)</f>
        <v>12000</v>
      </c>
      <c r="AW34" s="32">
        <f t="shared" ref="AW34:AY34" si="4">SUM(AW22:AW33)</f>
        <v>47481</v>
      </c>
      <c r="AX34" s="32">
        <f t="shared" si="4"/>
        <v>72750</v>
      </c>
      <c r="AY34" s="32">
        <f t="shared" si="4"/>
        <v>90580</v>
      </c>
    </row>
    <row r="35" spans="1:51">
      <c r="A35" s="39"/>
      <c r="B35" s="1"/>
      <c r="C35" s="1"/>
      <c r="D35" s="9"/>
      <c r="G35" s="40"/>
      <c r="H35" s="40"/>
      <c r="I35" s="39"/>
      <c r="J35" s="1"/>
      <c r="K35" s="40"/>
      <c r="L35" s="40"/>
      <c r="M35" s="40"/>
      <c r="N35" s="40"/>
      <c r="O35" s="40"/>
      <c r="P35" s="84"/>
      <c r="Q35" s="4"/>
      <c r="R35" s="84"/>
      <c r="S35" s="84"/>
      <c r="T35" s="84"/>
      <c r="U35" s="84"/>
      <c r="W35" s="104"/>
      <c r="X35" s="104"/>
      <c r="Y35" s="4"/>
      <c r="Z35" s="84"/>
      <c r="AA35" s="84"/>
      <c r="AB35" s="84"/>
      <c r="AC35" s="84"/>
      <c r="AE35" s="104"/>
      <c r="AF35" s="104"/>
      <c r="AG35" s="4"/>
      <c r="AH35" s="84"/>
      <c r="AI35" s="84"/>
      <c r="AJ35" s="84"/>
      <c r="AK35" s="84"/>
      <c r="AO35" s="220" t="s">
        <v>39</v>
      </c>
      <c r="AP35" s="220"/>
      <c r="AQ35" s="220"/>
    </row>
    <row r="36" spans="1:51" ht="52.5" customHeight="1" thickBot="1">
      <c r="A36" t="s">
        <v>89</v>
      </c>
      <c r="D36" s="45"/>
      <c r="E36" s="45"/>
      <c r="F36" s="45"/>
      <c r="H36" s="3"/>
      <c r="I36" s="3"/>
      <c r="J36" s="3"/>
      <c r="K36" s="47" t="s">
        <v>44</v>
      </c>
      <c r="L36" s="47" t="s">
        <v>45</v>
      </c>
      <c r="M36" s="45" t="s">
        <v>46</v>
      </c>
      <c r="N36" s="47" t="s">
        <v>47</v>
      </c>
      <c r="O36" s="47"/>
      <c r="P36" s="3"/>
      <c r="Q36" s="3"/>
      <c r="R36" s="3"/>
      <c r="S36" s="47" t="s">
        <v>44</v>
      </c>
      <c r="T36" s="47" t="s">
        <v>45</v>
      </c>
      <c r="U36" s="45" t="s">
        <v>46</v>
      </c>
      <c r="V36" s="47" t="s">
        <v>47</v>
      </c>
      <c r="W36" s="47"/>
      <c r="X36" s="47"/>
      <c r="Y36" s="3"/>
      <c r="Z36" s="3"/>
      <c r="AA36" s="47" t="s">
        <v>44</v>
      </c>
      <c r="AB36" s="47" t="s">
        <v>45</v>
      </c>
      <c r="AC36" s="45" t="s">
        <v>46</v>
      </c>
      <c r="AD36" s="47" t="s">
        <v>47</v>
      </c>
      <c r="AE36" s="47"/>
      <c r="AF36" s="47"/>
      <c r="AG36" s="3"/>
      <c r="AH36" s="3"/>
      <c r="AI36" s="47" t="s">
        <v>44</v>
      </c>
      <c r="AJ36" s="47" t="s">
        <v>45</v>
      </c>
      <c r="AK36" s="45" t="s">
        <v>46</v>
      </c>
      <c r="AL36" s="47" t="s">
        <v>47</v>
      </c>
      <c r="AO36" s="113" t="s">
        <v>40</v>
      </c>
      <c r="AP36" s="113" t="s">
        <v>41</v>
      </c>
      <c r="AQ36" s="113" t="s">
        <v>42</v>
      </c>
      <c r="AS36" s="18">
        <v>1</v>
      </c>
      <c r="AT36" s="18">
        <v>827</v>
      </c>
      <c r="AU36" s="18"/>
      <c r="AV36" s="18">
        <f>MIN($AV$21,AT36)</f>
        <v>827</v>
      </c>
      <c r="AW36" s="18">
        <f>MAX(MIN($AW$21,AT36-AV36),0)</f>
        <v>0</v>
      </c>
      <c r="AX36" s="18">
        <f>MAX(MIN($AX$21,AT36-AV36-AW36),0)</f>
        <v>0</v>
      </c>
      <c r="AY36" s="18">
        <f>MAX(AT36-SUM(AV36:AX36),0)</f>
        <v>0</v>
      </c>
    </row>
    <row r="37" spans="1:51" ht="16.5" thickTop="1" thickBot="1">
      <c r="A37" s="5" t="s">
        <v>51</v>
      </c>
      <c r="B37" s="1" t="s">
        <v>3</v>
      </c>
      <c r="C37" s="1"/>
      <c r="D37" s="6"/>
      <c r="G37" s="7">
        <f>SUM(B39:B42)</f>
        <v>56161</v>
      </c>
      <c r="H37" s="14"/>
      <c r="I37" s="5"/>
      <c r="J37" s="1"/>
      <c r="K37" s="14"/>
      <c r="L37" s="14"/>
      <c r="M37" s="14"/>
      <c r="N37" s="14"/>
      <c r="O37" s="14"/>
      <c r="P37" s="14"/>
      <c r="Q37" s="5"/>
      <c r="R37" s="1"/>
      <c r="S37" s="14"/>
      <c r="T37" s="14"/>
      <c r="U37" s="14"/>
      <c r="V37" s="14"/>
      <c r="W37" s="14"/>
      <c r="X37" s="14"/>
      <c r="Y37" s="5"/>
      <c r="Z37" s="1"/>
      <c r="AA37" s="14"/>
      <c r="AB37" s="14"/>
      <c r="AC37" s="14"/>
      <c r="AD37" s="14"/>
      <c r="AE37" s="14"/>
      <c r="AF37" s="14"/>
      <c r="AG37" s="5"/>
      <c r="AH37" s="1"/>
      <c r="AI37" s="14"/>
      <c r="AJ37" s="14"/>
      <c r="AK37" s="14"/>
      <c r="AL37" s="14"/>
      <c r="AO37" s="137">
        <f>V44/N44</f>
        <v>1.0822470524171539</v>
      </c>
      <c r="AP37" s="137">
        <f>AD44/N44</f>
        <v>1.1101429259689084</v>
      </c>
      <c r="AQ37" s="137">
        <f>AL44/N44</f>
        <v>0.996155471562023</v>
      </c>
      <c r="AS37" s="18">
        <v>2</v>
      </c>
      <c r="AT37" s="18">
        <v>3706</v>
      </c>
      <c r="AU37" s="18"/>
      <c r="AV37" s="18">
        <f t="shared" ref="AV37:AV47" si="5">MIN($AV$21,AT37)</f>
        <v>1000</v>
      </c>
      <c r="AW37" s="18">
        <f t="shared" ref="AW37:AW47" si="6">MAX(MIN($AW$21,AT37-AV37),0)</f>
        <v>2706</v>
      </c>
      <c r="AX37" s="18">
        <f t="shared" ref="AX37:AX47" si="7">MAX(MIN($AX$21,AT37-AV37-AW37),0)</f>
        <v>0</v>
      </c>
      <c r="AY37" s="18">
        <f t="shared" ref="AY37:AY47" si="8">MAX(AT37-SUM(AV37:AX37),0)</f>
        <v>0</v>
      </c>
    </row>
    <row r="38" spans="1:51" ht="15.75" thickBot="1">
      <c r="A38" s="13" t="s">
        <v>52</v>
      </c>
      <c r="B38" s="1"/>
      <c r="C38" s="1"/>
      <c r="D38" s="4"/>
      <c r="G38" s="7">
        <v>706.02</v>
      </c>
      <c r="H38" s="46"/>
      <c r="I38" s="13"/>
      <c r="J38" s="1"/>
      <c r="K38" s="46"/>
      <c r="L38" s="46"/>
      <c r="M38" s="46"/>
      <c r="N38" s="46"/>
      <c r="O38" s="46"/>
      <c r="P38" s="46"/>
      <c r="Q38" s="13"/>
      <c r="R38" s="1"/>
      <c r="S38" s="46"/>
      <c r="T38" s="46"/>
      <c r="U38" s="46"/>
      <c r="V38" s="46"/>
      <c r="W38" s="46"/>
      <c r="X38" s="46"/>
      <c r="Y38" s="13"/>
      <c r="Z38" s="1"/>
      <c r="AA38" s="46"/>
      <c r="AB38" s="46"/>
      <c r="AC38" s="46"/>
      <c r="AD38" s="46"/>
      <c r="AE38" s="46"/>
      <c r="AF38" s="46"/>
      <c r="AG38" s="13"/>
      <c r="AH38" s="1"/>
      <c r="AI38" s="46"/>
      <c r="AJ38" s="46"/>
      <c r="AK38" s="46"/>
      <c r="AL38" s="46"/>
      <c r="AS38" s="18">
        <v>3</v>
      </c>
      <c r="AT38" s="18">
        <v>7212</v>
      </c>
      <c r="AU38" s="18"/>
      <c r="AV38" s="18">
        <f t="shared" si="5"/>
        <v>1000</v>
      </c>
      <c r="AW38" s="18">
        <f t="shared" si="6"/>
        <v>6000</v>
      </c>
      <c r="AX38" s="18">
        <f t="shared" si="7"/>
        <v>212</v>
      </c>
      <c r="AY38" s="18">
        <f t="shared" si="8"/>
        <v>0</v>
      </c>
    </row>
    <row r="39" spans="1:51">
      <c r="A39" s="98" t="s">
        <v>80</v>
      </c>
      <c r="B39" s="112">
        <f>AV48</f>
        <v>9112</v>
      </c>
      <c r="C39" s="1"/>
      <c r="D39" s="9"/>
      <c r="G39" s="37"/>
      <c r="H39" s="9"/>
      <c r="I39" s="8" t="s">
        <v>71</v>
      </c>
      <c r="J39" s="1" t="s">
        <v>4</v>
      </c>
      <c r="K39" s="9">
        <f>$K$5</f>
        <v>78.650000000000006</v>
      </c>
      <c r="L39" s="9">
        <f>K39*12</f>
        <v>943.80000000000007</v>
      </c>
      <c r="M39" s="9">
        <f>$L$5*12</f>
        <v>0</v>
      </c>
      <c r="N39" s="9">
        <f>SUM(L39:M39)</f>
        <v>943.80000000000007</v>
      </c>
      <c r="O39" s="9"/>
      <c r="P39" s="9"/>
      <c r="Q39" s="8" t="s">
        <v>71</v>
      </c>
      <c r="R39" s="1" t="s">
        <v>4</v>
      </c>
      <c r="S39" s="9">
        <f>$R$14</f>
        <v>29.097610156886343</v>
      </c>
      <c r="T39" s="9">
        <f>S39*12</f>
        <v>349.17132188263611</v>
      </c>
      <c r="U39" s="9">
        <f>$S$14</f>
        <v>0</v>
      </c>
      <c r="V39" s="9">
        <f>SUM(T39:U39)</f>
        <v>349.17132188263611</v>
      </c>
      <c r="W39" s="9"/>
      <c r="X39" s="9"/>
      <c r="Y39" s="8" t="s">
        <v>71</v>
      </c>
      <c r="Z39" s="1" t="s">
        <v>4</v>
      </c>
      <c r="AA39" s="9"/>
      <c r="AB39" s="9">
        <f>$Z$14*12</f>
        <v>6022.6879026300103</v>
      </c>
      <c r="AC39" s="9">
        <f>$AA$14*12</f>
        <v>92.819437466669029</v>
      </c>
      <c r="AD39" s="9">
        <f>SUM(AB39:AC39)</f>
        <v>6115.5073400966794</v>
      </c>
      <c r="AE39" s="9"/>
      <c r="AF39" s="9"/>
      <c r="AG39" s="8" t="s">
        <v>71</v>
      </c>
      <c r="AH39" s="1" t="s">
        <v>4</v>
      </c>
      <c r="AI39" s="9">
        <f>$AH$14</f>
        <v>29.1</v>
      </c>
      <c r="AJ39" s="9">
        <f>AI39*12</f>
        <v>349.20000000000005</v>
      </c>
      <c r="AK39" s="9">
        <v>0</v>
      </c>
      <c r="AL39" s="9">
        <f>SUM(AJ39:AK39)</f>
        <v>349.20000000000005</v>
      </c>
      <c r="AS39" s="18">
        <v>4</v>
      </c>
      <c r="AT39" s="18">
        <v>9518</v>
      </c>
      <c r="AU39" s="18"/>
      <c r="AV39" s="18">
        <f t="shared" si="5"/>
        <v>1000</v>
      </c>
      <c r="AW39" s="18">
        <f t="shared" si="6"/>
        <v>6000</v>
      </c>
      <c r="AX39" s="18">
        <f t="shared" si="7"/>
        <v>2518</v>
      </c>
      <c r="AY39" s="18">
        <f t="shared" si="8"/>
        <v>0</v>
      </c>
    </row>
    <row r="40" spans="1:51">
      <c r="A40" s="98" t="s">
        <v>81</v>
      </c>
      <c r="B40" s="112">
        <f>AW48</f>
        <v>38003</v>
      </c>
      <c r="C40" s="1"/>
      <c r="D40" s="9"/>
      <c r="G40" s="9"/>
      <c r="H40" s="9"/>
      <c r="I40" s="8"/>
      <c r="J40" s="1"/>
      <c r="K40" s="9"/>
      <c r="L40" s="9"/>
      <c r="M40" s="9"/>
      <c r="N40" s="9"/>
      <c r="O40" s="9"/>
      <c r="P40" s="9"/>
      <c r="Q40" s="8" t="s">
        <v>72</v>
      </c>
      <c r="R40" s="1" t="s">
        <v>4</v>
      </c>
      <c r="S40" s="66"/>
      <c r="T40" s="136">
        <f>$R$15*G38*12</f>
        <v>5295.0218012043733</v>
      </c>
      <c r="U40" s="9">
        <f>$S$15*G38*12</f>
        <v>86.627215760563729</v>
      </c>
      <c r="V40" s="136">
        <f>SUM(T40:U40)</f>
        <v>5381.6490169649369</v>
      </c>
      <c r="W40" s="66"/>
      <c r="X40" s="110"/>
      <c r="Y40" s="8"/>
      <c r="Z40" s="1"/>
      <c r="AA40" s="66"/>
      <c r="AB40" s="136"/>
      <c r="AC40" s="9"/>
      <c r="AD40" s="136"/>
      <c r="AE40" s="110"/>
      <c r="AF40" s="110"/>
      <c r="AG40" s="8"/>
      <c r="AH40" s="1"/>
      <c r="AI40" s="66"/>
      <c r="AJ40" s="136"/>
      <c r="AK40" s="9"/>
      <c r="AL40" s="136"/>
      <c r="AS40" s="18">
        <v>5</v>
      </c>
      <c r="AT40" s="18">
        <v>10739</v>
      </c>
      <c r="AU40" s="18"/>
      <c r="AV40" s="18">
        <f t="shared" si="5"/>
        <v>1000</v>
      </c>
      <c r="AW40" s="18">
        <f t="shared" si="6"/>
        <v>6000</v>
      </c>
      <c r="AX40" s="18">
        <f t="shared" si="7"/>
        <v>3739</v>
      </c>
      <c r="AY40" s="18">
        <f t="shared" si="8"/>
        <v>0</v>
      </c>
    </row>
    <row r="41" spans="1:51">
      <c r="A41" s="98" t="s">
        <v>82</v>
      </c>
      <c r="B41" s="112">
        <f>AX48</f>
        <v>9046</v>
      </c>
      <c r="C41" s="1"/>
      <c r="D41" s="9"/>
      <c r="G41" s="9"/>
      <c r="H41" s="9"/>
      <c r="I41" s="8" t="s">
        <v>73</v>
      </c>
      <c r="J41" s="1" t="s">
        <v>4</v>
      </c>
      <c r="K41" s="9"/>
      <c r="L41" s="9">
        <f>SUMPRODUCT($K$6:$K$9,B39:B42)</f>
        <v>3183.4386730000001</v>
      </c>
      <c r="M41" s="9">
        <f>SUMPRODUCT($L$6:$L$9,B39:B42)</f>
        <v>48.017654999999998</v>
      </c>
      <c r="N41" s="9">
        <f>SUM(L41:M41)</f>
        <v>3231.4563280000002</v>
      </c>
      <c r="O41" s="9"/>
      <c r="P41" s="9"/>
      <c r="Q41" s="8" t="s">
        <v>74</v>
      </c>
      <c r="R41" s="1" t="s">
        <v>4</v>
      </c>
      <c r="S41" s="66"/>
      <c r="T41" s="136">
        <f>$R$16*G37</f>
        <v>0</v>
      </c>
      <c r="U41" s="9">
        <f>$S$16*G37</f>
        <v>217.29582275462025</v>
      </c>
      <c r="V41" s="136">
        <f>SUM(T41:U41)</f>
        <v>217.29582275462025</v>
      </c>
      <c r="W41" s="66"/>
      <c r="X41" s="110"/>
      <c r="Y41" s="8" t="s">
        <v>74</v>
      </c>
      <c r="Z41" s="1" t="s">
        <v>4</v>
      </c>
      <c r="AA41" s="66"/>
      <c r="AB41" s="136">
        <f>$Z$16*G37</f>
        <v>0</v>
      </c>
      <c r="AC41" s="9">
        <f>$AA$16*G37</f>
        <v>217.29582275462025</v>
      </c>
      <c r="AD41" s="136">
        <f>SUM(AB41:AC41)</f>
        <v>217.29582275462025</v>
      </c>
      <c r="AE41" s="110"/>
      <c r="AF41" s="110"/>
      <c r="AG41" s="8" t="s">
        <v>74</v>
      </c>
      <c r="AH41" s="1" t="s">
        <v>4</v>
      </c>
      <c r="AI41" s="66"/>
      <c r="AJ41" s="136">
        <f>$AH$16*G37</f>
        <v>4126.8920066844275</v>
      </c>
      <c r="AK41" s="9">
        <f>$AI$16*G37</f>
        <v>284.81228967497981</v>
      </c>
      <c r="AL41" s="136">
        <f>SUM(AJ41:AK41)</f>
        <v>4411.7042963594076</v>
      </c>
      <c r="AS41" s="18">
        <v>6</v>
      </c>
      <c r="AT41" s="18">
        <v>8719</v>
      </c>
      <c r="AU41" s="18"/>
      <c r="AV41" s="18">
        <f t="shared" si="5"/>
        <v>1000</v>
      </c>
      <c r="AW41" s="18">
        <f t="shared" si="6"/>
        <v>6000</v>
      </c>
      <c r="AX41" s="18">
        <f t="shared" si="7"/>
        <v>1719</v>
      </c>
      <c r="AY41" s="18">
        <f t="shared" si="8"/>
        <v>0</v>
      </c>
    </row>
    <row r="42" spans="1:51">
      <c r="A42" s="98" t="s">
        <v>83</v>
      </c>
      <c r="B42" s="87">
        <f>AY48</f>
        <v>0</v>
      </c>
      <c r="C42" s="1"/>
      <c r="D42" s="9"/>
      <c r="G42" s="9"/>
      <c r="H42" s="9"/>
      <c r="I42" s="8" t="s">
        <v>69</v>
      </c>
      <c r="J42" s="1" t="s">
        <v>4</v>
      </c>
      <c r="L42" s="139">
        <f>$G37*$K$10</f>
        <v>474.44812800000005</v>
      </c>
      <c r="M42" s="139">
        <f>$G37*$L$10</f>
        <v>18.027680999999998</v>
      </c>
      <c r="N42" s="9">
        <f>SUM(L42:M42)</f>
        <v>492.47580900000003</v>
      </c>
      <c r="P42" s="9"/>
      <c r="Q42" s="8" t="s">
        <v>7</v>
      </c>
      <c r="R42" s="1" t="s">
        <v>4</v>
      </c>
      <c r="T42" s="92">
        <f>$R$17*G37</f>
        <v>-46.070025213333281</v>
      </c>
      <c r="U42" s="9">
        <f>$S$17*G37</f>
        <v>934.02635750691741</v>
      </c>
      <c r="V42" s="149">
        <f>T42+U42</f>
        <v>887.95633229358418</v>
      </c>
      <c r="Y42" s="8" t="s">
        <v>7</v>
      </c>
      <c r="Z42" s="1" t="s">
        <v>4</v>
      </c>
      <c r="AB42" s="92">
        <f>$Z$17*G37</f>
        <v>-46.070025213333281</v>
      </c>
      <c r="AC42" s="9">
        <f>$AA$17*G37</f>
        <v>934.02635750691741</v>
      </c>
      <c r="AD42" s="149">
        <f>AB42+AC42</f>
        <v>887.95633229358418</v>
      </c>
      <c r="AG42" s="8" t="s">
        <v>7</v>
      </c>
      <c r="AH42" s="1" t="s">
        <v>4</v>
      </c>
      <c r="AJ42" s="139">
        <f>$AH$17*G37</f>
        <v>-46.070025213333281</v>
      </c>
      <c r="AK42" s="9">
        <f>$AI$17*G37</f>
        <v>934.02635750691741</v>
      </c>
      <c r="AL42" s="149">
        <f>AJ42+AK42</f>
        <v>887.95633229358418</v>
      </c>
      <c r="AS42" s="18">
        <v>7</v>
      </c>
      <c r="AT42" s="18">
        <v>7858</v>
      </c>
      <c r="AU42" s="18"/>
      <c r="AV42" s="18">
        <f t="shared" si="5"/>
        <v>1000</v>
      </c>
      <c r="AW42" s="18">
        <f t="shared" si="6"/>
        <v>6000</v>
      </c>
      <c r="AX42" s="18">
        <f t="shared" si="7"/>
        <v>858</v>
      </c>
      <c r="AY42" s="18">
        <f t="shared" si="8"/>
        <v>0</v>
      </c>
    </row>
    <row r="43" spans="1:51">
      <c r="A43" s="8"/>
      <c r="B43" s="1"/>
      <c r="C43" s="1"/>
      <c r="D43" s="9"/>
      <c r="E43" s="57"/>
      <c r="F43" s="57"/>
      <c r="G43" s="9"/>
      <c r="H43" s="9"/>
      <c r="I43" s="8" t="s">
        <v>88</v>
      </c>
      <c r="J43" s="1" t="s">
        <v>4</v>
      </c>
      <c r="K43" s="9"/>
      <c r="L43" s="9">
        <f>$K$11*G37</f>
        <v>-42.626198999999993</v>
      </c>
      <c r="M43" s="9">
        <f>$L$11*G37</f>
        <v>9164.9981982051995</v>
      </c>
      <c r="N43" s="9">
        <f>SUM(L43:M43)</f>
        <v>9122.3719992051992</v>
      </c>
      <c r="O43" s="9"/>
      <c r="P43" s="9"/>
      <c r="Q43" s="8" t="s">
        <v>26</v>
      </c>
      <c r="R43" s="1" t="s">
        <v>4</v>
      </c>
      <c r="S43" s="84"/>
      <c r="T43" s="83">
        <f>$R$18*G37</f>
        <v>78.893119559462207</v>
      </c>
      <c r="U43" s="83">
        <f>$S$18*G37</f>
        <v>8009.333940478441</v>
      </c>
      <c r="V43" s="136">
        <f>SUM(T43:U43)</f>
        <v>8088.2270600379034</v>
      </c>
      <c r="W43" s="66"/>
      <c r="X43" s="110"/>
      <c r="Y43" s="8" t="s">
        <v>26</v>
      </c>
      <c r="Z43" s="1" t="s">
        <v>4</v>
      </c>
      <c r="AA43" s="84"/>
      <c r="AB43" s="83">
        <f>$Z$18*G37</f>
        <v>78.893119559462207</v>
      </c>
      <c r="AC43" s="83">
        <f>$AA$18*G37</f>
        <v>8009.333940478441</v>
      </c>
      <c r="AD43" s="136">
        <f>SUM(AB43:AC43)</f>
        <v>8088.2270600379034</v>
      </c>
      <c r="AE43" s="110"/>
      <c r="AF43" s="110"/>
      <c r="AG43" s="8" t="s">
        <v>26</v>
      </c>
      <c r="AH43" s="1" t="s">
        <v>4</v>
      </c>
      <c r="AI43" s="84"/>
      <c r="AJ43" s="83">
        <f>$AH$18*G37</f>
        <v>78.893119559462207</v>
      </c>
      <c r="AK43" s="83">
        <f>$AI$18*G37</f>
        <v>8009.333940478441</v>
      </c>
      <c r="AL43" s="136">
        <f>SUM(AJ43:AK43)</f>
        <v>8088.2270600379034</v>
      </c>
      <c r="AS43" s="18">
        <v>8</v>
      </c>
      <c r="AT43" s="18">
        <v>6164</v>
      </c>
      <c r="AU43" s="18"/>
      <c r="AV43" s="18">
        <f t="shared" si="5"/>
        <v>1000</v>
      </c>
      <c r="AW43" s="18">
        <f t="shared" si="6"/>
        <v>5164</v>
      </c>
      <c r="AX43" s="18">
        <f t="shared" si="7"/>
        <v>0</v>
      </c>
      <c r="AY43" s="18">
        <f t="shared" si="8"/>
        <v>0</v>
      </c>
    </row>
    <row r="44" spans="1:51">
      <c r="A44" s="39"/>
      <c r="B44" s="1"/>
      <c r="C44" s="1"/>
      <c r="D44" s="9"/>
      <c r="G44" s="40"/>
      <c r="H44" s="40"/>
      <c r="I44" s="39" t="s">
        <v>62</v>
      </c>
      <c r="J44" s="1" t="s">
        <v>4</v>
      </c>
      <c r="K44" s="40"/>
      <c r="L44" s="40">
        <f>SUM(L39:L43)</f>
        <v>4559.0606019999996</v>
      </c>
      <c r="M44" s="40">
        <f>SUM(M39:M43)</f>
        <v>9231.0435342051987</v>
      </c>
      <c r="N44" s="40">
        <f>SUM(N39:N43)</f>
        <v>13790.1041362052</v>
      </c>
      <c r="O44" s="9"/>
      <c r="P44" s="40"/>
      <c r="Q44" s="39" t="s">
        <v>62</v>
      </c>
      <c r="R44" s="1" t="s">
        <v>4</v>
      </c>
      <c r="S44" s="85"/>
      <c r="T44" s="85">
        <f>SUM(T39:T43)</f>
        <v>5677.016217433139</v>
      </c>
      <c r="U44" s="85">
        <f>SUM(U39:U43)</f>
        <v>9247.2833365005426</v>
      </c>
      <c r="V44" s="85">
        <f>SUM(V39:V43)</f>
        <v>14924.299553933681</v>
      </c>
      <c r="W44" s="85"/>
      <c r="X44" s="85"/>
      <c r="Y44" s="39" t="s">
        <v>62</v>
      </c>
      <c r="Z44" s="1" t="s">
        <v>4</v>
      </c>
      <c r="AA44" s="85"/>
      <c r="AB44" s="85">
        <f>SUM(AB39:AB43)</f>
        <v>6055.5109969761397</v>
      </c>
      <c r="AC44" s="85">
        <f>SUM(AC39:AC43)</f>
        <v>9253.4755582066482</v>
      </c>
      <c r="AD44" s="85">
        <f>SUM(AD39:AD43)</f>
        <v>15308.986555182788</v>
      </c>
      <c r="AE44" s="85"/>
      <c r="AF44" s="85"/>
      <c r="AG44" s="39" t="s">
        <v>62</v>
      </c>
      <c r="AH44" s="1" t="s">
        <v>4</v>
      </c>
      <c r="AI44" s="85"/>
      <c r="AJ44" s="85">
        <f>SUM(AJ39:AJ43)</f>
        <v>4508.9151010305568</v>
      </c>
      <c r="AK44" s="85">
        <f>SUM(AK39:AK43)</f>
        <v>9228.1725876603377</v>
      </c>
      <c r="AL44" s="85">
        <f>SUM(AL39:AL43)</f>
        <v>13737.087688690895</v>
      </c>
      <c r="AS44" s="18">
        <v>9</v>
      </c>
      <c r="AT44" s="18">
        <v>1133</v>
      </c>
      <c r="AU44" s="18"/>
      <c r="AV44" s="18">
        <f t="shared" si="5"/>
        <v>1000</v>
      </c>
      <c r="AW44" s="18">
        <f t="shared" si="6"/>
        <v>133</v>
      </c>
      <c r="AX44" s="18">
        <f t="shared" si="7"/>
        <v>0</v>
      </c>
      <c r="AY44" s="18">
        <f t="shared" si="8"/>
        <v>0</v>
      </c>
    </row>
    <row r="45" spans="1:51">
      <c r="A45" s="39"/>
      <c r="B45" s="1"/>
      <c r="C45" s="1"/>
      <c r="D45" s="9"/>
      <c r="G45" s="40"/>
      <c r="H45" s="40"/>
      <c r="I45" s="39"/>
      <c r="J45" s="1"/>
      <c r="K45" s="40"/>
      <c r="L45" s="40"/>
      <c r="M45" s="40"/>
      <c r="N45" s="40"/>
      <c r="O45" s="9"/>
      <c r="P45" s="40"/>
      <c r="Q45" s="39"/>
      <c r="R45" s="1"/>
      <c r="S45" s="85"/>
      <c r="T45" s="85"/>
      <c r="U45" s="85"/>
      <c r="V45" s="85"/>
      <c r="W45" s="85"/>
      <c r="X45" s="85"/>
      <c r="Y45" s="39"/>
      <c r="Z45" s="1"/>
      <c r="AA45" s="85"/>
      <c r="AB45" s="85"/>
      <c r="AC45" s="85"/>
      <c r="AD45" s="85"/>
      <c r="AE45" s="85"/>
      <c r="AF45" s="85"/>
      <c r="AG45" s="39"/>
      <c r="AH45" s="1"/>
      <c r="AI45" s="85"/>
      <c r="AJ45" s="85"/>
      <c r="AK45" s="85"/>
      <c r="AL45" s="85"/>
      <c r="AS45" s="18">
        <v>10</v>
      </c>
      <c r="AT45" s="18">
        <v>113</v>
      </c>
      <c r="AU45" s="18"/>
      <c r="AV45" s="18">
        <f t="shared" si="5"/>
        <v>113</v>
      </c>
      <c r="AW45" s="18">
        <f t="shared" si="6"/>
        <v>0</v>
      </c>
      <c r="AX45" s="18">
        <f t="shared" si="7"/>
        <v>0</v>
      </c>
      <c r="AY45" s="18">
        <f t="shared" si="8"/>
        <v>0</v>
      </c>
    </row>
    <row r="46" spans="1:51">
      <c r="A46" s="39"/>
      <c r="B46" s="1"/>
      <c r="C46" s="1"/>
      <c r="D46" s="9"/>
      <c r="G46" s="40"/>
      <c r="H46" s="40"/>
      <c r="I46" s="39"/>
      <c r="J46" s="1"/>
      <c r="K46" s="40"/>
      <c r="L46" s="40"/>
      <c r="M46" s="40"/>
      <c r="N46" s="40"/>
      <c r="O46" s="9"/>
      <c r="P46" s="40"/>
      <c r="Q46" s="39"/>
      <c r="R46" s="1"/>
      <c r="S46" s="85"/>
      <c r="T46" s="85"/>
      <c r="U46" s="85"/>
      <c r="V46" s="85"/>
      <c r="W46" s="85"/>
      <c r="X46" s="85"/>
      <c r="Y46" s="39"/>
      <c r="Z46" s="1"/>
      <c r="AA46" s="85"/>
      <c r="AB46" s="85"/>
      <c r="AC46" s="85"/>
      <c r="AD46" s="85"/>
      <c r="AE46" s="85"/>
      <c r="AF46" s="85"/>
      <c r="AG46" s="39"/>
      <c r="AH46" s="1"/>
      <c r="AI46" s="85"/>
      <c r="AJ46" s="85"/>
      <c r="AK46" s="85"/>
      <c r="AL46" s="85"/>
      <c r="AS46" s="18">
        <v>11</v>
      </c>
      <c r="AT46" s="18">
        <v>93</v>
      </c>
      <c r="AU46" s="18"/>
      <c r="AV46" s="18">
        <f t="shared" si="5"/>
        <v>93</v>
      </c>
      <c r="AW46" s="18">
        <f t="shared" si="6"/>
        <v>0</v>
      </c>
      <c r="AX46" s="18">
        <f t="shared" si="7"/>
        <v>0</v>
      </c>
      <c r="AY46" s="18">
        <f t="shared" si="8"/>
        <v>0</v>
      </c>
    </row>
    <row r="47" spans="1:51">
      <c r="A47" s="39"/>
      <c r="B47" s="1"/>
      <c r="C47" s="1"/>
      <c r="D47" s="9"/>
      <c r="G47" s="40"/>
      <c r="H47" s="40"/>
      <c r="O47" s="40"/>
      <c r="P47" s="40"/>
      <c r="V47" s="44"/>
      <c r="W47" s="44"/>
      <c r="X47" s="44"/>
      <c r="AD47" s="44"/>
      <c r="AE47" s="44"/>
      <c r="AF47" s="44"/>
      <c r="AL47" s="44"/>
      <c r="AS47" s="18">
        <v>12</v>
      </c>
      <c r="AT47" s="18">
        <v>79</v>
      </c>
      <c r="AU47" s="18"/>
      <c r="AV47" s="18">
        <f t="shared" si="5"/>
        <v>79</v>
      </c>
      <c r="AW47" s="18">
        <f t="shared" si="6"/>
        <v>0</v>
      </c>
      <c r="AX47" s="18">
        <f t="shared" si="7"/>
        <v>0</v>
      </c>
      <c r="AY47" s="18">
        <f t="shared" si="8"/>
        <v>0</v>
      </c>
    </row>
    <row r="48" spans="1:51" s="36" customFormat="1">
      <c r="L48" s="12"/>
      <c r="M48" s="12"/>
      <c r="N48" s="12"/>
      <c r="O48" s="12"/>
      <c r="P48" s="81"/>
      <c r="Q48" s="82"/>
      <c r="R48" s="81"/>
      <c r="S48" s="81"/>
      <c r="T48" s="158" t="s">
        <v>9</v>
      </c>
      <c r="U48" s="81"/>
      <c r="V48" s="159">
        <f>V44/N44</f>
        <v>1.0822470524171539</v>
      </c>
      <c r="W48"/>
      <c r="X48"/>
      <c r="Y48" s="82"/>
      <c r="Z48" s="81"/>
      <c r="AA48" s="81"/>
      <c r="AB48" s="158" t="s">
        <v>9</v>
      </c>
      <c r="AC48" s="81"/>
      <c r="AD48" s="213">
        <f>AD44/N44</f>
        <v>1.1101429259689084</v>
      </c>
      <c r="AE48"/>
      <c r="AF48"/>
      <c r="AG48" s="82"/>
      <c r="AH48" s="81"/>
      <c r="AI48" s="81"/>
      <c r="AJ48" s="158" t="s">
        <v>9</v>
      </c>
      <c r="AK48" s="81"/>
      <c r="AL48" s="101">
        <f>AL44/N44</f>
        <v>0.996155471562023</v>
      </c>
      <c r="AS48" s="32"/>
      <c r="AT48" s="32"/>
      <c r="AU48" s="32"/>
      <c r="AV48" s="32">
        <f>SUM(AV36:AV47)</f>
        <v>9112</v>
      </c>
      <c r="AW48" s="32">
        <f t="shared" ref="AW48:AY48" si="9">SUM(AW36:AW47)</f>
        <v>38003</v>
      </c>
      <c r="AX48" s="32">
        <f t="shared" si="9"/>
        <v>9046</v>
      </c>
      <c r="AY48" s="32">
        <f t="shared" si="9"/>
        <v>0</v>
      </c>
    </row>
    <row r="49" spans="1:43">
      <c r="W49" s="104"/>
      <c r="X49" s="104"/>
      <c r="AE49" s="104"/>
      <c r="AF49" s="104"/>
      <c r="AN49" s="220"/>
      <c r="AO49" s="220"/>
      <c r="AP49" s="220"/>
      <c r="AQ49" s="220"/>
    </row>
    <row r="50" spans="1:43" ht="52.5" customHeight="1" thickBot="1">
      <c r="A50" s="2"/>
      <c r="B50" s="1"/>
      <c r="C50" s="1"/>
      <c r="D50" s="45"/>
      <c r="E50" s="45"/>
      <c r="F50" s="45"/>
      <c r="G50" s="3"/>
      <c r="H50" s="3"/>
      <c r="I50" s="3"/>
      <c r="J50" s="3"/>
      <c r="K50" s="47"/>
      <c r="L50" s="47"/>
      <c r="M50" s="45"/>
      <c r="N50" s="47"/>
      <c r="O50" s="47"/>
      <c r="P50" s="3"/>
      <c r="Q50" s="3"/>
      <c r="R50" s="3"/>
      <c r="S50" s="47"/>
      <c r="T50" s="47"/>
      <c r="U50" s="45"/>
      <c r="V50" s="47"/>
      <c r="W50" s="47"/>
      <c r="X50" s="47"/>
      <c r="Y50" s="3"/>
      <c r="Z50" s="3"/>
      <c r="AA50" s="47"/>
      <c r="AB50" s="47"/>
      <c r="AC50" s="45"/>
      <c r="AD50" s="47"/>
      <c r="AE50" s="47"/>
      <c r="AF50" s="47"/>
      <c r="AG50" s="3"/>
      <c r="AH50" s="3"/>
      <c r="AI50" s="47"/>
      <c r="AJ50" s="47"/>
      <c r="AK50" s="45"/>
      <c r="AL50" s="47"/>
      <c r="AN50" s="113"/>
      <c r="AO50" s="113"/>
      <c r="AP50" s="113"/>
      <c r="AQ50" s="113"/>
    </row>
    <row r="51" spans="1:43" ht="16.5" thickTop="1" thickBot="1">
      <c r="A51" s="5"/>
      <c r="B51" s="1"/>
      <c r="C51" s="1"/>
      <c r="D51" s="6"/>
      <c r="G51" s="7"/>
      <c r="H51" s="14"/>
      <c r="I51" s="5"/>
      <c r="J51" s="1"/>
      <c r="K51" s="14"/>
      <c r="L51" s="14"/>
      <c r="M51" s="14"/>
      <c r="N51" s="14"/>
      <c r="O51" s="14"/>
      <c r="P51" s="14"/>
      <c r="Q51" s="5"/>
      <c r="R51" s="1"/>
      <c r="S51" s="14"/>
      <c r="T51" s="14"/>
      <c r="U51" s="14"/>
      <c r="V51" s="14"/>
      <c r="W51" s="14"/>
      <c r="X51" s="14"/>
      <c r="Y51" s="5"/>
      <c r="Z51" s="1"/>
      <c r="AA51" s="14"/>
      <c r="AB51" s="14"/>
      <c r="AC51" s="14"/>
      <c r="AD51" s="14"/>
      <c r="AE51" s="14"/>
      <c r="AF51" s="14"/>
      <c r="AG51" s="5"/>
      <c r="AH51" s="1"/>
      <c r="AI51" s="14"/>
      <c r="AJ51" s="14"/>
      <c r="AK51" s="14"/>
      <c r="AL51" s="14"/>
      <c r="AN51" s="137"/>
      <c r="AO51" s="44"/>
      <c r="AP51" s="44"/>
      <c r="AQ51" s="44"/>
    </row>
    <row r="52" spans="1:43" ht="15.75" thickBot="1">
      <c r="A52" s="13"/>
      <c r="B52" s="1"/>
      <c r="C52" s="1"/>
      <c r="D52" s="4"/>
      <c r="G52" s="7"/>
      <c r="H52" s="46"/>
      <c r="I52" s="13"/>
      <c r="J52" s="1"/>
      <c r="K52" s="46"/>
      <c r="L52" s="46"/>
      <c r="M52" s="46"/>
      <c r="N52" s="46"/>
      <c r="O52" s="46"/>
      <c r="P52" s="46"/>
      <c r="Q52" s="13"/>
      <c r="R52" s="1"/>
      <c r="S52" s="46"/>
      <c r="T52" s="46"/>
      <c r="U52" s="46"/>
      <c r="V52" s="46"/>
      <c r="W52" s="46"/>
      <c r="X52" s="46"/>
      <c r="Y52" s="13"/>
      <c r="Z52" s="1"/>
      <c r="AA52" s="46"/>
      <c r="AB52" s="46"/>
      <c r="AC52" s="46"/>
      <c r="AD52" s="46"/>
      <c r="AE52" s="46"/>
      <c r="AF52" s="46"/>
      <c r="AG52" s="13"/>
      <c r="AH52" s="1"/>
      <c r="AI52" s="46"/>
      <c r="AJ52" s="46"/>
      <c r="AK52" s="46"/>
      <c r="AL52" s="46"/>
    </row>
    <row r="53" spans="1:43">
      <c r="A53" s="98"/>
      <c r="B53" s="86"/>
      <c r="C53" s="1"/>
      <c r="D53" s="9"/>
      <c r="G53" s="37"/>
      <c r="H53" s="9"/>
      <c r="I53" s="8"/>
      <c r="J53" s="1"/>
      <c r="K53" s="9"/>
      <c r="L53" s="9"/>
      <c r="M53" s="9"/>
      <c r="N53" s="9"/>
      <c r="O53" s="9"/>
      <c r="P53" s="9"/>
      <c r="Q53" s="8"/>
      <c r="R53" s="1"/>
      <c r="S53" s="9"/>
      <c r="T53" s="9"/>
      <c r="U53" s="9"/>
      <c r="V53" s="9"/>
      <c r="W53" s="9"/>
      <c r="X53" s="9"/>
      <c r="Y53" s="8"/>
      <c r="Z53" s="1"/>
      <c r="AA53" s="9"/>
      <c r="AB53" s="9"/>
      <c r="AC53" s="9"/>
      <c r="AD53" s="9"/>
      <c r="AE53" s="9"/>
      <c r="AF53" s="9"/>
      <c r="AG53" s="8"/>
      <c r="AH53" s="1"/>
      <c r="AI53" s="9"/>
      <c r="AJ53" s="9"/>
      <c r="AK53" s="9"/>
      <c r="AL53" s="9"/>
    </row>
    <row r="54" spans="1:43">
      <c r="A54" s="98"/>
      <c r="B54" s="86"/>
      <c r="C54" s="1"/>
      <c r="D54" s="9"/>
      <c r="G54" s="9"/>
      <c r="H54" s="9"/>
      <c r="I54" s="8"/>
      <c r="J54" s="1"/>
      <c r="K54" s="9"/>
      <c r="L54" s="9"/>
      <c r="M54" s="9"/>
      <c r="N54" s="9"/>
      <c r="O54" s="9"/>
      <c r="P54" s="9"/>
      <c r="Q54" s="8"/>
      <c r="R54" s="1"/>
      <c r="S54" s="66"/>
      <c r="T54" s="136"/>
      <c r="U54" s="9"/>
      <c r="V54" s="136"/>
      <c r="W54" s="66"/>
      <c r="X54" s="110"/>
      <c r="Y54" s="8"/>
      <c r="Z54" s="1"/>
      <c r="AA54" s="66"/>
      <c r="AB54" s="136"/>
      <c r="AC54" s="9"/>
      <c r="AD54" s="136"/>
      <c r="AE54" s="110"/>
      <c r="AF54" s="110"/>
      <c r="AG54" s="8"/>
      <c r="AH54" s="1"/>
      <c r="AI54" s="66"/>
      <c r="AJ54" s="136"/>
      <c r="AK54" s="9"/>
      <c r="AL54" s="136"/>
    </row>
    <row r="55" spans="1:43">
      <c r="A55" s="98"/>
      <c r="B55" s="86"/>
      <c r="C55" s="1"/>
      <c r="D55" s="9"/>
      <c r="G55" s="9"/>
      <c r="H55" s="9"/>
      <c r="I55" s="8"/>
      <c r="J55" s="1"/>
      <c r="K55" s="9"/>
      <c r="L55" s="9"/>
      <c r="M55" s="9"/>
      <c r="N55" s="9"/>
      <c r="O55" s="9"/>
      <c r="P55" s="9"/>
      <c r="Q55" s="8"/>
      <c r="R55" s="1"/>
      <c r="S55" s="66"/>
      <c r="T55" s="136"/>
      <c r="U55" s="9"/>
      <c r="V55" s="136"/>
      <c r="W55" s="66"/>
      <c r="X55" s="110"/>
      <c r="Y55" s="8"/>
      <c r="Z55" s="1"/>
      <c r="AA55" s="66"/>
      <c r="AB55" s="136"/>
      <c r="AC55" s="9"/>
      <c r="AD55" s="136"/>
      <c r="AE55" s="110"/>
      <c r="AF55" s="110"/>
      <c r="AG55" s="8"/>
      <c r="AH55" s="1"/>
      <c r="AI55" s="66"/>
      <c r="AJ55" s="136"/>
      <c r="AK55" s="9"/>
      <c r="AL55" s="136"/>
    </row>
    <row r="56" spans="1:43">
      <c r="A56" s="98"/>
      <c r="B56" s="87"/>
      <c r="C56" s="1"/>
      <c r="D56" s="9"/>
      <c r="G56" s="9"/>
      <c r="H56" s="9"/>
      <c r="I56" s="8"/>
      <c r="J56" s="1"/>
      <c r="L56" s="139"/>
      <c r="M56" s="139"/>
      <c r="N56" s="9"/>
      <c r="P56" s="9"/>
      <c r="Q56" s="8"/>
      <c r="R56" s="1"/>
      <c r="T56" s="139"/>
      <c r="U56" s="9"/>
      <c r="V56" s="149"/>
      <c r="Y56" s="8"/>
      <c r="Z56" s="1"/>
      <c r="AB56" s="139"/>
      <c r="AC56" s="9"/>
      <c r="AD56" s="149"/>
      <c r="AG56" s="8"/>
      <c r="AH56" s="1"/>
      <c r="AJ56" s="139"/>
      <c r="AK56" s="9"/>
      <c r="AL56" s="149"/>
    </row>
    <row r="57" spans="1:43">
      <c r="A57" s="8"/>
      <c r="B57" s="1"/>
      <c r="C57" s="1"/>
      <c r="D57" s="9"/>
      <c r="E57" s="57"/>
      <c r="F57" s="57"/>
      <c r="G57" s="9"/>
      <c r="H57" s="9"/>
      <c r="I57" s="8"/>
      <c r="J57" s="1"/>
      <c r="K57" s="9"/>
      <c r="L57" s="9"/>
      <c r="M57" s="9"/>
      <c r="N57" s="9"/>
      <c r="O57" s="9"/>
      <c r="P57" s="9"/>
      <c r="Q57" s="8"/>
      <c r="R57" s="1"/>
      <c r="S57" s="84"/>
      <c r="T57" s="83"/>
      <c r="U57" s="83"/>
      <c r="V57" s="136"/>
      <c r="W57" s="66"/>
      <c r="X57" s="110"/>
      <c r="Y57" s="8"/>
      <c r="Z57" s="1"/>
      <c r="AA57" s="84"/>
      <c r="AB57" s="83"/>
      <c r="AC57" s="83"/>
      <c r="AD57" s="136"/>
      <c r="AE57" s="110"/>
      <c r="AF57" s="110"/>
      <c r="AG57" s="8"/>
      <c r="AH57" s="1"/>
      <c r="AI57" s="84"/>
      <c r="AJ57" s="83"/>
      <c r="AK57" s="83"/>
      <c r="AL57" s="136"/>
    </row>
    <row r="58" spans="1:43">
      <c r="A58" s="39"/>
      <c r="B58" s="1"/>
      <c r="C58" s="1"/>
      <c r="D58" s="9"/>
      <c r="G58" s="40"/>
      <c r="H58" s="40"/>
      <c r="I58" s="39"/>
      <c r="J58" s="1"/>
      <c r="K58" s="40"/>
      <c r="L58" s="40"/>
      <c r="M58" s="40"/>
      <c r="N58" s="40"/>
      <c r="O58" s="9"/>
      <c r="P58" s="40"/>
      <c r="Q58" s="39"/>
      <c r="R58" s="1"/>
      <c r="S58" s="85"/>
      <c r="T58" s="85"/>
      <c r="U58" s="85"/>
      <c r="V58" s="85"/>
      <c r="W58" s="85"/>
      <c r="X58" s="85"/>
      <c r="Y58" s="39"/>
      <c r="Z58" s="1"/>
      <c r="AA58" s="85"/>
      <c r="AB58" s="85"/>
      <c r="AC58" s="85"/>
      <c r="AD58" s="85"/>
      <c r="AE58" s="85"/>
      <c r="AF58" s="85"/>
      <c r="AG58" s="39"/>
      <c r="AH58" s="1"/>
      <c r="AI58" s="85"/>
      <c r="AJ58" s="85"/>
      <c r="AK58" s="85"/>
      <c r="AL58" s="85"/>
    </row>
    <row r="59" spans="1:43">
      <c r="A59" s="39"/>
      <c r="B59" s="1"/>
      <c r="C59" s="1"/>
      <c r="D59" s="9"/>
      <c r="G59" s="40"/>
      <c r="H59" s="40"/>
      <c r="O59" s="40"/>
      <c r="P59" s="40"/>
      <c r="V59" s="44"/>
      <c r="AD59" s="44"/>
      <c r="AL59" s="44"/>
    </row>
    <row r="60" spans="1:43" s="36" customFormat="1">
      <c r="L60" s="12"/>
      <c r="M60" s="12"/>
      <c r="N60" s="12"/>
      <c r="P60" s="81"/>
      <c r="Q60" s="82"/>
      <c r="R60" s="81"/>
      <c r="S60" s="81"/>
      <c r="T60" s="158"/>
      <c r="U60" s="81"/>
      <c r="V60" s="159"/>
      <c r="W60"/>
      <c r="Y60" s="82"/>
      <c r="Z60" s="81"/>
      <c r="AA60" s="81"/>
      <c r="AB60" s="158"/>
      <c r="AC60" s="81"/>
      <c r="AD60" s="101"/>
      <c r="AE60"/>
      <c r="AG60" s="82"/>
      <c r="AH60" s="81"/>
      <c r="AI60" s="81"/>
      <c r="AJ60" s="158"/>
      <c r="AK60" s="81"/>
      <c r="AL60" s="101"/>
    </row>
    <row r="61" spans="1:43">
      <c r="W61" s="104"/>
      <c r="AE61" s="104"/>
    </row>
    <row r="62" spans="1:43" s="73" customFormat="1" ht="19.899999999999999" hidden="1" customHeight="1">
      <c r="A62" s="71" t="s">
        <v>90</v>
      </c>
      <c r="B62" s="72"/>
      <c r="C62" s="72"/>
      <c r="D62" s="72"/>
      <c r="E62" s="72"/>
      <c r="H62" s="72"/>
      <c r="I62" s="72"/>
      <c r="J62" s="72"/>
      <c r="K62" s="72"/>
      <c r="L62" s="72"/>
      <c r="M62" s="72"/>
      <c r="N62" s="72"/>
      <c r="O62" s="72"/>
    </row>
    <row r="63" spans="1:43" hidden="1"/>
    <row r="64" spans="1:43" hidden="1"/>
    <row r="65" spans="1:7" ht="51.75" hidden="1">
      <c r="A65" t="s">
        <v>91</v>
      </c>
      <c r="D65" s="45" t="s">
        <v>0</v>
      </c>
      <c r="E65" s="45" t="s">
        <v>1</v>
      </c>
      <c r="F65" s="45"/>
      <c r="G65" s="3" t="s">
        <v>2</v>
      </c>
    </row>
    <row r="66" spans="1:7" ht="15.75" hidden="1" thickBot="1">
      <c r="A66" s="5" t="s">
        <v>51</v>
      </c>
      <c r="B66" s="1" t="s">
        <v>3</v>
      </c>
      <c r="C66" s="1"/>
      <c r="D66" s="6"/>
      <c r="G66" s="7">
        <v>73000</v>
      </c>
    </row>
    <row r="67" spans="1:7" ht="15.75" hidden="1" thickBot="1">
      <c r="A67" s="13" t="s">
        <v>52</v>
      </c>
      <c r="B67" s="1"/>
      <c r="C67" s="1"/>
      <c r="D67" s="4"/>
      <c r="G67" s="7" t="e">
        <f>(G66/365)/#REF!</f>
        <v>#REF!</v>
      </c>
    </row>
    <row r="68" spans="1:7" hidden="1">
      <c r="A68" s="98" t="s">
        <v>80</v>
      </c>
      <c r="B68" s="86">
        <v>12000</v>
      </c>
      <c r="C68" s="1"/>
      <c r="D68" s="9"/>
      <c r="G68" s="136"/>
    </row>
    <row r="69" spans="1:7" hidden="1">
      <c r="A69" s="98" t="s">
        <v>81</v>
      </c>
      <c r="B69" s="86">
        <v>43083</v>
      </c>
      <c r="C69" s="1"/>
      <c r="D69" s="9"/>
      <c r="G69" s="9"/>
    </row>
    <row r="70" spans="1:7" hidden="1">
      <c r="A70" s="98" t="s">
        <v>82</v>
      </c>
      <c r="B70" s="86">
        <v>17917</v>
      </c>
      <c r="C70" s="1"/>
      <c r="D70" s="9"/>
      <c r="G70" s="9"/>
    </row>
    <row r="71" spans="1:7" hidden="1">
      <c r="A71" s="98" t="s">
        <v>83</v>
      </c>
      <c r="B71" s="87">
        <v>0</v>
      </c>
      <c r="C71" s="1"/>
      <c r="D71" s="9"/>
      <c r="E71" s="57"/>
      <c r="F71" s="57"/>
      <c r="G71" s="9"/>
    </row>
    <row r="72" spans="1:7" hidden="1">
      <c r="A72" s="39"/>
      <c r="B72" s="1"/>
      <c r="C72" s="1"/>
      <c r="D72" s="9"/>
      <c r="G72" s="40"/>
    </row>
    <row r="73" spans="1:7" hidden="1"/>
    <row r="74" spans="1:7" hidden="1"/>
    <row r="75" spans="1:7" ht="51.75" hidden="1">
      <c r="A75" t="s">
        <v>92</v>
      </c>
      <c r="D75" s="45" t="s">
        <v>0</v>
      </c>
      <c r="E75" s="45" t="s">
        <v>1</v>
      </c>
      <c r="F75" s="45"/>
      <c r="G75" s="3" t="s">
        <v>2</v>
      </c>
    </row>
    <row r="76" spans="1:7" ht="15.75" hidden="1" thickBot="1">
      <c r="A76" s="5" t="s">
        <v>51</v>
      </c>
      <c r="B76" s="1" t="s">
        <v>3</v>
      </c>
      <c r="C76" s="1"/>
      <c r="D76" s="6"/>
      <c r="G76" s="7">
        <v>73000</v>
      </c>
    </row>
    <row r="77" spans="1:7" ht="15.75" hidden="1" thickBot="1">
      <c r="A77" s="13" t="s">
        <v>52</v>
      </c>
      <c r="B77" s="1"/>
      <c r="C77" s="1"/>
      <c r="D77" s="4"/>
      <c r="G77" s="7" t="e">
        <f>(G76/365)/#REF!</f>
        <v>#REF!</v>
      </c>
    </row>
    <row r="78" spans="1:7" hidden="1">
      <c r="A78" s="98" t="s">
        <v>80</v>
      </c>
      <c r="B78" s="86">
        <v>12000</v>
      </c>
      <c r="C78" s="1"/>
      <c r="D78" s="9"/>
      <c r="G78" s="136"/>
    </row>
    <row r="79" spans="1:7" hidden="1">
      <c r="A79" s="98" t="s">
        <v>81</v>
      </c>
      <c r="B79" s="86">
        <v>43083</v>
      </c>
      <c r="C79" s="1"/>
      <c r="D79" s="9"/>
      <c r="G79" s="9"/>
    </row>
    <row r="80" spans="1:7" hidden="1">
      <c r="A80" s="98" t="s">
        <v>82</v>
      </c>
      <c r="B80" s="86">
        <v>17917</v>
      </c>
      <c r="C80" s="1"/>
      <c r="D80" s="9"/>
      <c r="G80" s="9"/>
    </row>
    <row r="81" spans="1:7" hidden="1">
      <c r="A81" s="98" t="s">
        <v>83</v>
      </c>
      <c r="B81" s="87">
        <v>0</v>
      </c>
      <c r="C81" s="1"/>
      <c r="D81" s="9"/>
      <c r="E81" s="57"/>
      <c r="F81" s="57"/>
      <c r="G81" s="9"/>
    </row>
    <row r="82" spans="1:7" hidden="1">
      <c r="A82" s="39"/>
      <c r="B82" s="1"/>
      <c r="C82" s="1"/>
      <c r="D82" s="9"/>
      <c r="G82" s="40"/>
    </row>
  </sheetData>
  <mergeCells count="18">
    <mergeCell ref="AN49:AQ49"/>
    <mergeCell ref="AG2:AJ2"/>
    <mergeCell ref="AG3:AJ3"/>
    <mergeCell ref="AG12:AJ12"/>
    <mergeCell ref="AF21:AL21"/>
    <mergeCell ref="AO35:AQ35"/>
    <mergeCell ref="AO21:AQ21"/>
    <mergeCell ref="Y2:AB2"/>
    <mergeCell ref="Y3:AB3"/>
    <mergeCell ref="Y12:AB12"/>
    <mergeCell ref="X21:AD21"/>
    <mergeCell ref="A1:O1"/>
    <mergeCell ref="Q3:T3"/>
    <mergeCell ref="P21:V21"/>
    <mergeCell ref="Q2:T2"/>
    <mergeCell ref="I21:N21"/>
    <mergeCell ref="I2:M2"/>
    <mergeCell ref="Q12:T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64455-3CD0-401E-90AF-961DC76B7A7B}">
  <sheetPr codeName="Sheet10">
    <tabColor theme="9" tint="0.39997558519241921"/>
  </sheetPr>
  <dimension ref="A1:AV66"/>
  <sheetViews>
    <sheetView topLeftCell="AD1" zoomScale="90" zoomScaleNormal="90" workbookViewId="0">
      <selection activeCell="C31" sqref="C31"/>
    </sheetView>
  </sheetViews>
  <sheetFormatPr defaultColWidth="9.140625" defaultRowHeight="15"/>
  <cols>
    <col min="1" max="1" width="15" bestFit="1" customWidth="1"/>
    <col min="3" max="3" width="9.7109375" bestFit="1" customWidth="1"/>
    <col min="4" max="4" width="3.7109375" customWidth="1"/>
    <col min="5" max="5" width="3.28515625" customWidth="1"/>
    <col min="6" max="6" width="33.28515625" bestFit="1" customWidth="1"/>
    <col min="7" max="7" width="2.42578125" customWidth="1"/>
    <col min="8" max="8" width="11.42578125" bestFit="1" customWidth="1"/>
    <col min="9" max="10" width="11.42578125" customWidth="1"/>
    <col min="11" max="11" width="12" bestFit="1" customWidth="1"/>
    <col min="12" max="12" width="2.42578125" customWidth="1"/>
    <col min="13" max="13" width="2.28515625" customWidth="1"/>
    <col min="14" max="14" width="31.42578125" bestFit="1" customWidth="1"/>
    <col min="15" max="15" width="11.28515625" bestFit="1" customWidth="1"/>
    <col min="16" max="16" width="9.7109375" bestFit="1" customWidth="1"/>
    <col min="17" max="18" width="11.42578125" customWidth="1"/>
    <col min="19" max="19" width="12" bestFit="1" customWidth="1"/>
    <col min="20" max="20" width="2.42578125" customWidth="1"/>
    <col min="21" max="21" width="2.28515625" customWidth="1"/>
    <col min="22" max="22" width="31.42578125" bestFit="1" customWidth="1"/>
    <col min="23" max="23" width="11.28515625" bestFit="1" customWidth="1"/>
    <col min="24" max="24" width="9.7109375" bestFit="1" customWidth="1"/>
    <col min="25" max="26" width="11.42578125" customWidth="1"/>
    <col min="27" max="27" width="12" bestFit="1" customWidth="1"/>
    <col min="28" max="28" width="2.42578125" customWidth="1"/>
    <col min="29" max="29" width="2.28515625" customWidth="1"/>
    <col min="30" max="30" width="31.42578125" bestFit="1" customWidth="1"/>
    <col min="31" max="31" width="11.28515625" bestFit="1" customWidth="1"/>
    <col min="32" max="32" width="9.7109375" bestFit="1" customWidth="1"/>
    <col min="33" max="34" width="11.42578125" customWidth="1"/>
    <col min="35" max="35" width="12" bestFit="1" customWidth="1"/>
    <col min="37" max="37" width="13.42578125" customWidth="1"/>
    <col min="38" max="38" width="11.42578125" customWidth="1"/>
    <col min="39" max="39" width="13.42578125" customWidth="1"/>
  </cols>
  <sheetData>
    <row r="1" spans="1:35" s="114" customFormat="1" ht="21">
      <c r="A1" s="245" t="s">
        <v>93</v>
      </c>
      <c r="B1" s="234"/>
      <c r="C1" s="234"/>
      <c r="D1" s="234"/>
      <c r="E1" s="234"/>
      <c r="F1" s="234"/>
      <c r="G1" s="234"/>
      <c r="H1" s="234"/>
      <c r="I1" s="234"/>
      <c r="J1" s="132"/>
    </row>
    <row r="2" spans="1:35" ht="13.5" customHeight="1">
      <c r="A2" s="60"/>
      <c r="B2" s="61"/>
      <c r="C2" s="61"/>
      <c r="D2" s="61"/>
      <c r="E2" s="61"/>
      <c r="F2" s="221" t="s">
        <v>11</v>
      </c>
      <c r="G2" s="222"/>
      <c r="H2" s="222"/>
      <c r="I2" s="222"/>
      <c r="J2" s="223"/>
      <c r="N2" s="230" t="s">
        <v>12</v>
      </c>
      <c r="O2" s="231"/>
      <c r="P2" s="231"/>
      <c r="Q2" s="232"/>
      <c r="V2" s="230" t="s">
        <v>13</v>
      </c>
      <c r="W2" s="231"/>
      <c r="X2" s="231"/>
      <c r="Y2" s="232"/>
      <c r="AD2" s="230" t="s">
        <v>14</v>
      </c>
      <c r="AE2" s="231"/>
      <c r="AF2" s="231"/>
      <c r="AG2" s="232"/>
    </row>
    <row r="3" spans="1:35" ht="13.5" customHeight="1">
      <c r="A3" s="60"/>
      <c r="B3" s="61"/>
      <c r="C3" s="61"/>
      <c r="D3" s="61"/>
      <c r="E3" s="61"/>
      <c r="F3" s="115"/>
      <c r="G3" s="116"/>
      <c r="H3" s="129" t="s">
        <v>5</v>
      </c>
      <c r="I3" s="129" t="s">
        <v>15</v>
      </c>
      <c r="J3" s="183" t="s">
        <v>8</v>
      </c>
      <c r="N3" s="238" t="s">
        <v>16</v>
      </c>
      <c r="O3" s="239"/>
      <c r="P3" s="239"/>
      <c r="Q3" s="240"/>
      <c r="V3" s="238" t="s">
        <v>16</v>
      </c>
      <c r="W3" s="239"/>
      <c r="X3" s="239"/>
      <c r="Y3" s="240"/>
      <c r="AD3" s="238" t="s">
        <v>16</v>
      </c>
      <c r="AE3" s="239"/>
      <c r="AF3" s="239"/>
      <c r="AG3" s="240"/>
    </row>
    <row r="4" spans="1:35" ht="13.5" customHeight="1">
      <c r="A4" s="60"/>
      <c r="B4" s="61"/>
      <c r="C4" s="61"/>
      <c r="D4" s="61"/>
      <c r="E4" s="61"/>
      <c r="F4" s="105" t="s">
        <v>17</v>
      </c>
      <c r="G4" s="43"/>
      <c r="H4" s="162">
        <v>25.85</v>
      </c>
      <c r="I4" s="162">
        <v>0</v>
      </c>
      <c r="J4" s="164">
        <v>25.85</v>
      </c>
      <c r="N4" s="108"/>
      <c r="O4" s="93" t="s">
        <v>5</v>
      </c>
      <c r="P4" s="93" t="s">
        <v>15</v>
      </c>
      <c r="Q4" s="109" t="s">
        <v>8</v>
      </c>
      <c r="V4" s="108"/>
      <c r="W4" s="93" t="s">
        <v>5</v>
      </c>
      <c r="X4" s="93" t="s">
        <v>15</v>
      </c>
      <c r="Y4" s="161" t="s">
        <v>8</v>
      </c>
      <c r="AD4" s="108"/>
      <c r="AE4" s="93" t="s">
        <v>5</v>
      </c>
      <c r="AF4" s="93" t="s">
        <v>15</v>
      </c>
      <c r="AG4" s="161" t="s">
        <v>8</v>
      </c>
    </row>
    <row r="5" spans="1:35" ht="13.5" customHeight="1">
      <c r="A5" s="60"/>
      <c r="B5" s="61"/>
      <c r="C5" s="61"/>
      <c r="D5" s="61"/>
      <c r="E5" s="61"/>
      <c r="F5" s="105" t="s">
        <v>94</v>
      </c>
      <c r="G5" s="43"/>
      <c r="H5" s="43"/>
      <c r="I5" s="43"/>
      <c r="J5" s="166"/>
      <c r="N5" s="105" t="s">
        <v>17</v>
      </c>
      <c r="O5" s="162">
        <v>29.097610156886343</v>
      </c>
      <c r="P5" s="162">
        <v>0</v>
      </c>
      <c r="Q5" s="182">
        <v>29.097610156886343</v>
      </c>
      <c r="V5" s="105" t="s">
        <v>17</v>
      </c>
      <c r="W5" s="162">
        <v>43.356502850029834</v>
      </c>
      <c r="X5" s="162">
        <v>0.24316628787601294</v>
      </c>
      <c r="Y5" s="164">
        <v>43.599669137905842</v>
      </c>
      <c r="AD5" s="103" t="s">
        <v>17</v>
      </c>
      <c r="AE5" s="162">
        <v>29.097610156886343</v>
      </c>
      <c r="AF5" s="162">
        <v>0</v>
      </c>
      <c r="AG5" s="164">
        <v>29.097610156886343</v>
      </c>
    </row>
    <row r="6" spans="1:35" ht="13.5" customHeight="1">
      <c r="A6" s="60"/>
      <c r="B6" s="61"/>
      <c r="C6" s="61"/>
      <c r="D6" s="61"/>
      <c r="E6" s="61"/>
      <c r="F6" s="107" t="s">
        <v>95</v>
      </c>
      <c r="G6" s="43"/>
      <c r="H6" s="163">
        <v>0.107068</v>
      </c>
      <c r="I6" s="163">
        <v>8.0100000000000006E-4</v>
      </c>
      <c r="J6" s="165">
        <v>0.10786899999999999</v>
      </c>
      <c r="K6" s="44"/>
      <c r="N6" s="105" t="s">
        <v>20</v>
      </c>
      <c r="O6" s="163">
        <v>0.60380931494179313</v>
      </c>
      <c r="P6" s="163">
        <v>1.0297157911143889E-2</v>
      </c>
      <c r="Q6" s="165">
        <v>0.61410647285293707</v>
      </c>
      <c r="R6" s="44"/>
      <c r="S6" s="44"/>
      <c r="T6" s="44"/>
      <c r="V6" s="105" t="s">
        <v>20</v>
      </c>
      <c r="W6" s="163">
        <v>0</v>
      </c>
      <c r="X6" s="163">
        <v>0</v>
      </c>
      <c r="Y6" s="165">
        <v>0</v>
      </c>
      <c r="Z6" s="44"/>
      <c r="AA6" s="44"/>
      <c r="AB6" s="44"/>
      <c r="AD6" s="105" t="s">
        <v>20</v>
      </c>
      <c r="AE6" s="163">
        <v>0</v>
      </c>
      <c r="AF6" s="163">
        <v>0</v>
      </c>
      <c r="AG6" s="165">
        <v>0</v>
      </c>
      <c r="AH6" s="44"/>
      <c r="AI6" s="44"/>
    </row>
    <row r="7" spans="1:35" ht="13.5" customHeight="1">
      <c r="A7" s="60"/>
      <c r="B7" s="61"/>
      <c r="C7" s="61"/>
      <c r="D7" s="61"/>
      <c r="E7" s="61"/>
      <c r="F7" s="107" t="s">
        <v>96</v>
      </c>
      <c r="G7" s="43"/>
      <c r="H7" s="163">
        <v>0.10437899999999999</v>
      </c>
      <c r="I7" s="163">
        <v>8.0100000000000006E-4</v>
      </c>
      <c r="J7" s="165">
        <v>0.10518</v>
      </c>
      <c r="N7" s="105" t="s">
        <v>22</v>
      </c>
      <c r="O7" s="163">
        <v>0</v>
      </c>
      <c r="P7" s="163">
        <v>3.918459579378311E-3</v>
      </c>
      <c r="Q7" s="165">
        <v>3.918459579378311E-3</v>
      </c>
      <c r="V7" s="105" t="s">
        <v>22</v>
      </c>
      <c r="W7" s="163">
        <v>0</v>
      </c>
      <c r="X7" s="163">
        <v>3.918459579378311E-3</v>
      </c>
      <c r="Y7" s="165">
        <v>3.918459579378311E-3</v>
      </c>
      <c r="AD7" s="105" t="s">
        <v>22</v>
      </c>
      <c r="AE7" s="163">
        <v>7.1816978237685708E-2</v>
      </c>
      <c r="AF7" s="163">
        <v>5.1432018072883291E-3</v>
      </c>
      <c r="AG7" s="165">
        <v>7.6960180044974028E-2</v>
      </c>
    </row>
    <row r="8" spans="1:35" ht="13.5" customHeight="1">
      <c r="A8" s="60"/>
      <c r="B8" s="61"/>
      <c r="C8" s="61"/>
      <c r="D8" s="61"/>
      <c r="E8" s="61"/>
      <c r="F8" s="107" t="s">
        <v>96</v>
      </c>
      <c r="G8" s="43"/>
      <c r="H8" s="163">
        <v>0.100116</v>
      </c>
      <c r="I8" s="163">
        <v>8.0100000000000006E-4</v>
      </c>
      <c r="J8" s="165">
        <v>0.10091699999999999</v>
      </c>
      <c r="N8" s="105" t="s">
        <v>24</v>
      </c>
      <c r="O8" s="163">
        <v>-8.6499021552362591E-4</v>
      </c>
      <c r="P8" s="163">
        <v>1.8448860866686262E-2</v>
      </c>
      <c r="Q8" s="165">
        <v>1.7583870651162636E-2</v>
      </c>
      <c r="R8" s="105"/>
      <c r="V8" s="105" t="s">
        <v>24</v>
      </c>
      <c r="W8" s="163">
        <v>-8.6499021552362591E-4</v>
      </c>
      <c r="X8" s="163">
        <v>1.8448860866686262E-2</v>
      </c>
      <c r="Y8" s="165">
        <v>1.7583870651162636E-2</v>
      </c>
      <c r="AD8" s="105" t="s">
        <v>24</v>
      </c>
      <c r="AE8" s="163">
        <v>-8.6499021552362591E-4</v>
      </c>
      <c r="AF8" s="163">
        <v>1.8448860866686262E-2</v>
      </c>
      <c r="AG8" s="165">
        <v>1.7583870651162636E-2</v>
      </c>
    </row>
    <row r="9" spans="1:35" ht="13.5" customHeight="1">
      <c r="A9" s="60"/>
      <c r="B9" s="61"/>
      <c r="C9" s="61"/>
      <c r="D9" s="61"/>
      <c r="E9" s="61"/>
      <c r="F9" s="107" t="s">
        <v>97</v>
      </c>
      <c r="G9" s="43"/>
      <c r="H9" s="163">
        <v>9.6204999999999999E-2</v>
      </c>
      <c r="I9" s="163">
        <v>8.0100000000000006E-4</v>
      </c>
      <c r="J9" s="165">
        <v>9.7005999999999995E-2</v>
      </c>
      <c r="N9" s="105" t="s">
        <v>26</v>
      </c>
      <c r="O9" s="163">
        <v>1.4047670012902582E-3</v>
      </c>
      <c r="P9" s="163">
        <v>0.14261380567437265</v>
      </c>
      <c r="Q9" s="165">
        <v>0.1440185726756629</v>
      </c>
      <c r="V9" s="105" t="s">
        <v>26</v>
      </c>
      <c r="W9" s="163">
        <v>1.4047670012902582E-3</v>
      </c>
      <c r="X9" s="163">
        <v>0.14261380567437265</v>
      </c>
      <c r="Y9" s="165">
        <v>0.1440185726756629</v>
      </c>
      <c r="AD9" s="105" t="s">
        <v>26</v>
      </c>
      <c r="AE9" s="163">
        <v>1.4047670012902582E-3</v>
      </c>
      <c r="AF9" s="163">
        <v>0.14261380567437265</v>
      </c>
      <c r="AG9" s="165">
        <v>0.1440185726756629</v>
      </c>
    </row>
    <row r="10" spans="1:35" ht="13.5" customHeight="1">
      <c r="A10" s="60"/>
      <c r="B10" s="61"/>
      <c r="C10" s="61"/>
      <c r="D10" s="61"/>
      <c r="E10" s="61"/>
      <c r="F10" s="107" t="s">
        <v>98</v>
      </c>
      <c r="G10" s="43"/>
      <c r="H10" s="163">
        <v>9.2970999999999984E-2</v>
      </c>
      <c r="I10" s="163">
        <v>8.0100000000000006E-4</v>
      </c>
      <c r="J10" s="165">
        <v>9.377199999999998E-2</v>
      </c>
      <c r="N10" s="108" t="s">
        <v>28</v>
      </c>
      <c r="O10" s="177">
        <v>0.152643</v>
      </c>
      <c r="P10" s="177">
        <v>0</v>
      </c>
      <c r="Q10" s="167">
        <v>0.152643</v>
      </c>
      <c r="U10" s="106"/>
      <c r="V10" s="108" t="s">
        <v>28</v>
      </c>
      <c r="W10" s="177">
        <v>0.152643</v>
      </c>
      <c r="X10" s="177">
        <v>0</v>
      </c>
      <c r="Y10" s="167">
        <v>0.152643</v>
      </c>
      <c r="AC10" s="106"/>
      <c r="AD10" s="108" t="s">
        <v>28</v>
      </c>
      <c r="AE10" s="177">
        <v>0.152643</v>
      </c>
      <c r="AF10" s="177">
        <v>0</v>
      </c>
      <c r="AG10" s="167">
        <v>0.152643</v>
      </c>
    </row>
    <row r="11" spans="1:35" ht="15.75" customHeight="1">
      <c r="A11" s="60"/>
      <c r="B11" s="61"/>
      <c r="C11" s="61"/>
      <c r="D11" s="61"/>
      <c r="E11" s="61"/>
      <c r="F11" s="105" t="s">
        <v>99</v>
      </c>
      <c r="G11" s="43"/>
      <c r="H11" s="163"/>
      <c r="I11" s="163"/>
      <c r="J11" s="165"/>
      <c r="AG11" s="116"/>
    </row>
    <row r="12" spans="1:35" ht="13.5" customHeight="1">
      <c r="A12" s="60"/>
      <c r="B12" s="61"/>
      <c r="C12" s="61"/>
      <c r="D12" s="61"/>
      <c r="E12" s="61"/>
      <c r="F12" s="105" t="s">
        <v>100</v>
      </c>
      <c r="G12" s="43"/>
      <c r="H12" s="163"/>
      <c r="I12" s="163"/>
      <c r="J12" s="165"/>
      <c r="N12" s="238" t="s">
        <v>30</v>
      </c>
      <c r="O12" s="239"/>
      <c r="P12" s="239"/>
      <c r="Q12" s="240"/>
      <c r="V12" s="238" t="s">
        <v>30</v>
      </c>
      <c r="W12" s="239"/>
      <c r="X12" s="239"/>
      <c r="Y12" s="240"/>
      <c r="AD12" s="238" t="s">
        <v>30</v>
      </c>
      <c r="AE12" s="239"/>
      <c r="AF12" s="239"/>
      <c r="AG12" s="240"/>
    </row>
    <row r="13" spans="1:35" ht="13.5" customHeight="1">
      <c r="A13" s="60"/>
      <c r="B13" s="61"/>
      <c r="C13" s="61"/>
      <c r="D13" s="61"/>
      <c r="E13" s="61"/>
      <c r="F13" s="105" t="s">
        <v>101</v>
      </c>
      <c r="G13" s="43"/>
      <c r="H13" s="163"/>
      <c r="I13" s="163"/>
      <c r="J13" s="165"/>
      <c r="N13" s="108"/>
      <c r="O13" s="93" t="s">
        <v>5</v>
      </c>
      <c r="P13" s="93" t="s">
        <v>15</v>
      </c>
      <c r="Q13" s="161" t="s">
        <v>8</v>
      </c>
      <c r="R13" s="44"/>
      <c r="S13" s="44"/>
      <c r="T13" s="44"/>
      <c r="V13" s="115"/>
      <c r="W13" s="160" t="s">
        <v>5</v>
      </c>
      <c r="X13" s="160" t="s">
        <v>15</v>
      </c>
      <c r="Y13" s="161" t="s">
        <v>8</v>
      </c>
      <c r="Z13" s="44"/>
      <c r="AA13" s="44"/>
      <c r="AB13" s="44"/>
      <c r="AD13" s="115"/>
      <c r="AE13" s="160" t="s">
        <v>5</v>
      </c>
      <c r="AF13" s="160" t="s">
        <v>15</v>
      </c>
      <c r="AG13" s="161" t="s">
        <v>8</v>
      </c>
      <c r="AH13" s="44"/>
      <c r="AI13" s="44"/>
    </row>
    <row r="14" spans="1:35" ht="13.5" customHeight="1">
      <c r="A14" s="60"/>
      <c r="B14" s="61"/>
      <c r="C14" s="61"/>
      <c r="D14" s="61"/>
      <c r="E14" s="61"/>
      <c r="F14" s="105" t="s">
        <v>33</v>
      </c>
      <c r="G14" s="43"/>
      <c r="H14" s="163">
        <v>-4.254E-3</v>
      </c>
      <c r="I14" s="163">
        <v>3.7242999999999998E-2</v>
      </c>
      <c r="J14" s="165">
        <v>3.2988999999999997E-2</v>
      </c>
      <c r="N14" s="103" t="s">
        <v>17</v>
      </c>
      <c r="O14" s="171">
        <v>29.097610156886343</v>
      </c>
      <c r="P14" s="185">
        <v>0</v>
      </c>
      <c r="Q14" s="171">
        <v>29.097610156886343</v>
      </c>
      <c r="V14" s="105" t="s">
        <v>17</v>
      </c>
      <c r="W14" s="162">
        <v>501.89065855250084</v>
      </c>
      <c r="X14" s="162">
        <v>7.7349531222224197</v>
      </c>
      <c r="Y14" s="182">
        <v>509.6256116747233</v>
      </c>
      <c r="AD14" s="105" t="s">
        <v>17</v>
      </c>
      <c r="AE14" s="162">
        <v>29.1</v>
      </c>
      <c r="AF14" s="162">
        <v>0</v>
      </c>
      <c r="AG14" s="164">
        <v>29.1</v>
      </c>
    </row>
    <row r="15" spans="1:35" ht="13.5" customHeight="1">
      <c r="A15" s="60"/>
      <c r="B15" s="61"/>
      <c r="C15" s="61"/>
      <c r="D15" s="61"/>
      <c r="E15" s="61"/>
      <c r="F15" s="105" t="s">
        <v>34</v>
      </c>
      <c r="G15" s="43"/>
      <c r="H15" s="163">
        <v>-1.5229999999999998E-3</v>
      </c>
      <c r="I15" s="163">
        <v>2.0857000000000001E-2</v>
      </c>
      <c r="J15" s="165">
        <v>1.9334000000000004E-2</v>
      </c>
      <c r="M15" s="106"/>
      <c r="N15" s="105" t="s">
        <v>20</v>
      </c>
      <c r="O15" s="163">
        <v>0.6249848683706285</v>
      </c>
      <c r="P15" s="163">
        <v>1.0224830240947344E-2</v>
      </c>
      <c r="Q15" s="165">
        <v>0.63520969861157583</v>
      </c>
      <c r="V15" t="s">
        <v>20</v>
      </c>
      <c r="W15" s="163">
        <v>0</v>
      </c>
      <c r="X15" s="163">
        <v>0</v>
      </c>
      <c r="Y15" s="165">
        <v>0</v>
      </c>
      <c r="AD15" s="105" t="s">
        <v>20</v>
      </c>
      <c r="AE15" s="163">
        <v>0</v>
      </c>
      <c r="AF15" s="163">
        <v>0</v>
      </c>
      <c r="AG15" s="165">
        <v>0</v>
      </c>
    </row>
    <row r="16" spans="1:35" ht="13.9" customHeight="1">
      <c r="A16" s="60"/>
      <c r="B16" s="61"/>
      <c r="C16" s="61"/>
      <c r="D16" s="61"/>
      <c r="E16" s="61"/>
      <c r="F16" s="105" t="s">
        <v>99</v>
      </c>
      <c r="G16" s="43"/>
      <c r="H16" s="163"/>
      <c r="I16" s="163"/>
      <c r="J16" s="165"/>
      <c r="M16" s="106"/>
      <c r="N16" s="105" t="s">
        <v>22</v>
      </c>
      <c r="O16" s="163">
        <v>0</v>
      </c>
      <c r="P16" s="163">
        <v>3.8691587178757546E-3</v>
      </c>
      <c r="Q16" s="165">
        <v>3.8691587178757546E-3</v>
      </c>
      <c r="V16" s="105" t="s">
        <v>22</v>
      </c>
      <c r="W16" s="163">
        <v>0</v>
      </c>
      <c r="X16" s="163">
        <v>3.8691587178757546E-3</v>
      </c>
      <c r="Y16" s="165">
        <v>3.8691587178757546E-3</v>
      </c>
      <c r="AC16" s="106"/>
      <c r="AD16" s="105" t="s">
        <v>22</v>
      </c>
      <c r="AE16" s="163">
        <v>7.3483235816392656E-2</v>
      </c>
      <c r="AF16" s="163">
        <v>5.0713536025886255E-3</v>
      </c>
      <c r="AG16" s="165">
        <v>7.8554589418981288E-2</v>
      </c>
    </row>
    <row r="17" spans="1:48" ht="13.5" customHeight="1">
      <c r="A17" s="60"/>
      <c r="B17" s="61"/>
      <c r="C17" s="61"/>
      <c r="D17" s="61"/>
      <c r="E17" s="61"/>
      <c r="F17" s="105" t="s">
        <v>102</v>
      </c>
      <c r="G17" s="43"/>
      <c r="H17" s="163">
        <v>1.8207999999999998E-2</v>
      </c>
      <c r="I17" s="163">
        <v>4.2329999999999998E-3</v>
      </c>
      <c r="J17" s="165">
        <v>2.2440999999999999E-2</v>
      </c>
      <c r="M17" s="106"/>
      <c r="N17" s="105" t="s">
        <v>24</v>
      </c>
      <c r="O17" s="163">
        <v>-8.2032059994183301E-4</v>
      </c>
      <c r="P17" s="163">
        <v>1.6631227319793405E-2</v>
      </c>
      <c r="Q17" s="165">
        <v>1.5810906719851574E-2</v>
      </c>
      <c r="V17" s="105" t="s">
        <v>24</v>
      </c>
      <c r="W17" s="163">
        <v>-8.2032059994183301E-4</v>
      </c>
      <c r="X17" s="163">
        <v>1.6631227319793405E-2</v>
      </c>
      <c r="Y17" s="165">
        <v>1.5810906719851574E-2</v>
      </c>
      <c r="AC17" s="106"/>
      <c r="AD17" s="105" t="s">
        <v>24</v>
      </c>
      <c r="AE17" s="163">
        <v>-8.2032059994183301E-4</v>
      </c>
      <c r="AF17" s="163">
        <v>1.6631227319793405E-2</v>
      </c>
      <c r="AG17" s="165">
        <v>1.5810906719851574E-2</v>
      </c>
    </row>
    <row r="18" spans="1:48" ht="13.5" customHeight="1">
      <c r="A18" s="60"/>
      <c r="B18" s="61"/>
      <c r="C18" s="61"/>
      <c r="D18" s="61"/>
      <c r="E18" s="61"/>
      <c r="F18" s="105" t="s">
        <v>103</v>
      </c>
      <c r="G18" s="43"/>
      <c r="H18" s="163">
        <v>2.2973E-2</v>
      </c>
      <c r="I18" s="163">
        <v>3.6373999999999997E-2</v>
      </c>
      <c r="J18" s="165">
        <v>5.9346999999999997E-2</v>
      </c>
      <c r="M18" s="106"/>
      <c r="N18" s="105" t="s">
        <v>26</v>
      </c>
      <c r="O18" s="163">
        <v>1.4047670012902586E-3</v>
      </c>
      <c r="P18" s="163">
        <v>0.14261380567437262</v>
      </c>
      <c r="Q18" s="165">
        <v>0.1440185726756629</v>
      </c>
      <c r="V18" s="105" t="s">
        <v>26</v>
      </c>
      <c r="W18" s="163">
        <v>1.4047670012902586E-3</v>
      </c>
      <c r="X18" s="163">
        <v>0.14261380567437262</v>
      </c>
      <c r="Y18" s="165">
        <v>0.1440185726756629</v>
      </c>
      <c r="AC18" s="106"/>
      <c r="AD18" s="105" t="s">
        <v>26</v>
      </c>
      <c r="AE18" s="163">
        <v>1.4047670012902586E-3</v>
      </c>
      <c r="AF18" s="163">
        <v>0.14261380567437262</v>
      </c>
      <c r="AG18" s="165">
        <v>0.1440185726756629</v>
      </c>
    </row>
    <row r="19" spans="1:48" ht="13.15" customHeight="1">
      <c r="A19" s="60"/>
      <c r="B19" s="61"/>
      <c r="C19" s="61"/>
      <c r="D19" s="61"/>
      <c r="E19" s="61"/>
      <c r="F19" s="105" t="s">
        <v>99</v>
      </c>
      <c r="G19" s="43"/>
      <c r="H19" s="163"/>
      <c r="I19" s="163"/>
      <c r="J19" s="165"/>
      <c r="M19" s="106"/>
      <c r="N19" s="108" t="s">
        <v>28</v>
      </c>
      <c r="O19" s="177">
        <v>0.152643</v>
      </c>
      <c r="P19" s="177">
        <v>0</v>
      </c>
      <c r="Q19" s="167">
        <v>0.152643</v>
      </c>
      <c r="V19" s="108" t="s">
        <v>28</v>
      </c>
      <c r="W19" s="177">
        <v>0.152643</v>
      </c>
      <c r="X19" s="177">
        <v>0</v>
      </c>
      <c r="Y19" s="167">
        <v>0.152643</v>
      </c>
      <c r="AC19" s="106"/>
      <c r="AD19" s="108" t="s">
        <v>28</v>
      </c>
      <c r="AE19" s="177">
        <v>0.152643</v>
      </c>
      <c r="AF19" s="177">
        <v>0</v>
      </c>
      <c r="AG19" s="167">
        <v>0.152643</v>
      </c>
    </row>
    <row r="20" spans="1:48" ht="13.5" customHeight="1">
      <c r="A20" s="60"/>
      <c r="B20" s="61"/>
      <c r="C20" s="61"/>
      <c r="D20" s="61"/>
      <c r="E20" s="61"/>
      <c r="F20" s="105" t="s">
        <v>104</v>
      </c>
      <c r="G20" s="43"/>
      <c r="H20" s="163">
        <v>2.1410000000000001E-3</v>
      </c>
      <c r="I20" s="163">
        <v>0.10781</v>
      </c>
      <c r="J20" s="165">
        <v>0.10995100000000001</v>
      </c>
      <c r="N20" s="104"/>
      <c r="O20" s="104"/>
      <c r="P20" s="104"/>
      <c r="Q20" s="104"/>
    </row>
    <row r="21" spans="1:48" ht="13.5" customHeight="1">
      <c r="A21" s="60"/>
      <c r="B21" s="61"/>
      <c r="C21" s="61"/>
      <c r="D21" s="61"/>
      <c r="E21" s="61"/>
      <c r="F21" s="105" t="s">
        <v>105</v>
      </c>
      <c r="G21" s="43"/>
      <c r="H21" s="163">
        <v>2.1410000000000001E-3</v>
      </c>
      <c r="I21" s="163">
        <v>0.15920526479289632</v>
      </c>
      <c r="J21" s="165">
        <v>0.16134626479289629</v>
      </c>
    </row>
    <row r="22" spans="1:48" ht="13.5" customHeight="1">
      <c r="A22" s="60"/>
      <c r="B22" s="61"/>
      <c r="C22" s="61"/>
      <c r="D22" s="61"/>
      <c r="E22" s="61"/>
      <c r="F22" s="105" t="s">
        <v>99</v>
      </c>
      <c r="G22" s="43"/>
      <c r="H22" s="163"/>
      <c r="I22" s="163"/>
      <c r="J22" s="165"/>
    </row>
    <row r="23" spans="1:48" ht="13.5" customHeight="1">
      <c r="A23" s="60"/>
      <c r="B23" s="61"/>
      <c r="C23" s="61"/>
      <c r="D23" s="61"/>
      <c r="E23" s="61"/>
      <c r="F23" s="105" t="s">
        <v>28</v>
      </c>
      <c r="G23" s="43"/>
      <c r="H23" s="163">
        <v>0.152643</v>
      </c>
      <c r="I23" s="163">
        <v>0</v>
      </c>
      <c r="J23" s="167">
        <v>0.152643</v>
      </c>
    </row>
    <row r="24" spans="1:48" ht="21">
      <c r="A24" s="60"/>
      <c r="B24" s="61"/>
      <c r="C24" s="61"/>
      <c r="D24" s="61"/>
      <c r="E24" s="61"/>
      <c r="F24" s="151"/>
      <c r="G24" s="151"/>
      <c r="H24" s="151"/>
      <c r="I24" s="151"/>
      <c r="J24" s="104"/>
    </row>
    <row r="25" spans="1:48" s="41" customFormat="1" ht="23.25">
      <c r="A25" s="42" t="s">
        <v>106</v>
      </c>
    </row>
    <row r="26" spans="1:48" ht="24" thickBot="1">
      <c r="A26" s="120"/>
      <c r="E26" s="241" t="s">
        <v>11</v>
      </c>
      <c r="F26" s="241"/>
      <c r="G26" s="241"/>
      <c r="H26" s="241"/>
      <c r="I26" s="241"/>
      <c r="J26" s="241"/>
      <c r="K26" s="241"/>
      <c r="M26" s="241" t="s">
        <v>12</v>
      </c>
      <c r="N26" s="241"/>
      <c r="O26" s="241"/>
      <c r="P26" s="241"/>
      <c r="Q26" s="241"/>
      <c r="R26" s="241"/>
      <c r="S26" s="241"/>
      <c r="T26" s="143"/>
      <c r="U26" s="241" t="s">
        <v>13</v>
      </c>
      <c r="V26" s="241"/>
      <c r="W26" s="241"/>
      <c r="X26" s="241"/>
      <c r="Y26" s="241"/>
      <c r="Z26" s="241"/>
      <c r="AA26" s="241"/>
      <c r="AB26" s="143"/>
      <c r="AC26" s="241" t="s">
        <v>14</v>
      </c>
      <c r="AD26" s="241"/>
      <c r="AE26" s="241"/>
      <c r="AF26" s="241"/>
      <c r="AG26" s="241"/>
      <c r="AH26" s="241"/>
      <c r="AI26" s="241"/>
      <c r="AK26" s="220"/>
      <c r="AL26" s="220"/>
      <c r="AM26" s="220"/>
    </row>
    <row r="27" spans="1:48" ht="15.75" thickTop="1">
      <c r="E27" s="40"/>
      <c r="M27" s="40"/>
      <c r="N27" s="39"/>
      <c r="O27" s="1"/>
      <c r="P27" s="40"/>
      <c r="Q27" s="9"/>
      <c r="R27" s="40"/>
      <c r="S27" s="40"/>
      <c r="T27" s="40"/>
      <c r="U27" s="40"/>
      <c r="V27" s="39"/>
      <c r="W27" s="1"/>
      <c r="X27" s="40"/>
      <c r="Y27" s="9"/>
      <c r="Z27" s="40"/>
      <c r="AA27" s="40"/>
      <c r="AB27" s="40"/>
      <c r="AC27" s="40"/>
      <c r="AD27" s="39"/>
      <c r="AE27" s="1"/>
      <c r="AF27" s="40"/>
      <c r="AG27" s="9"/>
      <c r="AH27" s="40"/>
      <c r="AI27" s="40"/>
      <c r="AK27" s="220" t="s">
        <v>39</v>
      </c>
      <c r="AL27" s="220"/>
      <c r="AM27" s="220"/>
      <c r="AO27" s="18" t="s">
        <v>48</v>
      </c>
      <c r="AP27" s="18" t="s">
        <v>49</v>
      </c>
      <c r="AQ27" s="18"/>
      <c r="AR27" s="77">
        <v>100</v>
      </c>
      <c r="AS27" s="77">
        <v>200</v>
      </c>
      <c r="AT27" s="77">
        <v>200</v>
      </c>
      <c r="AU27" s="77">
        <v>500</v>
      </c>
      <c r="AV27" t="s">
        <v>50</v>
      </c>
    </row>
    <row r="28" spans="1:48" ht="39.75" customHeight="1" thickBot="1">
      <c r="A28" t="s">
        <v>107</v>
      </c>
      <c r="D28" s="14"/>
      <c r="E28" s="3"/>
      <c r="F28" s="3"/>
      <c r="G28" s="3"/>
      <c r="H28" s="47" t="s">
        <v>44</v>
      </c>
      <c r="I28" s="47" t="s">
        <v>45</v>
      </c>
      <c r="J28" s="45" t="s">
        <v>46</v>
      </c>
      <c r="K28" s="47" t="s">
        <v>47</v>
      </c>
      <c r="M28" s="3"/>
      <c r="N28" s="3"/>
      <c r="O28" s="3"/>
      <c r="P28" s="47" t="s">
        <v>44</v>
      </c>
      <c r="Q28" s="47" t="s">
        <v>45</v>
      </c>
      <c r="R28" s="45" t="s">
        <v>46</v>
      </c>
      <c r="S28" s="47" t="s">
        <v>47</v>
      </c>
      <c r="T28" s="47"/>
      <c r="U28" s="3"/>
      <c r="V28" s="3"/>
      <c r="W28" s="3"/>
      <c r="X28" s="47" t="s">
        <v>44</v>
      </c>
      <c r="Y28" s="47" t="s">
        <v>45</v>
      </c>
      <c r="Z28" s="45" t="s">
        <v>46</v>
      </c>
      <c r="AA28" s="47" t="s">
        <v>47</v>
      </c>
      <c r="AB28" s="47"/>
      <c r="AC28" s="3"/>
      <c r="AD28" s="3"/>
      <c r="AE28" s="3"/>
      <c r="AF28" s="47" t="s">
        <v>44</v>
      </c>
      <c r="AG28" s="47" t="s">
        <v>45</v>
      </c>
      <c r="AH28" s="45" t="s">
        <v>46</v>
      </c>
      <c r="AI28" s="47" t="s">
        <v>47</v>
      </c>
      <c r="AK28" s="113" t="s">
        <v>40</v>
      </c>
      <c r="AL28" s="113" t="s">
        <v>41</v>
      </c>
      <c r="AM28" s="113" t="s">
        <v>42</v>
      </c>
      <c r="AO28" s="18">
        <v>1</v>
      </c>
      <c r="AP28" s="215">
        <v>423</v>
      </c>
      <c r="AQ28" s="18"/>
      <c r="AR28" s="18">
        <f>MIN($AR$27,AP28)</f>
        <v>100</v>
      </c>
      <c r="AS28" s="18">
        <f>MAX(MIN($AS$27,AP28-AR28),0)</f>
        <v>200</v>
      </c>
      <c r="AT28" s="18">
        <f>MAX(MIN($AT$27,AP28-AR28-AS28),0)</f>
        <v>123</v>
      </c>
      <c r="AU28" s="18">
        <f>MAX(MIN($AU$27,AP28-AR28-AS28-AT28),0)</f>
        <v>0</v>
      </c>
      <c r="AV28" s="18">
        <f>MAX(AP28-SUM(AR28:AU28),0)</f>
        <v>0</v>
      </c>
    </row>
    <row r="29" spans="1:48" ht="16.5" thickTop="1" thickBot="1">
      <c r="A29" s="5" t="s">
        <v>51</v>
      </c>
      <c r="B29" s="1" t="s">
        <v>3</v>
      </c>
      <c r="C29" s="7">
        <f>SUM(B31:B35)</f>
        <v>40963</v>
      </c>
      <c r="D29" s="14"/>
      <c r="E29" s="14"/>
      <c r="F29" s="5"/>
      <c r="G29" s="1"/>
      <c r="H29" s="14"/>
      <c r="I29" s="14"/>
      <c r="J29" s="14"/>
      <c r="K29" s="14"/>
      <c r="M29" s="14"/>
      <c r="N29" s="5"/>
      <c r="O29" s="1"/>
      <c r="P29" s="14"/>
      <c r="Q29" s="14"/>
      <c r="R29" s="14"/>
      <c r="S29" s="14"/>
      <c r="T29" s="14"/>
      <c r="U29" s="14"/>
      <c r="V29" s="5"/>
      <c r="W29" s="1"/>
      <c r="X29" s="14"/>
      <c r="Y29" s="14"/>
      <c r="Z29" s="14"/>
      <c r="AA29" s="14"/>
      <c r="AB29" s="14"/>
      <c r="AC29" s="14"/>
      <c r="AD29" s="5"/>
      <c r="AE29" s="1"/>
      <c r="AF29" s="14"/>
      <c r="AG29" s="14"/>
      <c r="AH29" s="14"/>
      <c r="AI29" s="14"/>
      <c r="AK29" s="137">
        <f>S36/K36</f>
        <v>1.041122073202787</v>
      </c>
      <c r="AL29" s="137">
        <f>AA36/K36</f>
        <v>1.1659345192847266</v>
      </c>
      <c r="AM29" s="137">
        <f>AI36/K36</f>
        <v>0.91976618744642324</v>
      </c>
      <c r="AO29" s="18">
        <v>2</v>
      </c>
      <c r="AP29" s="215">
        <v>1276</v>
      </c>
      <c r="AQ29" s="18"/>
      <c r="AR29" s="18">
        <f t="shared" ref="AR29:AR39" si="0">MIN($AR$27,AP29)</f>
        <v>100</v>
      </c>
      <c r="AS29" s="18">
        <f t="shared" ref="AS29:AS39" si="1">MAX(MIN($AS$27,AP29-AR29),0)</f>
        <v>200</v>
      </c>
      <c r="AT29" s="18">
        <f t="shared" ref="AT29:AT39" si="2">MAX(MIN($AT$27,AP29-AR29-AS29),0)</f>
        <v>200</v>
      </c>
      <c r="AU29" s="18">
        <f t="shared" ref="AU29:AU39" si="3">MAX(MIN($AU$27,AP29-AR29-AS29-AT29),0)</f>
        <v>500</v>
      </c>
      <c r="AV29" s="18">
        <f t="shared" ref="AV29:AV39" si="4">MAX(AP29-SUM(AR29:AU29),0)</f>
        <v>276</v>
      </c>
    </row>
    <row r="30" spans="1:48" ht="15.75" thickBot="1">
      <c r="A30" s="13" t="s">
        <v>52</v>
      </c>
      <c r="B30" s="1"/>
      <c r="C30" s="7">
        <v>576.42999999999995</v>
      </c>
      <c r="D30" s="37"/>
      <c r="E30" s="46"/>
      <c r="F30" s="13"/>
      <c r="G30" s="1"/>
      <c r="H30" s="46"/>
      <c r="I30" s="46"/>
      <c r="J30" s="46"/>
      <c r="K30" s="46"/>
      <c r="M30" s="46"/>
      <c r="N30" s="13"/>
      <c r="O30" s="1"/>
      <c r="P30" s="46"/>
      <c r="Q30" s="46"/>
      <c r="R30" s="46"/>
      <c r="S30" s="46"/>
      <c r="T30" s="46"/>
      <c r="U30" s="46"/>
      <c r="V30" s="13"/>
      <c r="W30" s="1"/>
      <c r="X30" s="46"/>
      <c r="Y30" s="46"/>
      <c r="Z30" s="46"/>
      <c r="AA30" s="46"/>
      <c r="AB30" s="46"/>
      <c r="AC30" s="46"/>
      <c r="AD30" s="13"/>
      <c r="AE30" s="1"/>
      <c r="AF30" s="46"/>
      <c r="AG30" s="46"/>
      <c r="AH30" s="46"/>
      <c r="AI30" s="46"/>
      <c r="AO30" s="18">
        <v>3</v>
      </c>
      <c r="AP30" s="215">
        <v>4341</v>
      </c>
      <c r="AQ30" s="18"/>
      <c r="AR30" s="18">
        <f t="shared" si="0"/>
        <v>100</v>
      </c>
      <c r="AS30" s="18">
        <f t="shared" si="1"/>
        <v>200</v>
      </c>
      <c r="AT30" s="18">
        <f t="shared" si="2"/>
        <v>200</v>
      </c>
      <c r="AU30" s="18">
        <f t="shared" si="3"/>
        <v>500</v>
      </c>
      <c r="AV30" s="18">
        <f t="shared" si="4"/>
        <v>3341</v>
      </c>
    </row>
    <row r="31" spans="1:48">
      <c r="A31" s="8" t="s">
        <v>95</v>
      </c>
      <c r="B31" s="122">
        <f>AR40</f>
        <v>1200</v>
      </c>
      <c r="C31" s="37"/>
      <c r="D31" s="9"/>
      <c r="E31" s="9"/>
      <c r="F31" t="s">
        <v>71</v>
      </c>
      <c r="G31" s="1" t="s">
        <v>4</v>
      </c>
      <c r="H31" s="9">
        <f>$H$4</f>
        <v>25.85</v>
      </c>
      <c r="I31" s="9">
        <f>H31*12</f>
        <v>310.20000000000005</v>
      </c>
      <c r="J31" s="9">
        <f>$I$4*12</f>
        <v>0</v>
      </c>
      <c r="K31" s="9">
        <f t="shared" ref="K31:K35" si="5">SUM(I31:J31)</f>
        <v>310.20000000000005</v>
      </c>
      <c r="M31" s="9"/>
      <c r="N31" s="8" t="s">
        <v>108</v>
      </c>
      <c r="O31" s="1" t="s">
        <v>4</v>
      </c>
      <c r="P31" s="9">
        <f>$O$14</f>
        <v>29.097610156886343</v>
      </c>
      <c r="Q31" s="9">
        <f>P31*12</f>
        <v>349.17132188263611</v>
      </c>
      <c r="R31" s="9">
        <f>$P$14*12</f>
        <v>0</v>
      </c>
      <c r="S31" s="9">
        <f>SUM(Q31:R31)</f>
        <v>349.17132188263611</v>
      </c>
      <c r="T31" s="9"/>
      <c r="U31" s="9"/>
      <c r="V31" s="8" t="s">
        <v>108</v>
      </c>
      <c r="W31" s="1" t="s">
        <v>4</v>
      </c>
      <c r="X31" s="9"/>
      <c r="Y31" s="9">
        <f>$W$14*12</f>
        <v>6022.6879026300103</v>
      </c>
      <c r="Z31" s="9">
        <f>$X$14*12</f>
        <v>92.819437466669029</v>
      </c>
      <c r="AA31" s="9">
        <f>SUM(Y31:Z31)</f>
        <v>6115.5073400966794</v>
      </c>
      <c r="AB31" s="9"/>
      <c r="AC31" s="9"/>
      <c r="AD31" s="8" t="s">
        <v>108</v>
      </c>
      <c r="AE31" s="1" t="s">
        <v>4</v>
      </c>
      <c r="AF31" s="147">
        <f>$AE$14</f>
        <v>29.1</v>
      </c>
      <c r="AG31" s="9">
        <f>AF31*12</f>
        <v>349.20000000000005</v>
      </c>
      <c r="AH31" s="9">
        <f>$AF$5*12</f>
        <v>0</v>
      </c>
      <c r="AI31" s="9">
        <f>SUM(AG31:AH31)</f>
        <v>349.20000000000005</v>
      </c>
      <c r="AO31" s="18">
        <v>4</v>
      </c>
      <c r="AP31" s="215">
        <v>6400</v>
      </c>
      <c r="AQ31" s="18"/>
      <c r="AR31" s="18">
        <f t="shared" si="0"/>
        <v>100</v>
      </c>
      <c r="AS31" s="18">
        <f t="shared" si="1"/>
        <v>200</v>
      </c>
      <c r="AT31" s="18">
        <f t="shared" si="2"/>
        <v>200</v>
      </c>
      <c r="AU31" s="18">
        <f t="shared" si="3"/>
        <v>500</v>
      </c>
      <c r="AV31" s="18">
        <f t="shared" si="4"/>
        <v>5400</v>
      </c>
    </row>
    <row r="32" spans="1:48">
      <c r="A32" s="8" t="s">
        <v>96</v>
      </c>
      <c r="B32" s="122">
        <f>AS40</f>
        <v>2400</v>
      </c>
      <c r="C32" s="9"/>
      <c r="D32" s="9"/>
      <c r="E32" s="9"/>
      <c r="F32" t="s">
        <v>109</v>
      </c>
      <c r="G32" s="1" t="s">
        <v>4</v>
      </c>
      <c r="H32" s="9"/>
      <c r="I32" s="9">
        <f>SUMPRODUCT($H$6:$H$10,B31:B35)</f>
        <v>3878.8972879999992</v>
      </c>
      <c r="J32" s="9">
        <f>SUMPRODUCT($I$6:$I$10,B31:B35)</f>
        <v>32.811363</v>
      </c>
      <c r="K32" s="9">
        <f t="shared" si="5"/>
        <v>3911.708650999999</v>
      </c>
      <c r="M32" s="9"/>
      <c r="N32" s="8" t="s">
        <v>20</v>
      </c>
      <c r="O32" s="1" t="s">
        <v>4</v>
      </c>
      <c r="P32" s="9"/>
      <c r="Q32" s="9">
        <f>$O$15*C30*12</f>
        <v>4323.1203320985769</v>
      </c>
      <c r="R32" s="9">
        <f>$P$15*C30*12</f>
        <v>70.72678674947133</v>
      </c>
      <c r="S32" s="9">
        <f>SUM(Q32:R32)</f>
        <v>4393.847118848048</v>
      </c>
      <c r="T32" s="9"/>
      <c r="U32" s="9"/>
      <c r="V32" s="8"/>
      <c r="W32" s="1"/>
      <c r="X32" s="9"/>
      <c r="Y32" s="9"/>
      <c r="Z32" s="9"/>
      <c r="AA32" s="9"/>
      <c r="AB32" s="9"/>
      <c r="AC32" s="9"/>
      <c r="AD32" s="8"/>
      <c r="AE32" s="1"/>
      <c r="AF32" s="9"/>
      <c r="AG32" s="9"/>
      <c r="AH32" s="9"/>
      <c r="AI32" s="9"/>
      <c r="AO32" s="18">
        <v>5</v>
      </c>
      <c r="AP32" s="215">
        <v>8497</v>
      </c>
      <c r="AQ32" s="18"/>
      <c r="AR32" s="18">
        <f t="shared" si="0"/>
        <v>100</v>
      </c>
      <c r="AS32" s="18">
        <f t="shared" si="1"/>
        <v>200</v>
      </c>
      <c r="AT32" s="18">
        <f t="shared" si="2"/>
        <v>200</v>
      </c>
      <c r="AU32" s="18">
        <f t="shared" si="3"/>
        <v>500</v>
      </c>
      <c r="AV32" s="18">
        <f t="shared" si="4"/>
        <v>7497</v>
      </c>
    </row>
    <row r="33" spans="1:48">
      <c r="A33" s="8" t="s">
        <v>96</v>
      </c>
      <c r="B33" s="122">
        <f>AT40</f>
        <v>2087</v>
      </c>
      <c r="C33" s="9"/>
      <c r="D33" s="9"/>
      <c r="E33" s="9"/>
      <c r="F33" t="s">
        <v>33</v>
      </c>
      <c r="G33" s="1" t="s">
        <v>4</v>
      </c>
      <c r="I33" s="148">
        <f>$H$14*C29</f>
        <v>-174.25660199999999</v>
      </c>
      <c r="J33" s="9">
        <f>$I$14*C29</f>
        <v>1525.5850089999999</v>
      </c>
      <c r="K33" s="9">
        <f t="shared" si="5"/>
        <v>1351.328407</v>
      </c>
      <c r="M33" s="9"/>
      <c r="N33" s="8" t="s">
        <v>22</v>
      </c>
      <c r="O33" s="1" t="s">
        <v>4</v>
      </c>
      <c r="Q33" s="44">
        <f>$O$16*C29</f>
        <v>0</v>
      </c>
      <c r="R33" s="9">
        <f>$P$16*C29</f>
        <v>158.49234856034454</v>
      </c>
      <c r="S33" s="9">
        <f>SUM(Q33:R33)</f>
        <v>158.49234856034454</v>
      </c>
      <c r="T33" s="9"/>
      <c r="U33" s="9"/>
      <c r="V33" s="8" t="s">
        <v>22</v>
      </c>
      <c r="W33" s="1" t="s">
        <v>4</v>
      </c>
      <c r="Y33" s="148">
        <f>$W$16*C29</f>
        <v>0</v>
      </c>
      <c r="Z33" s="9">
        <f>$X$16*C29</f>
        <v>158.49234856034454</v>
      </c>
      <c r="AA33" s="9">
        <f>SUM(Y33:Z33)</f>
        <v>158.49234856034454</v>
      </c>
      <c r="AB33" s="9"/>
      <c r="AC33" s="9"/>
      <c r="AD33" s="8" t="s">
        <v>22</v>
      </c>
      <c r="AE33" s="1" t="s">
        <v>4</v>
      </c>
      <c r="AG33" s="148">
        <f>$AE$16*C29</f>
        <v>3010.0937887468922</v>
      </c>
      <c r="AH33" s="9">
        <f>$AF$16*C29</f>
        <v>207.73785762283788</v>
      </c>
      <c r="AI33" s="9">
        <f>SUM(AG33:AH33)</f>
        <v>3217.8316463697302</v>
      </c>
      <c r="AO33" s="18">
        <v>6</v>
      </c>
      <c r="AP33" s="215">
        <v>7286</v>
      </c>
      <c r="AQ33" s="18"/>
      <c r="AR33" s="18">
        <f t="shared" si="0"/>
        <v>100</v>
      </c>
      <c r="AS33" s="18">
        <f t="shared" si="1"/>
        <v>200</v>
      </c>
      <c r="AT33" s="18">
        <f t="shared" si="2"/>
        <v>200</v>
      </c>
      <c r="AU33" s="18">
        <f t="shared" si="3"/>
        <v>500</v>
      </c>
      <c r="AV33" s="18">
        <f t="shared" si="4"/>
        <v>6286</v>
      </c>
    </row>
    <row r="34" spans="1:48">
      <c r="A34" s="8" t="s">
        <v>97</v>
      </c>
      <c r="B34" s="122">
        <f>AU40</f>
        <v>3500</v>
      </c>
      <c r="C34" s="9"/>
      <c r="D34" s="9"/>
      <c r="F34" t="s">
        <v>110</v>
      </c>
      <c r="G34" s="1" t="s">
        <v>4</v>
      </c>
      <c r="I34" s="148">
        <f>$H$17*C29</f>
        <v>745.85430399999996</v>
      </c>
      <c r="J34" s="9">
        <f>$I$17*C29</f>
        <v>173.396379</v>
      </c>
      <c r="K34" s="9">
        <f t="shared" si="5"/>
        <v>919.25068299999998</v>
      </c>
      <c r="N34" s="8" t="s">
        <v>7</v>
      </c>
      <c r="O34" s="1" t="s">
        <v>4</v>
      </c>
      <c r="Q34" s="139">
        <f>$O$17*C29</f>
        <v>-33.602792735417303</v>
      </c>
      <c r="R34" s="139">
        <f>$P$17*C29</f>
        <v>681.26496470069731</v>
      </c>
      <c r="S34" s="139">
        <f>Q34+R34</f>
        <v>647.66217196527998</v>
      </c>
      <c r="T34" s="9"/>
      <c r="V34" s="92" t="s">
        <v>7</v>
      </c>
      <c r="W34" s="140" t="s">
        <v>4</v>
      </c>
      <c r="X34" s="92"/>
      <c r="Y34" s="139">
        <f>$W$17*C29</f>
        <v>-33.602792735417303</v>
      </c>
      <c r="Z34" s="139">
        <f>$X$17*C29</f>
        <v>681.26496470069731</v>
      </c>
      <c r="AA34" s="139">
        <f>Y34+Z34</f>
        <v>647.66217196527998</v>
      </c>
      <c r="AB34" s="9"/>
      <c r="AD34" s="92" t="s">
        <v>7</v>
      </c>
      <c r="AE34" s="140" t="s">
        <v>4</v>
      </c>
      <c r="AF34" s="92"/>
      <c r="AG34" s="139">
        <f>$AE$17*C29</f>
        <v>-33.602792735417303</v>
      </c>
      <c r="AH34" s="139">
        <f>$AF$17*C29</f>
        <v>681.26496470069731</v>
      </c>
      <c r="AI34" s="139">
        <f>AG34+AH34</f>
        <v>647.66217196527998</v>
      </c>
      <c r="AO34" s="18">
        <v>7</v>
      </c>
      <c r="AP34" s="215">
        <v>7134</v>
      </c>
      <c r="AQ34" s="18"/>
      <c r="AR34" s="18">
        <f t="shared" si="0"/>
        <v>100</v>
      </c>
      <c r="AS34" s="18">
        <f t="shared" si="1"/>
        <v>200</v>
      </c>
      <c r="AT34" s="18">
        <f t="shared" si="2"/>
        <v>200</v>
      </c>
      <c r="AU34" s="18">
        <f t="shared" si="3"/>
        <v>500</v>
      </c>
      <c r="AV34" s="18">
        <f t="shared" si="4"/>
        <v>6134</v>
      </c>
    </row>
    <row r="35" spans="1:48">
      <c r="A35" s="8" t="s">
        <v>98</v>
      </c>
      <c r="B35" s="123">
        <f>AV40</f>
        <v>31776</v>
      </c>
      <c r="C35" s="9"/>
      <c r="D35" s="40"/>
      <c r="E35" s="9"/>
      <c r="F35" t="s">
        <v>104</v>
      </c>
      <c r="G35" s="1" t="s">
        <v>4</v>
      </c>
      <c r="H35" s="9"/>
      <c r="I35" s="149">
        <f>$H$20*C29</f>
        <v>87.701783000000006</v>
      </c>
      <c r="J35" s="149">
        <f>$I$20*C29</f>
        <v>4416.2210299999997</v>
      </c>
      <c r="K35" s="9">
        <f t="shared" si="5"/>
        <v>4503.9228130000001</v>
      </c>
      <c r="M35" s="9"/>
      <c r="N35" s="8" t="s">
        <v>26</v>
      </c>
      <c r="O35" s="1" t="s">
        <v>4</v>
      </c>
      <c r="P35" s="9"/>
      <c r="Q35" s="9">
        <f>$O$18*C29</f>
        <v>57.543470673852866</v>
      </c>
      <c r="R35" s="9">
        <f>$P$18*C29</f>
        <v>5841.8893218393259</v>
      </c>
      <c r="S35" s="9">
        <f>SUM(Q35:R35)</f>
        <v>5899.4327925131784</v>
      </c>
      <c r="T35" s="9"/>
      <c r="U35" s="9"/>
      <c r="V35" s="8" t="s">
        <v>26</v>
      </c>
      <c r="W35" s="1" t="s">
        <v>4</v>
      </c>
      <c r="X35" s="9"/>
      <c r="Y35" s="9">
        <f>$W$18*C29</f>
        <v>57.543470673852866</v>
      </c>
      <c r="Z35" s="9">
        <f>$X$18*C29</f>
        <v>5841.8893218393259</v>
      </c>
      <c r="AA35" s="9">
        <f>SUM(Y35:Z35)</f>
        <v>5899.4327925131784</v>
      </c>
      <c r="AB35" s="9"/>
      <c r="AC35" s="9"/>
      <c r="AD35" s="8" t="s">
        <v>26</v>
      </c>
      <c r="AE35" s="1" t="s">
        <v>4</v>
      </c>
      <c r="AF35" s="9"/>
      <c r="AG35" s="9">
        <f>$AE$18*C29</f>
        <v>57.543470673852866</v>
      </c>
      <c r="AH35" s="9">
        <f>$AF$18*C29</f>
        <v>5841.8893218393259</v>
      </c>
      <c r="AI35" s="9">
        <f>SUM(AG35:AH35)</f>
        <v>5899.4327925131784</v>
      </c>
      <c r="AO35" s="18">
        <v>8</v>
      </c>
      <c r="AP35" s="215">
        <v>3842</v>
      </c>
      <c r="AQ35" s="18"/>
      <c r="AR35" s="18">
        <f t="shared" si="0"/>
        <v>100</v>
      </c>
      <c r="AS35" s="18">
        <f t="shared" si="1"/>
        <v>200</v>
      </c>
      <c r="AT35" s="18">
        <f t="shared" si="2"/>
        <v>200</v>
      </c>
      <c r="AU35" s="18">
        <f t="shared" si="3"/>
        <v>500</v>
      </c>
      <c r="AV35" s="18">
        <f t="shared" si="4"/>
        <v>2842</v>
      </c>
    </row>
    <row r="36" spans="1:48">
      <c r="A36" s="39"/>
      <c r="B36" s="1"/>
      <c r="C36" s="40"/>
      <c r="D36" s="40"/>
      <c r="E36" s="40"/>
      <c r="F36" s="39" t="s">
        <v>62</v>
      </c>
      <c r="G36" s="1" t="s">
        <v>4</v>
      </c>
      <c r="H36" s="40"/>
      <c r="I36" s="40">
        <f>SUM(I31:I35)</f>
        <v>4848.3967729999995</v>
      </c>
      <c r="J36" s="40">
        <f>SUM(J31:J35)</f>
        <v>6148.0137809999997</v>
      </c>
      <c r="K36" s="40">
        <f>SUM(K31:K35)</f>
        <v>10996.410553999998</v>
      </c>
      <c r="M36" s="40"/>
      <c r="N36" s="39" t="s">
        <v>62</v>
      </c>
      <c r="O36" s="1" t="s">
        <v>4</v>
      </c>
      <c r="P36" s="40"/>
      <c r="Q36" s="40">
        <f>SUM(Q31:Q35)</f>
        <v>4696.2323319196485</v>
      </c>
      <c r="R36" s="40">
        <f>SUM(R31:R35)</f>
        <v>6752.3734218498394</v>
      </c>
      <c r="S36" s="40">
        <f>SUM(S31:S35)</f>
        <v>11448.605753769487</v>
      </c>
      <c r="T36" s="40"/>
      <c r="U36" s="40"/>
      <c r="V36" s="39" t="s">
        <v>62</v>
      </c>
      <c r="W36" s="1" t="s">
        <v>4</v>
      </c>
      <c r="X36" s="40"/>
      <c r="Y36" s="40">
        <f>SUM(Y31:Y35)</f>
        <v>6046.6285805684456</v>
      </c>
      <c r="Z36" s="40">
        <f>SUM(Z31:Z35)</f>
        <v>6774.4660725670365</v>
      </c>
      <c r="AA36" s="40">
        <f>SUM(AA31:AA35)</f>
        <v>12821.094653135482</v>
      </c>
      <c r="AB36" s="40"/>
      <c r="AC36" s="40"/>
      <c r="AD36" s="39" t="s">
        <v>62</v>
      </c>
      <c r="AE36" s="1" t="s">
        <v>4</v>
      </c>
      <c r="AF36" s="40"/>
      <c r="AG36" s="40">
        <f>SUM(AG31:AG35)</f>
        <v>3383.2344666853282</v>
      </c>
      <c r="AH36" s="40">
        <f>SUM(AH31:AH35)</f>
        <v>6730.8921441628609</v>
      </c>
      <c r="AI36" s="40">
        <f>SUM(AI31:AI35)</f>
        <v>10114.126610848189</v>
      </c>
      <c r="AO36" s="18">
        <v>9</v>
      </c>
      <c r="AP36" s="215">
        <v>423</v>
      </c>
      <c r="AQ36" s="18"/>
      <c r="AR36" s="18">
        <f t="shared" si="0"/>
        <v>100</v>
      </c>
      <c r="AS36" s="18">
        <f t="shared" si="1"/>
        <v>200</v>
      </c>
      <c r="AT36" s="18">
        <f t="shared" si="2"/>
        <v>123</v>
      </c>
      <c r="AU36" s="18">
        <f t="shared" si="3"/>
        <v>0</v>
      </c>
      <c r="AV36" s="18">
        <f t="shared" si="4"/>
        <v>0</v>
      </c>
    </row>
    <row r="37" spans="1:48">
      <c r="A37" s="39"/>
      <c r="B37" s="1"/>
      <c r="C37" s="40"/>
      <c r="D37" s="40"/>
      <c r="E37" s="40"/>
      <c r="F37" s="39"/>
      <c r="G37" s="1"/>
      <c r="H37" s="40"/>
      <c r="I37" s="40"/>
      <c r="J37" s="40"/>
      <c r="K37" s="40"/>
      <c r="M37" s="40"/>
      <c r="N37" s="39"/>
      <c r="O37" s="1"/>
      <c r="P37" s="40"/>
      <c r="Q37" s="40"/>
      <c r="R37" s="40"/>
      <c r="S37" s="40"/>
      <c r="T37" s="40"/>
      <c r="U37" s="40"/>
      <c r="V37" s="39"/>
      <c r="W37" s="1"/>
      <c r="X37" s="40"/>
      <c r="Y37" s="40"/>
      <c r="Z37" s="40"/>
      <c r="AA37" s="40"/>
      <c r="AB37" s="40"/>
      <c r="AC37" s="40"/>
      <c r="AD37" s="39"/>
      <c r="AE37" s="1"/>
      <c r="AF37" s="40"/>
      <c r="AG37" s="40"/>
      <c r="AH37" s="40"/>
      <c r="AI37" s="40"/>
      <c r="AO37" s="18">
        <v>10</v>
      </c>
      <c r="AP37" s="215">
        <v>452</v>
      </c>
      <c r="AQ37" s="18"/>
      <c r="AR37" s="18">
        <f t="shared" si="0"/>
        <v>100</v>
      </c>
      <c r="AS37" s="18">
        <f t="shared" si="1"/>
        <v>200</v>
      </c>
      <c r="AT37" s="18">
        <f t="shared" si="2"/>
        <v>152</v>
      </c>
      <c r="AU37" s="18">
        <f t="shared" si="3"/>
        <v>0</v>
      </c>
      <c r="AV37" s="18">
        <f t="shared" si="4"/>
        <v>0</v>
      </c>
    </row>
    <row r="38" spans="1:48">
      <c r="A38" s="39"/>
      <c r="B38" s="1"/>
      <c r="C38" s="40"/>
      <c r="D38" s="40"/>
      <c r="E38" s="40"/>
      <c r="F38" s="39"/>
      <c r="G38" s="1"/>
      <c r="H38" s="40"/>
      <c r="I38" s="40"/>
      <c r="J38" s="40"/>
      <c r="K38" s="40"/>
      <c r="M38" s="40"/>
      <c r="N38" s="39"/>
      <c r="O38" s="1"/>
      <c r="P38" s="40"/>
      <c r="Q38" s="40"/>
      <c r="R38" s="40"/>
      <c r="S38" s="40"/>
      <c r="T38" s="40"/>
      <c r="U38" s="40"/>
      <c r="V38" s="39"/>
      <c r="W38" s="1"/>
      <c r="X38" s="40"/>
      <c r="Y38" s="40"/>
      <c r="Z38" s="40"/>
      <c r="AA38" s="40"/>
      <c r="AB38" s="40"/>
      <c r="AC38" s="40"/>
      <c r="AD38" s="39"/>
      <c r="AE38" s="1"/>
      <c r="AF38" s="40"/>
      <c r="AG38" s="40"/>
      <c r="AH38" s="40"/>
      <c r="AI38" s="40"/>
      <c r="AO38" s="18">
        <v>11</v>
      </c>
      <c r="AP38" s="215">
        <v>452</v>
      </c>
      <c r="AQ38" s="18"/>
      <c r="AR38" s="18">
        <f t="shared" si="0"/>
        <v>100</v>
      </c>
      <c r="AS38" s="18">
        <f t="shared" si="1"/>
        <v>200</v>
      </c>
      <c r="AT38" s="18">
        <f t="shared" si="2"/>
        <v>152</v>
      </c>
      <c r="AU38" s="18">
        <f t="shared" si="3"/>
        <v>0</v>
      </c>
      <c r="AV38" s="18">
        <f t="shared" si="4"/>
        <v>0</v>
      </c>
    </row>
    <row r="39" spans="1:48">
      <c r="A39" s="39"/>
      <c r="B39" s="1"/>
      <c r="C39" s="40"/>
      <c r="D39" s="40"/>
      <c r="E39" s="40"/>
      <c r="F39" s="39"/>
      <c r="G39" s="1"/>
      <c r="H39" s="40"/>
      <c r="I39" s="40"/>
      <c r="J39" s="40"/>
      <c r="K39" s="40"/>
      <c r="M39" s="40"/>
      <c r="N39" s="39"/>
      <c r="O39" s="1"/>
      <c r="P39" s="40"/>
      <c r="Q39" s="9"/>
      <c r="R39" s="40"/>
      <c r="S39" s="40"/>
      <c r="T39" s="40"/>
      <c r="U39" s="40"/>
      <c r="V39" s="39"/>
      <c r="W39" s="1"/>
      <c r="X39" s="40"/>
      <c r="Y39" s="9"/>
      <c r="Z39" s="40"/>
      <c r="AA39" s="40"/>
      <c r="AB39" s="40"/>
      <c r="AC39" s="40"/>
      <c r="AD39" s="39"/>
      <c r="AE39" s="1"/>
      <c r="AF39" s="40"/>
      <c r="AG39" s="40"/>
      <c r="AH39" s="40"/>
      <c r="AI39" s="40"/>
      <c r="AO39" s="18">
        <v>12</v>
      </c>
      <c r="AP39" s="215">
        <v>437</v>
      </c>
      <c r="AQ39" s="18"/>
      <c r="AR39" s="18">
        <f t="shared" si="0"/>
        <v>100</v>
      </c>
      <c r="AS39" s="18">
        <f t="shared" si="1"/>
        <v>200</v>
      </c>
      <c r="AT39" s="18">
        <f t="shared" si="2"/>
        <v>137</v>
      </c>
      <c r="AU39" s="18">
        <f t="shared" si="3"/>
        <v>0</v>
      </c>
      <c r="AV39" s="18">
        <f t="shared" si="4"/>
        <v>0</v>
      </c>
    </row>
    <row r="40" spans="1:48" s="36" customFormat="1">
      <c r="I40" s="15"/>
      <c r="J40" s="15"/>
      <c r="K40" s="101"/>
      <c r="Q40" s="15" t="s">
        <v>9</v>
      </c>
      <c r="S40" s="101">
        <f>S36/K36</f>
        <v>1.041122073202787</v>
      </c>
      <c r="Y40" s="15" t="s">
        <v>9</v>
      </c>
      <c r="AA40" s="101">
        <f>AA36/K36</f>
        <v>1.1659345192847266</v>
      </c>
      <c r="AD40" s="38"/>
      <c r="AE40" s="11"/>
      <c r="AF40" s="12"/>
      <c r="AG40" s="12" t="s">
        <v>9</v>
      </c>
      <c r="AH40" s="12"/>
      <c r="AI40" s="12">
        <f>AI36/K36</f>
        <v>0.91976618744642324</v>
      </c>
      <c r="AO40" s="32"/>
      <c r="AP40" s="32"/>
      <c r="AQ40" s="32"/>
      <c r="AR40" s="32">
        <f>SUM(AR28:AR39)</f>
        <v>1200</v>
      </c>
      <c r="AS40" s="32">
        <f t="shared" ref="AS40:AV40" si="6">SUM(AS28:AS39)</f>
        <v>2400</v>
      </c>
      <c r="AT40" s="32">
        <f t="shared" si="6"/>
        <v>2087</v>
      </c>
      <c r="AU40" s="32">
        <f t="shared" si="6"/>
        <v>3500</v>
      </c>
      <c r="AV40" s="32">
        <f t="shared" si="6"/>
        <v>31776</v>
      </c>
    </row>
    <row r="41" spans="1:48">
      <c r="A41" s="39"/>
      <c r="B41" s="1"/>
      <c r="C41" s="40"/>
      <c r="D41" s="40"/>
    </row>
    <row r="42" spans="1:48" s="42" customFormat="1" ht="23.25">
      <c r="A42" s="42" t="s">
        <v>111</v>
      </c>
    </row>
    <row r="43" spans="1:48" ht="23.25">
      <c r="A43" s="120"/>
      <c r="AK43" s="216"/>
      <c r="AL43" s="216"/>
      <c r="AM43" s="216"/>
    </row>
    <row r="44" spans="1:48" ht="39.75" customHeight="1" thickBot="1">
      <c r="E44" s="3"/>
      <c r="F44" s="3"/>
      <c r="G44" s="3"/>
      <c r="H44" s="47"/>
      <c r="I44" s="47"/>
      <c r="J44" s="45"/>
      <c r="K44" s="47"/>
      <c r="N44" s="3"/>
      <c r="O44" s="3"/>
      <c r="P44" s="47"/>
      <c r="Q44" s="47"/>
      <c r="R44" s="45"/>
      <c r="S44" s="47"/>
      <c r="T44" s="47"/>
      <c r="V44" s="3"/>
      <c r="W44" s="3"/>
      <c r="X44" s="47"/>
      <c r="Y44" s="47"/>
      <c r="Z44" s="45"/>
      <c r="AA44" s="47"/>
      <c r="AB44" s="47"/>
      <c r="AD44" s="3"/>
      <c r="AE44" s="3"/>
      <c r="AF44" s="47"/>
      <c r="AG44" s="47"/>
      <c r="AH44" s="45"/>
      <c r="AI44" s="47"/>
      <c r="AK44" s="113"/>
      <c r="AL44" s="113"/>
      <c r="AM44" s="113"/>
    </row>
    <row r="45" spans="1:48" ht="16.5" thickTop="1" thickBot="1">
      <c r="A45" s="5"/>
      <c r="B45" s="1"/>
      <c r="C45" s="7"/>
      <c r="D45" s="14"/>
      <c r="E45" s="14"/>
      <c r="F45" s="5"/>
      <c r="G45" s="1"/>
      <c r="H45" s="14"/>
      <c r="I45" s="14"/>
      <c r="J45" s="14"/>
      <c r="K45" s="14"/>
      <c r="M45" s="3"/>
      <c r="N45" s="5"/>
      <c r="O45" s="1"/>
      <c r="P45" s="14"/>
      <c r="Q45" s="14"/>
      <c r="R45" s="14"/>
      <c r="S45" s="14"/>
      <c r="T45" s="14"/>
      <c r="U45" s="3"/>
      <c r="V45" s="5"/>
      <c r="W45" s="1"/>
      <c r="X45" s="14"/>
      <c r="Y45" s="14"/>
      <c r="Z45" s="14"/>
      <c r="AA45" s="14"/>
      <c r="AB45" s="14"/>
      <c r="AC45" s="3"/>
      <c r="AD45" s="5"/>
      <c r="AE45" s="1"/>
      <c r="AF45" s="14"/>
      <c r="AG45" s="14"/>
      <c r="AH45" s="14"/>
      <c r="AI45" s="14"/>
      <c r="AK45" s="137"/>
      <c r="AL45" s="137"/>
      <c r="AM45" s="137"/>
    </row>
    <row r="46" spans="1:48" ht="15.75" thickBot="1">
      <c r="A46" s="13"/>
      <c r="B46" s="1"/>
      <c r="C46" s="7"/>
      <c r="D46" s="14"/>
      <c r="E46" s="46"/>
      <c r="F46" s="13"/>
      <c r="G46" s="1"/>
      <c r="H46" s="46"/>
      <c r="I46" s="46"/>
      <c r="J46" s="46"/>
      <c r="K46" s="46"/>
      <c r="M46" s="14"/>
      <c r="N46" s="13"/>
      <c r="O46" s="1"/>
      <c r="P46" s="46"/>
      <c r="Q46" s="46"/>
      <c r="R46" s="46"/>
      <c r="S46" s="46"/>
      <c r="T46" s="46"/>
      <c r="U46" s="14"/>
      <c r="V46" s="13"/>
      <c r="W46" s="1"/>
      <c r="X46" s="46"/>
      <c r="Y46" s="46"/>
      <c r="Z46" s="46"/>
      <c r="AA46" s="46"/>
      <c r="AB46" s="46"/>
      <c r="AC46" s="14"/>
      <c r="AD46" s="13"/>
      <c r="AE46" s="1"/>
      <c r="AF46" s="46"/>
      <c r="AG46" s="46"/>
      <c r="AH46" s="46"/>
      <c r="AI46" s="46"/>
    </row>
    <row r="47" spans="1:48">
      <c r="A47" s="8"/>
      <c r="B47" s="122"/>
      <c r="C47" s="37"/>
      <c r="D47" s="37"/>
      <c r="E47" s="9"/>
      <c r="G47" s="1"/>
      <c r="H47" s="9"/>
      <c r="I47" s="9"/>
      <c r="J47" s="9"/>
      <c r="K47" s="9"/>
      <c r="M47" s="9"/>
      <c r="N47" s="8"/>
      <c r="O47" s="1"/>
      <c r="P47" s="9"/>
      <c r="Q47" s="9"/>
      <c r="R47" s="9"/>
      <c r="S47" s="9"/>
      <c r="T47" s="9"/>
      <c r="U47" s="9"/>
      <c r="V47" s="8"/>
      <c r="W47" s="1"/>
      <c r="X47" s="9"/>
      <c r="Y47" s="9"/>
      <c r="Z47" s="9"/>
      <c r="AA47" s="9"/>
      <c r="AB47" s="9"/>
      <c r="AC47" s="9"/>
      <c r="AD47" s="8"/>
      <c r="AE47" s="1"/>
      <c r="AF47" s="147"/>
      <c r="AG47" s="9"/>
      <c r="AH47" s="9"/>
      <c r="AI47" s="9"/>
    </row>
    <row r="48" spans="1:48">
      <c r="A48" s="8"/>
      <c r="B48" s="122"/>
      <c r="C48" s="9"/>
      <c r="D48" s="9"/>
      <c r="E48" s="9"/>
      <c r="G48" s="1"/>
      <c r="H48" s="9"/>
      <c r="I48" s="9"/>
      <c r="J48" s="9"/>
      <c r="K48" s="9"/>
      <c r="M48" s="9"/>
      <c r="N48" s="8"/>
      <c r="O48" s="1"/>
      <c r="P48" s="9"/>
      <c r="Q48" s="9"/>
      <c r="R48" s="9"/>
      <c r="S48" s="9"/>
      <c r="T48" s="9"/>
      <c r="U48" s="9"/>
      <c r="V48" s="8"/>
      <c r="W48" s="1"/>
      <c r="X48" s="9"/>
      <c r="Y48" s="9"/>
      <c r="Z48" s="9"/>
      <c r="AA48" s="9"/>
      <c r="AB48" s="9"/>
      <c r="AC48" s="9"/>
      <c r="AD48" s="8"/>
      <c r="AE48" s="1"/>
      <c r="AF48" s="9"/>
      <c r="AG48" s="9"/>
      <c r="AH48" s="9"/>
      <c r="AI48" s="9"/>
    </row>
    <row r="49" spans="1:39">
      <c r="A49" s="8"/>
      <c r="B49" s="122"/>
      <c r="C49" s="9"/>
      <c r="D49" s="9"/>
      <c r="E49" s="9"/>
      <c r="G49" s="1"/>
      <c r="I49" s="148"/>
      <c r="J49" s="9"/>
      <c r="K49" s="9"/>
      <c r="M49" s="9"/>
      <c r="N49" s="8"/>
      <c r="O49" s="1"/>
      <c r="Q49" s="44"/>
      <c r="R49" s="9"/>
      <c r="S49" s="9"/>
      <c r="T49" s="9"/>
      <c r="U49" s="9"/>
      <c r="V49" s="8"/>
      <c r="W49" s="1"/>
      <c r="Y49" s="148"/>
      <c r="Z49" s="9"/>
      <c r="AA49" s="9"/>
      <c r="AB49" s="9"/>
      <c r="AC49" s="9"/>
      <c r="AD49" s="8"/>
      <c r="AE49" s="1"/>
      <c r="AG49" s="148"/>
      <c r="AH49" s="9"/>
      <c r="AI49" s="9"/>
    </row>
    <row r="50" spans="1:39">
      <c r="A50" s="8"/>
      <c r="B50" s="122"/>
      <c r="C50" s="9"/>
      <c r="D50" s="9"/>
      <c r="G50" s="1"/>
      <c r="I50" s="148"/>
      <c r="J50" s="9"/>
      <c r="K50" s="9"/>
      <c r="N50" s="8"/>
      <c r="O50" s="1"/>
      <c r="Q50" s="139"/>
      <c r="R50" s="139"/>
      <c r="S50" s="139"/>
      <c r="T50" s="9"/>
      <c r="V50" s="92"/>
      <c r="W50" s="140"/>
      <c r="X50" s="92"/>
      <c r="Y50" s="139"/>
      <c r="Z50" s="139"/>
      <c r="AA50" s="139"/>
      <c r="AB50" s="9"/>
      <c r="AD50" s="92"/>
      <c r="AE50" s="140"/>
      <c r="AF50" s="92"/>
      <c r="AG50" s="139"/>
      <c r="AH50" s="139"/>
      <c r="AI50" s="139"/>
    </row>
    <row r="51" spans="1:39">
      <c r="A51" s="8"/>
      <c r="B51" s="123"/>
      <c r="C51" s="9"/>
      <c r="D51" s="9"/>
      <c r="E51" s="9"/>
      <c r="G51" s="1"/>
      <c r="H51" s="9"/>
      <c r="I51" s="149"/>
      <c r="J51" s="149"/>
      <c r="K51" s="9"/>
      <c r="M51" s="9"/>
      <c r="N51" s="8"/>
      <c r="O51" s="1"/>
      <c r="P51" s="9"/>
      <c r="Q51" s="9"/>
      <c r="R51" s="9"/>
      <c r="S51" s="9"/>
      <c r="T51" s="9"/>
      <c r="U51" s="9"/>
      <c r="V51" s="8"/>
      <c r="W51" s="1"/>
      <c r="X51" s="9"/>
      <c r="Y51" s="9"/>
      <c r="Z51" s="9"/>
      <c r="AA51" s="9"/>
      <c r="AB51" s="9"/>
      <c r="AC51" s="9"/>
      <c r="AD51" s="8"/>
      <c r="AE51" s="1"/>
      <c r="AF51" s="9"/>
      <c r="AG51" s="9"/>
      <c r="AH51" s="9"/>
      <c r="AI51" s="9"/>
    </row>
    <row r="52" spans="1:39">
      <c r="A52" s="39"/>
      <c r="B52" s="1"/>
      <c r="C52" s="40"/>
      <c r="D52" s="40"/>
      <c r="E52" s="40"/>
      <c r="F52" s="39"/>
      <c r="G52" s="1"/>
      <c r="H52" s="40"/>
      <c r="I52" s="40"/>
      <c r="J52" s="40"/>
      <c r="K52" s="40"/>
      <c r="M52" s="40"/>
      <c r="N52" s="39"/>
      <c r="O52" s="1"/>
      <c r="P52" s="40"/>
      <c r="Q52" s="40"/>
      <c r="R52" s="40"/>
      <c r="S52" s="40"/>
      <c r="T52" s="40"/>
      <c r="U52" s="40"/>
      <c r="V52" s="39"/>
      <c r="W52" s="1"/>
      <c r="X52" s="40"/>
      <c r="Y52" s="40"/>
      <c r="Z52" s="40"/>
      <c r="AA52" s="40"/>
      <c r="AB52" s="40"/>
      <c r="AC52" s="40"/>
      <c r="AD52" s="39"/>
      <c r="AE52" s="1"/>
      <c r="AF52" s="40"/>
      <c r="AG52" s="40"/>
      <c r="AH52" s="40"/>
      <c r="AI52" s="40"/>
    </row>
    <row r="53" spans="1:39">
      <c r="A53" s="39"/>
      <c r="B53" s="1"/>
      <c r="C53" s="40"/>
      <c r="D53" s="40"/>
      <c r="E53" s="40"/>
      <c r="F53" s="8"/>
      <c r="G53" s="1"/>
      <c r="H53" s="9"/>
      <c r="I53" s="57"/>
      <c r="J53" s="57"/>
      <c r="N53" s="39"/>
      <c r="O53" s="1"/>
      <c r="P53" s="40"/>
      <c r="Q53" s="40"/>
      <c r="R53" s="40"/>
      <c r="S53" s="40"/>
      <c r="V53" s="39"/>
      <c r="W53" s="1"/>
      <c r="X53" s="40"/>
      <c r="Y53" s="40"/>
      <c r="Z53" s="40"/>
      <c r="AA53" s="40"/>
      <c r="AD53" s="39"/>
      <c r="AE53" s="1"/>
      <c r="AF53" s="40"/>
      <c r="AG53" s="40"/>
      <c r="AH53" s="40"/>
      <c r="AI53" s="40"/>
    </row>
    <row r="54" spans="1:39" s="36" customFormat="1">
      <c r="A54" s="38"/>
      <c r="B54" s="11"/>
      <c r="C54" s="12"/>
      <c r="D54" s="12"/>
      <c r="E54" s="12"/>
      <c r="F54" s="38"/>
      <c r="G54" s="11"/>
      <c r="H54" s="12"/>
      <c r="I54" s="12"/>
      <c r="J54" s="12"/>
      <c r="K54" s="12"/>
      <c r="M54" s="12"/>
      <c r="N54" s="38"/>
      <c r="O54" s="11"/>
      <c r="P54" s="12"/>
      <c r="Q54" s="12"/>
      <c r="R54" s="12"/>
      <c r="S54" s="12"/>
      <c r="T54" s="12"/>
      <c r="U54" s="12"/>
      <c r="V54" s="38"/>
      <c r="W54" s="11"/>
      <c r="X54" s="12"/>
      <c r="Y54" s="12"/>
      <c r="Z54" s="12"/>
      <c r="AA54" s="12"/>
      <c r="AB54" s="12"/>
      <c r="AC54" s="12"/>
      <c r="AD54" s="38"/>
      <c r="AE54" s="11"/>
      <c r="AF54" s="12"/>
      <c r="AG54" s="12"/>
      <c r="AH54" s="12"/>
      <c r="AI54" s="12"/>
    </row>
    <row r="55" spans="1:39">
      <c r="AK55" s="220"/>
      <c r="AL55" s="220"/>
      <c r="AM55" s="220"/>
    </row>
    <row r="56" spans="1:39" ht="39.75" customHeight="1" thickBot="1">
      <c r="E56" s="3"/>
      <c r="F56" s="3"/>
      <c r="G56" s="3"/>
      <c r="H56" s="47"/>
      <c r="I56" s="47"/>
      <c r="J56" s="45"/>
      <c r="K56" s="47"/>
      <c r="N56" s="3"/>
      <c r="O56" s="3"/>
      <c r="P56" s="47"/>
      <c r="Q56" s="47"/>
      <c r="R56" s="45"/>
      <c r="S56" s="47"/>
      <c r="T56" s="47"/>
      <c r="V56" s="3"/>
      <c r="W56" s="3"/>
      <c r="X56" s="47"/>
      <c r="Y56" s="47"/>
      <c r="Z56" s="45"/>
      <c r="AA56" s="47"/>
      <c r="AB56" s="47"/>
      <c r="AD56" s="3"/>
      <c r="AE56" s="3"/>
      <c r="AF56" s="47"/>
      <c r="AG56" s="47"/>
      <c r="AH56" s="45"/>
      <c r="AI56" s="47"/>
      <c r="AK56" s="113"/>
      <c r="AL56" s="113"/>
      <c r="AM56" s="113"/>
    </row>
    <row r="57" spans="1:39" ht="16.5" thickTop="1" thickBot="1">
      <c r="A57" s="5"/>
      <c r="B57" s="1"/>
      <c r="C57" s="7"/>
      <c r="D57" s="14"/>
      <c r="E57" s="14"/>
      <c r="F57" s="5"/>
      <c r="G57" s="1"/>
      <c r="H57" s="14"/>
      <c r="I57" s="14"/>
      <c r="J57" s="14"/>
      <c r="K57" s="14"/>
      <c r="M57" s="3"/>
      <c r="N57" s="5"/>
      <c r="O57" s="1"/>
      <c r="P57" s="14"/>
      <c r="Q57" s="14"/>
      <c r="R57" s="14"/>
      <c r="S57" s="14"/>
      <c r="T57" s="14"/>
      <c r="U57" s="3"/>
      <c r="V57" s="5"/>
      <c r="W57" s="1"/>
      <c r="X57" s="14"/>
      <c r="Y57" s="14"/>
      <c r="Z57" s="14"/>
      <c r="AA57" s="14"/>
      <c r="AB57" s="14"/>
      <c r="AC57" s="3"/>
      <c r="AD57" s="5"/>
      <c r="AE57" s="1"/>
      <c r="AF57" s="14"/>
      <c r="AG57" s="14"/>
      <c r="AH57" s="14"/>
      <c r="AI57" s="14"/>
      <c r="AK57" s="137"/>
      <c r="AL57" s="137"/>
      <c r="AM57" s="137"/>
    </row>
    <row r="58" spans="1:39" ht="15.75" thickBot="1">
      <c r="A58" s="13"/>
      <c r="B58" s="1"/>
      <c r="C58" s="7"/>
      <c r="D58" s="14"/>
      <c r="E58" s="46"/>
      <c r="F58" s="13"/>
      <c r="G58" s="1"/>
      <c r="H58" s="46"/>
      <c r="I58" s="46"/>
      <c r="J58" s="46"/>
      <c r="K58" s="46"/>
      <c r="M58" s="14"/>
      <c r="N58" s="13"/>
      <c r="O58" s="1"/>
      <c r="P58" s="46"/>
      <c r="Q58" s="46"/>
      <c r="R58" s="46"/>
      <c r="S58" s="46"/>
      <c r="T58" s="46"/>
      <c r="U58" s="14"/>
      <c r="V58" s="13"/>
      <c r="W58" s="1"/>
      <c r="X58" s="46"/>
      <c r="Y58" s="46"/>
      <c r="Z58" s="46"/>
      <c r="AA58" s="46"/>
      <c r="AB58" s="46"/>
      <c r="AC58" s="14"/>
      <c r="AD58" s="13"/>
      <c r="AE58" s="1"/>
      <c r="AF58" s="46"/>
      <c r="AG58" s="46"/>
      <c r="AH58" s="46"/>
      <c r="AI58" s="46"/>
    </row>
    <row r="59" spans="1:39">
      <c r="A59" s="8"/>
      <c r="B59" s="122"/>
      <c r="C59" s="37"/>
      <c r="D59" s="37"/>
      <c r="E59" s="9"/>
      <c r="G59" s="1"/>
      <c r="H59" s="9"/>
      <c r="I59" s="9"/>
      <c r="J59" s="9"/>
      <c r="K59" s="9"/>
      <c r="M59" s="9"/>
      <c r="N59" s="8"/>
      <c r="O59" s="1"/>
      <c r="P59" s="9"/>
      <c r="Q59" s="9"/>
      <c r="R59" s="9"/>
      <c r="S59" s="9"/>
      <c r="T59" s="9"/>
      <c r="U59" s="9"/>
      <c r="V59" s="8"/>
      <c r="W59" s="1"/>
      <c r="X59" s="9"/>
      <c r="Y59" s="9"/>
      <c r="Z59" s="9"/>
      <c r="AA59" s="9"/>
      <c r="AB59" s="9"/>
      <c r="AC59" s="9"/>
      <c r="AD59" s="8"/>
      <c r="AE59" s="1"/>
      <c r="AF59" s="147"/>
      <c r="AG59" s="9"/>
      <c r="AH59" s="9"/>
      <c r="AI59" s="9"/>
    </row>
    <row r="60" spans="1:39">
      <c r="A60" s="8"/>
      <c r="B60" s="122"/>
      <c r="C60" s="9"/>
      <c r="D60" s="9"/>
      <c r="E60" s="9"/>
      <c r="G60" s="1"/>
      <c r="H60" s="9"/>
      <c r="I60" s="9"/>
      <c r="J60" s="9"/>
      <c r="K60" s="9"/>
      <c r="M60" s="9"/>
      <c r="N60" s="8"/>
      <c r="O60" s="1"/>
      <c r="P60" s="9"/>
      <c r="Q60" s="9"/>
      <c r="R60" s="9"/>
      <c r="S60" s="9"/>
      <c r="T60" s="9"/>
      <c r="U60" s="9"/>
      <c r="V60" s="8"/>
      <c r="W60" s="1"/>
      <c r="X60" s="9"/>
      <c r="Y60" s="9"/>
      <c r="Z60" s="9"/>
      <c r="AA60" s="9"/>
      <c r="AB60" s="9"/>
      <c r="AC60" s="9"/>
      <c r="AD60" s="8"/>
      <c r="AE60" s="1"/>
      <c r="AF60" s="9"/>
      <c r="AG60" s="9"/>
      <c r="AH60" s="9"/>
      <c r="AI60" s="9"/>
    </row>
    <row r="61" spans="1:39">
      <c r="A61" s="8"/>
      <c r="B61" s="122"/>
      <c r="C61" s="9"/>
      <c r="D61" s="9"/>
      <c r="E61" s="9"/>
      <c r="G61" s="1"/>
      <c r="I61" s="148"/>
      <c r="J61" s="9"/>
      <c r="K61" s="9"/>
      <c r="M61" s="9"/>
      <c r="N61" s="8"/>
      <c r="O61" s="1"/>
      <c r="Q61" s="44"/>
      <c r="R61" s="9"/>
      <c r="S61" s="9"/>
      <c r="T61" s="9"/>
      <c r="U61" s="9"/>
      <c r="V61" s="8"/>
      <c r="W61" s="1"/>
      <c r="Y61" s="148"/>
      <c r="Z61" s="9"/>
      <c r="AA61" s="9"/>
      <c r="AB61" s="9"/>
      <c r="AC61" s="9"/>
      <c r="AD61" s="8"/>
      <c r="AE61" s="1"/>
      <c r="AG61" s="148"/>
      <c r="AH61" s="9"/>
      <c r="AI61" s="9"/>
    </row>
    <row r="62" spans="1:39">
      <c r="A62" s="8"/>
      <c r="B62" s="122"/>
      <c r="C62" s="9"/>
      <c r="D62" s="9"/>
      <c r="G62" s="1"/>
      <c r="I62" s="148"/>
      <c r="J62" s="9"/>
      <c r="K62" s="9"/>
      <c r="N62" s="8"/>
      <c r="O62" s="1"/>
      <c r="Q62" s="139"/>
      <c r="R62" s="139"/>
      <c r="S62" s="139"/>
      <c r="T62" s="9"/>
      <c r="V62" s="92"/>
      <c r="W62" s="140"/>
      <c r="X62" s="92"/>
      <c r="Y62" s="139"/>
      <c r="Z62" s="139"/>
      <c r="AA62" s="139"/>
      <c r="AB62" s="9"/>
      <c r="AD62" s="92"/>
      <c r="AE62" s="140"/>
      <c r="AF62" s="92"/>
      <c r="AG62" s="139"/>
      <c r="AH62" s="139"/>
      <c r="AI62" s="139"/>
    </row>
    <row r="63" spans="1:39">
      <c r="A63" s="8"/>
      <c r="B63" s="123"/>
      <c r="C63" s="9"/>
      <c r="D63" s="9"/>
      <c r="E63" s="9"/>
      <c r="G63" s="1"/>
      <c r="H63" s="9"/>
      <c r="I63" s="149"/>
      <c r="J63" s="149"/>
      <c r="K63" s="9"/>
      <c r="M63" s="9"/>
      <c r="N63" s="8"/>
      <c r="O63" s="1"/>
      <c r="P63" s="9"/>
      <c r="Q63" s="9"/>
      <c r="R63" s="9"/>
      <c r="S63" s="9"/>
      <c r="T63" s="9"/>
      <c r="U63" s="9"/>
      <c r="V63" s="8"/>
      <c r="W63" s="1"/>
      <c r="X63" s="9"/>
      <c r="Y63" s="9"/>
      <c r="Z63" s="9"/>
      <c r="AA63" s="9"/>
      <c r="AB63" s="9"/>
      <c r="AC63" s="9"/>
      <c r="AD63" s="8"/>
      <c r="AE63" s="1"/>
      <c r="AF63" s="9"/>
      <c r="AG63" s="9"/>
      <c r="AH63" s="9"/>
      <c r="AI63" s="9"/>
    </row>
    <row r="64" spans="1:39">
      <c r="A64" s="39"/>
      <c r="B64" s="1"/>
      <c r="C64" s="40"/>
      <c r="D64" s="40"/>
      <c r="E64" s="40"/>
      <c r="F64" s="39"/>
      <c r="G64" s="1"/>
      <c r="H64" s="40"/>
      <c r="I64" s="40"/>
      <c r="J64" s="40"/>
      <c r="K64" s="40"/>
      <c r="M64" s="40"/>
      <c r="N64" s="39"/>
      <c r="O64" s="1"/>
      <c r="P64" s="40"/>
      <c r="Q64" s="40"/>
      <c r="R64" s="40"/>
      <c r="S64" s="40"/>
      <c r="T64" s="40"/>
      <c r="U64" s="40"/>
      <c r="V64" s="39"/>
      <c r="W64" s="1"/>
      <c r="X64" s="40"/>
      <c r="Y64" s="40"/>
      <c r="Z64" s="40"/>
      <c r="AA64" s="40"/>
      <c r="AB64" s="40"/>
      <c r="AC64" s="40"/>
      <c r="AD64" s="39"/>
      <c r="AE64" s="1"/>
      <c r="AF64" s="40"/>
      <c r="AG64" s="40"/>
      <c r="AH64" s="40"/>
      <c r="AI64" s="40"/>
    </row>
    <row r="65" spans="1:35">
      <c r="A65" s="39"/>
      <c r="B65" s="1"/>
      <c r="C65" s="40"/>
      <c r="D65" s="40"/>
      <c r="E65" s="40"/>
      <c r="F65" s="8"/>
      <c r="G65" s="1"/>
      <c r="H65" s="9"/>
      <c r="I65" s="57"/>
      <c r="J65" s="57"/>
      <c r="N65" s="39"/>
      <c r="O65" s="1"/>
      <c r="P65" s="40"/>
      <c r="Q65" s="9"/>
      <c r="R65" s="40"/>
      <c r="S65" s="40"/>
      <c r="AD65" s="39"/>
      <c r="AE65" s="1"/>
      <c r="AF65" s="40"/>
      <c r="AG65" s="40"/>
      <c r="AH65" s="40"/>
      <c r="AI65" s="40"/>
    </row>
    <row r="66" spans="1:35" s="36" customFormat="1">
      <c r="A66" s="38"/>
      <c r="B66" s="11"/>
      <c r="C66" s="12"/>
      <c r="D66" s="12"/>
      <c r="E66" s="12"/>
      <c r="F66" s="38"/>
      <c r="G66" s="11"/>
      <c r="H66" s="12"/>
      <c r="I66" s="12"/>
      <c r="J66" s="12"/>
      <c r="K66" s="12"/>
      <c r="M66" s="12"/>
      <c r="Q66" s="15"/>
      <c r="S66" s="101"/>
      <c r="T66" s="12"/>
      <c r="U66" s="12"/>
      <c r="V66" s="38"/>
      <c r="W66" s="11"/>
      <c r="X66" s="12"/>
      <c r="Y66" s="15"/>
      <c r="AA66" s="101"/>
      <c r="AB66" s="12"/>
      <c r="AC66" s="12"/>
      <c r="AD66" s="38"/>
      <c r="AE66" s="11"/>
      <c r="AF66" s="12"/>
      <c r="AG66" s="12"/>
      <c r="AH66" s="12"/>
      <c r="AI66" s="12"/>
    </row>
  </sheetData>
  <mergeCells count="18">
    <mergeCell ref="E26:K26"/>
    <mergeCell ref="M26:S26"/>
    <mergeCell ref="A1:I1"/>
    <mergeCell ref="F2:J2"/>
    <mergeCell ref="N2:Q2"/>
    <mergeCell ref="N3:Q3"/>
    <mergeCell ref="N12:Q12"/>
    <mergeCell ref="AK26:AM26"/>
    <mergeCell ref="AK55:AM55"/>
    <mergeCell ref="V2:Y2"/>
    <mergeCell ref="V3:Y3"/>
    <mergeCell ref="V12:Y12"/>
    <mergeCell ref="U26:AA26"/>
    <mergeCell ref="AD2:AG2"/>
    <mergeCell ref="AD3:AG3"/>
    <mergeCell ref="AD12:AG12"/>
    <mergeCell ref="AC26:AI26"/>
    <mergeCell ref="AK27:AM2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C694C-312F-4B88-A1D1-173E302D4E8B}">
  <sheetPr codeName="Sheet11">
    <tabColor theme="9" tint="0.39997558519241921"/>
  </sheetPr>
  <dimension ref="A1:AV90"/>
  <sheetViews>
    <sheetView topLeftCell="J1" zoomScale="90" zoomScaleNormal="90" workbookViewId="0">
      <selection activeCell="C31" sqref="C31"/>
    </sheetView>
  </sheetViews>
  <sheetFormatPr defaultColWidth="9.140625" defaultRowHeight="15"/>
  <cols>
    <col min="1" max="1" width="15" bestFit="1" customWidth="1"/>
    <col min="3" max="3" width="9.7109375" bestFit="1" customWidth="1"/>
    <col min="4" max="4" width="3.7109375" customWidth="1"/>
    <col min="5" max="5" width="3.28515625" customWidth="1"/>
    <col min="6" max="6" width="33.28515625" bestFit="1" customWidth="1"/>
    <col min="7" max="7" width="2.42578125" customWidth="1"/>
    <col min="8" max="8" width="11.42578125" bestFit="1" customWidth="1"/>
    <col min="9" max="10" width="11.42578125" customWidth="1"/>
    <col min="11" max="11" width="12" bestFit="1" customWidth="1"/>
    <col min="12" max="12" width="2.42578125" customWidth="1"/>
    <col min="13" max="13" width="2.28515625" customWidth="1"/>
    <col min="14" max="14" width="31.42578125" bestFit="1" customWidth="1"/>
    <col min="15" max="15" width="11.28515625" bestFit="1" customWidth="1"/>
    <col min="16" max="16" width="9.7109375" bestFit="1" customWidth="1"/>
    <col min="17" max="18" width="11.42578125" customWidth="1"/>
    <col min="19" max="19" width="12" bestFit="1" customWidth="1"/>
    <col min="20" max="20" width="2.42578125" customWidth="1"/>
    <col min="21" max="21" width="2.28515625" customWidth="1"/>
    <col min="22" max="22" width="31.42578125" bestFit="1" customWidth="1"/>
    <col min="23" max="23" width="11.28515625" bestFit="1" customWidth="1"/>
    <col min="24" max="24" width="9.7109375" bestFit="1" customWidth="1"/>
    <col min="25" max="26" width="11.42578125" customWidth="1"/>
    <col min="27" max="27" width="12" bestFit="1" customWidth="1"/>
    <col min="28" max="28" width="3.140625" customWidth="1"/>
    <col min="29" max="29" width="2.28515625" customWidth="1"/>
    <col min="30" max="30" width="31.42578125" bestFit="1" customWidth="1"/>
    <col min="31" max="31" width="11.28515625" bestFit="1" customWidth="1"/>
    <col min="32" max="32" width="9.7109375" bestFit="1" customWidth="1"/>
    <col min="33" max="34" width="11.42578125" customWidth="1"/>
    <col min="35" max="35" width="12" bestFit="1" customWidth="1"/>
    <col min="37" max="37" width="15.7109375" customWidth="1"/>
    <col min="38" max="38" width="12.7109375" customWidth="1"/>
    <col min="39" max="39" width="17" customWidth="1"/>
  </cols>
  <sheetData>
    <row r="1" spans="1:35" s="114" customFormat="1" ht="21">
      <c r="A1" s="245" t="s">
        <v>112</v>
      </c>
      <c r="B1" s="234"/>
      <c r="C1" s="234"/>
      <c r="D1" s="234"/>
      <c r="E1" s="234"/>
      <c r="F1" s="234"/>
      <c r="G1" s="234"/>
      <c r="H1" s="234"/>
      <c r="I1" s="234"/>
    </row>
    <row r="2" spans="1:35" ht="13.5" customHeight="1">
      <c r="A2" s="60"/>
      <c r="B2" s="61"/>
      <c r="C2" s="61"/>
      <c r="D2" s="61"/>
      <c r="E2" s="61"/>
      <c r="F2" s="221" t="s">
        <v>11</v>
      </c>
      <c r="G2" s="222"/>
      <c r="H2" s="222"/>
      <c r="I2" s="222"/>
      <c r="J2" s="223"/>
      <c r="N2" s="230" t="s">
        <v>12</v>
      </c>
      <c r="O2" s="231"/>
      <c r="P2" s="231"/>
      <c r="Q2" s="232"/>
      <c r="V2" s="230" t="s">
        <v>13</v>
      </c>
      <c r="W2" s="231"/>
      <c r="X2" s="231"/>
      <c r="Y2" s="232"/>
      <c r="AD2" s="230" t="s">
        <v>14</v>
      </c>
      <c r="AE2" s="231"/>
      <c r="AF2" s="231"/>
      <c r="AG2" s="232"/>
    </row>
    <row r="3" spans="1:35" ht="13.5" customHeight="1">
      <c r="A3" s="60"/>
      <c r="B3" s="61"/>
      <c r="C3" s="61"/>
      <c r="D3" s="61"/>
      <c r="E3" s="61"/>
      <c r="F3" s="115"/>
      <c r="G3" s="116"/>
      <c r="H3" s="117" t="s">
        <v>5</v>
      </c>
      <c r="I3" s="117" t="s">
        <v>15</v>
      </c>
      <c r="J3" s="118" t="s">
        <v>8</v>
      </c>
      <c r="N3" s="238" t="s">
        <v>16</v>
      </c>
      <c r="O3" s="239"/>
      <c r="P3" s="239"/>
      <c r="Q3" s="240"/>
      <c r="V3" s="238" t="s">
        <v>16</v>
      </c>
      <c r="W3" s="239"/>
      <c r="X3" s="239"/>
      <c r="Y3" s="240"/>
      <c r="AD3" s="238" t="s">
        <v>16</v>
      </c>
      <c r="AE3" s="239"/>
      <c r="AF3" s="239"/>
      <c r="AG3" s="240"/>
    </row>
    <row r="4" spans="1:35" ht="13.5" customHeight="1">
      <c r="A4" s="60"/>
      <c r="B4" s="61"/>
      <c r="C4" s="61"/>
      <c r="D4" s="61"/>
      <c r="E4" s="61"/>
      <c r="F4" s="105" t="s">
        <v>17</v>
      </c>
      <c r="G4" s="43"/>
      <c r="H4" s="162">
        <v>78.650000000000006</v>
      </c>
      <c r="I4" s="162">
        <v>0</v>
      </c>
      <c r="J4" s="182">
        <v>78.650000000000006</v>
      </c>
      <c r="N4" s="115"/>
      <c r="O4" s="160" t="s">
        <v>5</v>
      </c>
      <c r="P4" s="160" t="s">
        <v>15</v>
      </c>
      <c r="Q4" s="161" t="s">
        <v>8</v>
      </c>
      <c r="V4" s="108"/>
      <c r="W4" s="93" t="s">
        <v>5</v>
      </c>
      <c r="X4" s="93" t="s">
        <v>15</v>
      </c>
      <c r="Y4" s="161" t="s">
        <v>8</v>
      </c>
      <c r="AD4" s="108"/>
      <c r="AE4" s="93" t="s">
        <v>5</v>
      </c>
      <c r="AF4" s="93" t="s">
        <v>15</v>
      </c>
      <c r="AG4" s="161" t="s">
        <v>8</v>
      </c>
    </row>
    <row r="5" spans="1:35" ht="13.5" customHeight="1">
      <c r="A5" s="60"/>
      <c r="B5" s="61"/>
      <c r="C5" s="61"/>
      <c r="D5" s="61"/>
      <c r="E5" s="61"/>
      <c r="F5" s="105" t="s">
        <v>94</v>
      </c>
      <c r="G5" s="43"/>
      <c r="H5" s="43"/>
      <c r="I5" s="43"/>
      <c r="J5" s="166"/>
      <c r="N5" s="105" t="s">
        <v>17</v>
      </c>
      <c r="O5" s="162">
        <v>29.097610156886343</v>
      </c>
      <c r="P5" s="162">
        <v>0</v>
      </c>
      <c r="Q5" s="164">
        <v>29.097610156886343</v>
      </c>
      <c r="V5" s="103" t="s">
        <v>17</v>
      </c>
      <c r="W5" s="162">
        <v>43.356502850029834</v>
      </c>
      <c r="X5" s="162">
        <v>0.24316628787601294</v>
      </c>
      <c r="Y5" s="164">
        <v>43.599669137905842</v>
      </c>
      <c r="AD5" s="105" t="s">
        <v>17</v>
      </c>
      <c r="AE5" s="162">
        <v>29.097610156886343</v>
      </c>
      <c r="AF5" s="162">
        <v>0</v>
      </c>
      <c r="AG5" s="182">
        <v>29.097610156886343</v>
      </c>
    </row>
    <row r="6" spans="1:35" ht="13.5" customHeight="1">
      <c r="A6" s="60"/>
      <c r="B6" s="61"/>
      <c r="C6" s="61"/>
      <c r="D6" s="61"/>
      <c r="E6" s="61"/>
      <c r="F6" s="107" t="s">
        <v>113</v>
      </c>
      <c r="G6" s="43"/>
      <c r="H6" s="163">
        <v>9.5939999999999998E-2</v>
      </c>
      <c r="I6" s="163">
        <v>2.9700000000000001E-4</v>
      </c>
      <c r="J6" s="165">
        <v>9.6236999999999989E-2</v>
      </c>
      <c r="N6" s="105" t="s">
        <v>20</v>
      </c>
      <c r="O6" s="163">
        <v>0.60380931494179313</v>
      </c>
      <c r="P6" s="163">
        <v>1.0297157911143889E-2</v>
      </c>
      <c r="Q6" s="165">
        <v>0.61410647285293707</v>
      </c>
      <c r="R6" s="44"/>
      <c r="S6" s="44"/>
      <c r="T6" s="44"/>
      <c r="V6" s="105" t="s">
        <v>20</v>
      </c>
      <c r="W6" s="163">
        <v>0</v>
      </c>
      <c r="X6" s="163">
        <v>0</v>
      </c>
      <c r="Y6" s="165">
        <v>0</v>
      </c>
      <c r="Z6" s="44"/>
      <c r="AA6" s="44"/>
      <c r="AB6" s="44"/>
      <c r="AD6" s="105" t="s">
        <v>20</v>
      </c>
      <c r="AE6" s="163">
        <v>0</v>
      </c>
      <c r="AF6" s="163">
        <v>0</v>
      </c>
      <c r="AG6" s="165">
        <v>0</v>
      </c>
      <c r="AH6" s="44"/>
      <c r="AI6" s="44"/>
    </row>
    <row r="7" spans="1:35" ht="13.5" customHeight="1">
      <c r="A7" s="60"/>
      <c r="B7" s="61"/>
      <c r="C7" s="61"/>
      <c r="D7" s="61"/>
      <c r="E7" s="61"/>
      <c r="F7" s="107" t="s">
        <v>114</v>
      </c>
      <c r="G7" s="43"/>
      <c r="H7" s="163">
        <v>7.798200000000001E-2</v>
      </c>
      <c r="I7" s="163">
        <v>2.9700000000000001E-4</v>
      </c>
      <c r="J7" s="165">
        <v>7.8279000000000001E-2</v>
      </c>
      <c r="N7" s="105" t="s">
        <v>22</v>
      </c>
      <c r="O7" s="163">
        <v>0</v>
      </c>
      <c r="P7" s="163">
        <v>3.918459579378311E-3</v>
      </c>
      <c r="Q7" s="165">
        <v>3.918459579378311E-3</v>
      </c>
      <c r="V7" s="105" t="s">
        <v>22</v>
      </c>
      <c r="W7" s="163">
        <v>0</v>
      </c>
      <c r="X7" s="163">
        <v>3.918459579378311E-3</v>
      </c>
      <c r="Y7" s="165">
        <v>3.918459579378311E-3</v>
      </c>
      <c r="AD7" s="105" t="s">
        <v>22</v>
      </c>
      <c r="AE7" s="163">
        <v>7.1816978237685708E-2</v>
      </c>
      <c r="AF7" s="163">
        <v>5.1432018072883291E-3</v>
      </c>
      <c r="AG7" s="165">
        <v>7.6960180044974028E-2</v>
      </c>
    </row>
    <row r="8" spans="1:35" ht="13.5" customHeight="1">
      <c r="A8" s="60"/>
      <c r="B8" s="61"/>
      <c r="C8" s="61"/>
      <c r="D8" s="61"/>
      <c r="E8" s="61"/>
      <c r="F8" s="107" t="s">
        <v>115</v>
      </c>
      <c r="G8" s="43"/>
      <c r="H8" s="163">
        <v>6.7555000000000004E-2</v>
      </c>
      <c r="I8" s="163">
        <v>2.9700000000000001E-4</v>
      </c>
      <c r="J8" s="165">
        <v>6.785200000000001E-2</v>
      </c>
      <c r="N8" s="105" t="s">
        <v>24</v>
      </c>
      <c r="O8" s="163">
        <v>-8.6499021552362591E-4</v>
      </c>
      <c r="P8" s="163">
        <v>1.8448860866686262E-2</v>
      </c>
      <c r="Q8" s="165">
        <v>1.7583870651162636E-2</v>
      </c>
      <c r="V8" s="105" t="s">
        <v>24</v>
      </c>
      <c r="W8" s="163">
        <v>-8.6499021552362591E-4</v>
      </c>
      <c r="X8" s="163">
        <v>1.8448860866686262E-2</v>
      </c>
      <c r="Y8" s="165">
        <v>1.7583870651162636E-2</v>
      </c>
      <c r="AD8" s="105" t="s">
        <v>24</v>
      </c>
      <c r="AE8" s="163">
        <v>-8.6499021552362591E-4</v>
      </c>
      <c r="AF8" s="163">
        <v>1.8448860866686262E-2</v>
      </c>
      <c r="AG8" s="165">
        <v>1.7583870651162636E-2</v>
      </c>
      <c r="AH8" s="105"/>
    </row>
    <row r="9" spans="1:35" ht="13.5" customHeight="1">
      <c r="A9" s="60"/>
      <c r="B9" s="61"/>
      <c r="C9" s="61"/>
      <c r="D9" s="61"/>
      <c r="E9" s="61"/>
      <c r="F9" s="107" t="s">
        <v>116</v>
      </c>
      <c r="G9" s="43"/>
      <c r="H9" s="163">
        <v>6.1023000000000008E-2</v>
      </c>
      <c r="I9" s="163">
        <v>2.9700000000000001E-4</v>
      </c>
      <c r="J9" s="165">
        <v>6.1320000000000006E-2</v>
      </c>
      <c r="N9" s="105" t="s">
        <v>26</v>
      </c>
      <c r="O9" s="163">
        <v>1.4047670012902582E-3</v>
      </c>
      <c r="P9" s="163">
        <v>0.14261380567437265</v>
      </c>
      <c r="Q9" s="165">
        <v>0.1440185726756629</v>
      </c>
      <c r="V9" s="105" t="s">
        <v>26</v>
      </c>
      <c r="W9" s="163">
        <v>1.4047670012902582E-3</v>
      </c>
      <c r="X9" s="163">
        <v>0.14261380567437265</v>
      </c>
      <c r="Y9" s="165">
        <v>0.1440185726756629</v>
      </c>
      <c r="AD9" s="105" t="s">
        <v>26</v>
      </c>
      <c r="AE9" s="163">
        <v>1.4047670012902582E-3</v>
      </c>
      <c r="AF9" s="163">
        <v>0.14261380567437265</v>
      </c>
      <c r="AG9" s="165">
        <v>0.1440185726756629</v>
      </c>
    </row>
    <row r="10" spans="1:35" ht="13.5" customHeight="1">
      <c r="A10" s="60"/>
      <c r="B10" s="61"/>
      <c r="C10" s="61"/>
      <c r="D10" s="61"/>
      <c r="E10" s="61"/>
      <c r="F10" s="107" t="s">
        <v>117</v>
      </c>
      <c r="G10" s="43"/>
      <c r="H10" s="163">
        <v>3.6273E-2</v>
      </c>
      <c r="I10" s="163">
        <v>2.9700000000000001E-4</v>
      </c>
      <c r="J10" s="165">
        <v>3.6569999999999998E-2</v>
      </c>
      <c r="M10" s="106"/>
      <c r="N10" s="108" t="s">
        <v>28</v>
      </c>
      <c r="O10" s="177">
        <v>0.152643</v>
      </c>
      <c r="P10" s="177">
        <v>0</v>
      </c>
      <c r="Q10" s="167">
        <v>0.152643</v>
      </c>
      <c r="U10" s="106"/>
      <c r="V10" s="108" t="s">
        <v>28</v>
      </c>
      <c r="W10" s="177">
        <v>0.152643</v>
      </c>
      <c r="X10" s="177">
        <v>0</v>
      </c>
      <c r="Y10" s="167">
        <v>0.152643</v>
      </c>
      <c r="Z10" s="105"/>
      <c r="AD10" s="108" t="s">
        <v>28</v>
      </c>
      <c r="AE10" s="177">
        <v>0.152643</v>
      </c>
      <c r="AF10" s="163">
        <v>0</v>
      </c>
      <c r="AG10" s="167">
        <v>0.152643</v>
      </c>
    </row>
    <row r="11" spans="1:35" ht="15.75" customHeight="1">
      <c r="A11" s="60"/>
      <c r="B11" s="61"/>
      <c r="C11" s="61"/>
      <c r="D11" s="61"/>
      <c r="E11" s="61"/>
      <c r="F11" s="105" t="s">
        <v>99</v>
      </c>
      <c r="G11" s="43"/>
      <c r="H11" s="163"/>
      <c r="I11" s="163"/>
      <c r="J11" s="165"/>
      <c r="AF11" s="116"/>
      <c r="AG11" s="116"/>
    </row>
    <row r="12" spans="1:35" ht="13.5" customHeight="1">
      <c r="A12" s="60"/>
      <c r="B12" s="61"/>
      <c r="C12" s="61"/>
      <c r="D12" s="61"/>
      <c r="E12" s="61"/>
      <c r="F12" s="105" t="s">
        <v>100</v>
      </c>
      <c r="G12" s="43"/>
      <c r="H12" s="163"/>
      <c r="I12" s="163"/>
      <c r="J12" s="165"/>
      <c r="N12" s="238" t="s">
        <v>30</v>
      </c>
      <c r="O12" s="239"/>
      <c r="P12" s="239"/>
      <c r="Q12" s="240"/>
      <c r="V12" s="238" t="s">
        <v>30</v>
      </c>
      <c r="W12" s="239"/>
      <c r="X12" s="239"/>
      <c r="Y12" s="240"/>
      <c r="AD12" s="238" t="s">
        <v>30</v>
      </c>
      <c r="AE12" s="239"/>
      <c r="AF12" s="239"/>
      <c r="AG12" s="240"/>
    </row>
    <row r="13" spans="1:35" ht="13.5" customHeight="1">
      <c r="A13" s="60"/>
      <c r="B13" s="61"/>
      <c r="C13" s="61"/>
      <c r="D13" s="61"/>
      <c r="E13" s="61"/>
      <c r="F13" s="105" t="s">
        <v>101</v>
      </c>
      <c r="G13" s="43"/>
      <c r="H13" s="163"/>
      <c r="I13" s="163"/>
      <c r="J13" s="165"/>
      <c r="N13" s="108"/>
      <c r="O13" s="93" t="s">
        <v>5</v>
      </c>
      <c r="P13" s="93" t="s">
        <v>15</v>
      </c>
      <c r="Q13" s="161" t="s">
        <v>8</v>
      </c>
      <c r="R13" s="44"/>
      <c r="S13" s="44"/>
      <c r="T13" s="44"/>
      <c r="V13" s="105"/>
      <c r="W13" s="160" t="s">
        <v>5</v>
      </c>
      <c r="X13" s="160" t="s">
        <v>15</v>
      </c>
      <c r="Y13" s="161" t="s">
        <v>8</v>
      </c>
      <c r="Z13" s="44"/>
      <c r="AA13" s="44"/>
      <c r="AB13" s="44"/>
      <c r="AD13" s="108"/>
      <c r="AE13" s="93" t="s">
        <v>5</v>
      </c>
      <c r="AF13" s="93" t="s">
        <v>15</v>
      </c>
      <c r="AG13" s="109" t="s">
        <v>8</v>
      </c>
      <c r="AH13" s="44"/>
      <c r="AI13" s="44"/>
    </row>
    <row r="14" spans="1:35" ht="13.5" customHeight="1">
      <c r="A14" s="60"/>
      <c r="B14" s="61"/>
      <c r="C14" s="61"/>
      <c r="D14" s="61"/>
      <c r="E14" s="61"/>
      <c r="F14" s="105" t="s">
        <v>33</v>
      </c>
      <c r="G14" s="43"/>
      <c r="H14" s="163">
        <v>-4.065E-3</v>
      </c>
      <c r="I14" s="163">
        <v>3.2865000000000005E-2</v>
      </c>
      <c r="J14" s="165">
        <v>2.8800000000000003E-2</v>
      </c>
      <c r="N14" s="105" t="s">
        <v>17</v>
      </c>
      <c r="O14" s="162">
        <v>29.097610156886343</v>
      </c>
      <c r="P14" s="162">
        <v>0</v>
      </c>
      <c r="Q14" s="162">
        <v>29.097610156886343</v>
      </c>
      <c r="U14" s="106"/>
      <c r="V14" s="104" t="s">
        <v>17</v>
      </c>
      <c r="W14" s="162">
        <v>501.89065855250084</v>
      </c>
      <c r="X14" s="162">
        <v>7.7349531222224197</v>
      </c>
      <c r="Y14" s="164">
        <v>509.6256116747233</v>
      </c>
      <c r="AD14" s="103" t="s">
        <v>17</v>
      </c>
      <c r="AE14" s="162">
        <v>29.1</v>
      </c>
      <c r="AF14" s="162">
        <v>0</v>
      </c>
      <c r="AG14" s="164">
        <v>29.1</v>
      </c>
      <c r="AH14" s="105"/>
    </row>
    <row r="15" spans="1:35" ht="13.5" customHeight="1">
      <c r="A15" s="60"/>
      <c r="B15" s="61"/>
      <c r="C15" s="61"/>
      <c r="D15" s="61"/>
      <c r="E15" s="61"/>
      <c r="F15" s="105" t="s">
        <v>34</v>
      </c>
      <c r="G15" s="43"/>
      <c r="H15" s="163">
        <v>-1.5110000000000002E-3</v>
      </c>
      <c r="I15" s="163">
        <v>1.9244999999999998E-2</v>
      </c>
      <c r="J15" s="165">
        <v>1.7733999999999996E-2</v>
      </c>
      <c r="N15" s="105" t="s">
        <v>20</v>
      </c>
      <c r="O15" s="163">
        <v>0.6249848683706285</v>
      </c>
      <c r="P15" s="163">
        <v>1.0224830240947344E-2</v>
      </c>
      <c r="Q15" s="165">
        <v>0.63520969861157583</v>
      </c>
      <c r="U15" s="106"/>
      <c r="V15" t="s">
        <v>20</v>
      </c>
      <c r="W15" s="163">
        <v>0</v>
      </c>
      <c r="X15" s="163">
        <v>0</v>
      </c>
      <c r="Y15" s="165">
        <v>0</v>
      </c>
      <c r="AD15" s="105" t="s">
        <v>20</v>
      </c>
      <c r="AE15" s="163">
        <v>0</v>
      </c>
      <c r="AF15" s="163">
        <v>0</v>
      </c>
      <c r="AG15" s="165">
        <v>0</v>
      </c>
    </row>
    <row r="16" spans="1:35" ht="13.5" customHeight="1">
      <c r="A16" s="60"/>
      <c r="B16" s="61"/>
      <c r="C16" s="61"/>
      <c r="D16" s="61"/>
      <c r="E16" s="61"/>
      <c r="F16" s="105" t="s">
        <v>99</v>
      </c>
      <c r="G16" s="43"/>
      <c r="H16" s="163"/>
      <c r="I16" s="163"/>
      <c r="J16" s="165"/>
      <c r="N16" s="105" t="s">
        <v>22</v>
      </c>
      <c r="O16" s="163">
        <v>0</v>
      </c>
      <c r="P16" s="163">
        <v>3.8691587178757546E-3</v>
      </c>
      <c r="Q16" s="165">
        <v>3.8691587178757546E-3</v>
      </c>
      <c r="U16" s="106"/>
      <c r="V16" t="s">
        <v>22</v>
      </c>
      <c r="W16" s="163">
        <v>0</v>
      </c>
      <c r="X16" s="163">
        <v>3.8691587178757546E-3</v>
      </c>
      <c r="Y16" s="165">
        <v>3.8691587178757546E-3</v>
      </c>
      <c r="AD16" s="105" t="s">
        <v>22</v>
      </c>
      <c r="AE16" s="163">
        <v>7.3483235816392656E-2</v>
      </c>
      <c r="AF16" s="163">
        <v>5.0713536025886255E-3</v>
      </c>
      <c r="AG16" s="165">
        <v>7.8554589418981288E-2</v>
      </c>
    </row>
    <row r="17" spans="1:48" ht="13.5" customHeight="1">
      <c r="A17" s="60"/>
      <c r="B17" s="61"/>
      <c r="C17" s="61"/>
      <c r="D17" s="61"/>
      <c r="E17" s="61"/>
      <c r="F17" s="105" t="s">
        <v>110</v>
      </c>
      <c r="G17" s="43"/>
      <c r="H17" s="163">
        <v>1.4759E-2</v>
      </c>
      <c r="I17" s="163">
        <v>2.9659999999999969E-3</v>
      </c>
      <c r="J17" s="165">
        <v>1.7724999999999998E-2</v>
      </c>
      <c r="N17" s="105" t="s">
        <v>24</v>
      </c>
      <c r="O17" s="163">
        <v>-8.2032059994183301E-4</v>
      </c>
      <c r="P17" s="163">
        <v>1.6631227319793405E-2</v>
      </c>
      <c r="Q17" s="165">
        <v>1.5810906719851574E-2</v>
      </c>
      <c r="U17" s="106"/>
      <c r="V17" t="s">
        <v>24</v>
      </c>
      <c r="W17" s="163">
        <v>-8.2032059994183301E-4</v>
      </c>
      <c r="X17" s="163">
        <v>1.6631227319793405E-2</v>
      </c>
      <c r="Y17" s="165">
        <v>1.5810906719851574E-2</v>
      </c>
      <c r="AD17" s="105" t="s">
        <v>24</v>
      </c>
      <c r="AE17" s="163">
        <v>-8.2032059994183301E-4</v>
      </c>
      <c r="AF17" s="163">
        <v>1.6631227319793405E-2</v>
      </c>
      <c r="AG17" s="165">
        <v>1.5810906719851574E-2</v>
      </c>
    </row>
    <row r="18" spans="1:48" ht="13.5" customHeight="1">
      <c r="A18" s="60"/>
      <c r="B18" s="61"/>
      <c r="C18" s="61"/>
      <c r="D18" s="61"/>
      <c r="E18" s="61"/>
      <c r="F18" s="105" t="s">
        <v>118</v>
      </c>
      <c r="G18" s="43"/>
      <c r="H18" s="163">
        <v>1.7165E-2</v>
      </c>
      <c r="I18" s="163">
        <v>2.720100000000001E-2</v>
      </c>
      <c r="J18" s="165">
        <v>4.4366000000000003E-2</v>
      </c>
      <c r="N18" s="105" t="s">
        <v>26</v>
      </c>
      <c r="O18" s="163">
        <v>1.4047670012902586E-3</v>
      </c>
      <c r="P18" s="163">
        <v>0.14261380567437262</v>
      </c>
      <c r="Q18" s="165">
        <v>0.1440185726756629</v>
      </c>
      <c r="U18" s="106"/>
      <c r="V18" t="s">
        <v>26</v>
      </c>
      <c r="W18" s="163">
        <v>1.4047670012902586E-3</v>
      </c>
      <c r="X18" s="163">
        <v>0.14261380567437262</v>
      </c>
      <c r="Y18" s="165">
        <v>0.1440185726756629</v>
      </c>
      <c r="AD18" s="105" t="s">
        <v>26</v>
      </c>
      <c r="AE18" s="163">
        <v>1.4047670012902586E-3</v>
      </c>
      <c r="AF18" s="163">
        <v>0.14261380567437262</v>
      </c>
      <c r="AG18" s="165">
        <v>0.1440185726756629</v>
      </c>
    </row>
    <row r="19" spans="1:48" ht="15.4" customHeight="1">
      <c r="A19" s="60"/>
      <c r="B19" s="61"/>
      <c r="C19" s="61"/>
      <c r="D19" s="61"/>
      <c r="E19" s="61"/>
      <c r="F19" s="105" t="s">
        <v>99</v>
      </c>
      <c r="G19" s="43"/>
      <c r="H19" s="163"/>
      <c r="I19" s="163"/>
      <c r="J19" s="165"/>
      <c r="N19" s="108" t="s">
        <v>28</v>
      </c>
      <c r="O19" s="177">
        <v>0.152643</v>
      </c>
      <c r="P19" s="163">
        <v>0</v>
      </c>
      <c r="Q19" s="167">
        <v>0.152643</v>
      </c>
      <c r="U19" s="106"/>
      <c r="V19" s="36" t="s">
        <v>28</v>
      </c>
      <c r="W19" s="177">
        <v>0.152643</v>
      </c>
      <c r="X19" s="177">
        <v>0</v>
      </c>
      <c r="Y19" s="167">
        <v>0.152643</v>
      </c>
      <c r="AD19" s="108" t="s">
        <v>28</v>
      </c>
      <c r="AE19" s="177">
        <v>0.152643</v>
      </c>
      <c r="AF19" s="177">
        <v>0</v>
      </c>
      <c r="AG19" s="167">
        <v>0.152643</v>
      </c>
    </row>
    <row r="20" spans="1:48" ht="13.5" customHeight="1">
      <c r="A20" s="60"/>
      <c r="B20" s="61"/>
      <c r="C20" s="61"/>
      <c r="D20" s="61"/>
      <c r="E20" s="61"/>
      <c r="F20" s="105" t="s">
        <v>104</v>
      </c>
      <c r="G20" s="43"/>
      <c r="H20" s="163">
        <v>2.1410000000000001E-3</v>
      </c>
      <c r="I20" s="163">
        <v>0.10780999999999999</v>
      </c>
      <c r="J20" s="165">
        <v>0.10995099999999999</v>
      </c>
      <c r="N20" s="104"/>
      <c r="P20" s="104"/>
      <c r="Q20" s="104"/>
      <c r="AD20" s="104"/>
    </row>
    <row r="21" spans="1:48" ht="13.5" customHeight="1">
      <c r="A21" s="60"/>
      <c r="B21" s="61"/>
      <c r="C21" s="61"/>
      <c r="D21" s="61"/>
      <c r="E21" s="61"/>
      <c r="F21" s="105" t="s">
        <v>105</v>
      </c>
      <c r="G21" s="43"/>
      <c r="H21" s="163">
        <v>2.1410000000000001E-3</v>
      </c>
      <c r="I21" s="163">
        <v>0.15920526479289632</v>
      </c>
      <c r="J21" s="165">
        <v>0.16134626479289629</v>
      </c>
    </row>
    <row r="22" spans="1:48" ht="13.5" customHeight="1">
      <c r="A22" s="60"/>
      <c r="B22" s="61"/>
      <c r="C22" s="61"/>
      <c r="D22" s="61"/>
      <c r="E22" s="61"/>
      <c r="F22" s="105" t="s">
        <v>99</v>
      </c>
      <c r="G22" s="43"/>
      <c r="H22" s="163"/>
      <c r="I22" s="163"/>
      <c r="J22" s="165"/>
    </row>
    <row r="23" spans="1:48" ht="13.5" customHeight="1">
      <c r="A23" s="60"/>
      <c r="B23" s="61"/>
      <c r="C23" s="61"/>
      <c r="D23" s="61"/>
      <c r="E23" s="61"/>
      <c r="F23" s="105" t="s">
        <v>28</v>
      </c>
      <c r="G23" s="43"/>
      <c r="H23" s="163">
        <v>0.152643</v>
      </c>
      <c r="I23" s="177">
        <v>0</v>
      </c>
      <c r="J23" s="167">
        <v>0.152643</v>
      </c>
    </row>
    <row r="24" spans="1:48" ht="21">
      <c r="A24" s="60"/>
      <c r="B24" s="61"/>
      <c r="C24" s="61"/>
      <c r="D24" s="61"/>
      <c r="E24" s="61"/>
      <c r="F24" s="151"/>
      <c r="G24" s="151"/>
      <c r="H24" s="151"/>
      <c r="I24" s="61"/>
    </row>
    <row r="25" spans="1:48" s="41" customFormat="1" ht="23.25">
      <c r="A25" s="42" t="s">
        <v>106</v>
      </c>
    </row>
    <row r="26" spans="1:48" ht="24" thickBot="1">
      <c r="A26" s="120"/>
      <c r="E26" s="241" t="s">
        <v>11</v>
      </c>
      <c r="F26" s="241"/>
      <c r="G26" s="241"/>
      <c r="H26" s="241"/>
      <c r="I26" s="241"/>
      <c r="J26" s="241"/>
      <c r="K26" s="241"/>
      <c r="M26" s="241" t="s">
        <v>12</v>
      </c>
      <c r="N26" s="241"/>
      <c r="O26" s="241"/>
      <c r="P26" s="241"/>
      <c r="Q26" s="241"/>
      <c r="R26" s="241"/>
      <c r="S26" s="241"/>
      <c r="T26" s="143"/>
      <c r="U26" s="241" t="s">
        <v>13</v>
      </c>
      <c r="V26" s="241"/>
      <c r="W26" s="241"/>
      <c r="X26" s="241"/>
      <c r="Y26" s="241"/>
      <c r="Z26" s="241"/>
      <c r="AA26" s="241"/>
      <c r="AB26" s="143"/>
      <c r="AC26" s="241" t="s">
        <v>14</v>
      </c>
      <c r="AD26" s="241"/>
      <c r="AE26" s="241"/>
      <c r="AF26" s="241"/>
      <c r="AG26" s="241"/>
      <c r="AH26" s="241"/>
      <c r="AI26" s="241"/>
      <c r="AK26" s="220"/>
      <c r="AL26" s="220"/>
      <c r="AM26" s="220"/>
    </row>
    <row r="27" spans="1:48" ht="15.75" thickTop="1">
      <c r="E27" s="40"/>
      <c r="M27" s="40"/>
      <c r="N27" s="39"/>
      <c r="O27" s="1"/>
      <c r="P27" s="40"/>
      <c r="Q27" s="9"/>
      <c r="R27" s="40"/>
      <c r="S27" s="40"/>
      <c r="T27" s="40"/>
      <c r="U27" s="40"/>
      <c r="V27" s="39"/>
      <c r="W27" s="1"/>
      <c r="X27" s="40"/>
      <c r="Y27" s="9"/>
      <c r="Z27" s="40"/>
      <c r="AA27" s="40"/>
      <c r="AB27" s="40"/>
      <c r="AC27" s="40"/>
      <c r="AD27" s="39"/>
      <c r="AE27" s="1"/>
      <c r="AF27" s="40"/>
      <c r="AG27" s="9"/>
      <c r="AH27" s="40"/>
      <c r="AI27" s="40"/>
      <c r="AK27" s="220" t="s">
        <v>39</v>
      </c>
      <c r="AL27" s="220"/>
      <c r="AM27" s="220"/>
      <c r="AO27" s="18" t="s">
        <v>48</v>
      </c>
      <c r="AP27" s="18" t="s">
        <v>49</v>
      </c>
      <c r="AQ27" s="18"/>
      <c r="AR27" s="77">
        <v>1000</v>
      </c>
      <c r="AS27" s="77">
        <v>9000</v>
      </c>
      <c r="AT27" s="77">
        <v>20000</v>
      </c>
      <c r="AU27" s="77">
        <v>70000</v>
      </c>
      <c r="AV27" t="s">
        <v>50</v>
      </c>
    </row>
    <row r="28" spans="1:48" ht="39.75" customHeight="1" thickBot="1">
      <c r="A28" t="s">
        <v>119</v>
      </c>
      <c r="D28" s="14"/>
      <c r="E28" s="3"/>
      <c r="F28" s="3"/>
      <c r="G28" s="3"/>
      <c r="H28" s="47" t="s">
        <v>44</v>
      </c>
      <c r="I28" s="47" t="s">
        <v>45</v>
      </c>
      <c r="J28" s="45" t="s">
        <v>46</v>
      </c>
      <c r="K28" s="47" t="s">
        <v>47</v>
      </c>
      <c r="M28" s="3"/>
      <c r="N28" s="3"/>
      <c r="O28" s="3"/>
      <c r="P28" s="47" t="s">
        <v>44</v>
      </c>
      <c r="Q28" s="47" t="s">
        <v>45</v>
      </c>
      <c r="R28" s="45" t="s">
        <v>46</v>
      </c>
      <c r="S28" s="47" t="s">
        <v>47</v>
      </c>
      <c r="T28" s="47"/>
      <c r="U28" s="3"/>
      <c r="V28" s="3"/>
      <c r="W28" s="3"/>
      <c r="X28" s="47" t="s">
        <v>44</v>
      </c>
      <c r="Y28" s="47" t="s">
        <v>45</v>
      </c>
      <c r="Z28" s="45" t="s">
        <v>46</v>
      </c>
      <c r="AA28" s="47" t="s">
        <v>47</v>
      </c>
      <c r="AB28" s="47"/>
      <c r="AC28" s="3"/>
      <c r="AD28" s="3"/>
      <c r="AE28" s="3"/>
      <c r="AF28" s="47" t="s">
        <v>44</v>
      </c>
      <c r="AG28" s="47" t="s">
        <v>45</v>
      </c>
      <c r="AH28" s="45" t="s">
        <v>46</v>
      </c>
      <c r="AI28" s="47" t="s">
        <v>47</v>
      </c>
      <c r="AK28" s="113" t="s">
        <v>40</v>
      </c>
      <c r="AL28" s="113" t="s">
        <v>41</v>
      </c>
      <c r="AM28" s="113" t="s">
        <v>42</v>
      </c>
      <c r="AO28" s="18">
        <v>1</v>
      </c>
      <c r="AP28" s="215">
        <v>1581</v>
      </c>
      <c r="AQ28" s="18"/>
      <c r="AR28" s="18">
        <f>MIN($AR$27,AP28)</f>
        <v>1000</v>
      </c>
      <c r="AS28" s="18">
        <f>MAX(MIN($AS$27,AP28-AR28),0)</f>
        <v>581</v>
      </c>
      <c r="AT28" s="18">
        <f>MAX(MIN($AT$27,AP28-AR28-AS28),0)</f>
        <v>0</v>
      </c>
      <c r="AU28" s="18">
        <f>MAX(MIN($AU$27,AP28-AR28-AS28-AT28),0)</f>
        <v>0</v>
      </c>
      <c r="AV28" s="18">
        <f>MAX(AP28-SUM(AR28:AU28),0)</f>
        <v>0</v>
      </c>
    </row>
    <row r="29" spans="1:48" ht="16.5" thickTop="1" thickBot="1">
      <c r="A29" s="5" t="s">
        <v>51</v>
      </c>
      <c r="B29" s="1" t="s">
        <v>3</v>
      </c>
      <c r="C29" s="7">
        <f>SUM(B31:B35)</f>
        <v>185067</v>
      </c>
      <c r="D29" s="14"/>
      <c r="E29" s="14"/>
      <c r="F29" s="5"/>
      <c r="G29" s="1"/>
      <c r="H29" s="14"/>
      <c r="I29" s="14"/>
      <c r="J29" s="14"/>
      <c r="K29" s="14"/>
      <c r="M29" s="14"/>
      <c r="N29" s="5"/>
      <c r="O29" s="1"/>
      <c r="P29" s="14"/>
      <c r="Q29" s="14"/>
      <c r="R29" s="14"/>
      <c r="S29" s="14"/>
      <c r="T29" s="14"/>
      <c r="U29" s="14"/>
      <c r="V29" s="5"/>
      <c r="W29" s="1"/>
      <c r="X29" s="14"/>
      <c r="Y29" s="14"/>
      <c r="Z29" s="14"/>
      <c r="AA29" s="14"/>
      <c r="AB29" s="14"/>
      <c r="AC29" s="14"/>
      <c r="AD29" s="5"/>
      <c r="AE29" s="1"/>
      <c r="AF29" s="14"/>
      <c r="AG29" s="14"/>
      <c r="AH29" s="14"/>
      <c r="AI29" s="14"/>
      <c r="AK29" s="137">
        <f>S36/K36</f>
        <v>1.1073985269947364</v>
      </c>
      <c r="AL29" s="137">
        <f>AA36/K36</f>
        <v>0.83633609185277946</v>
      </c>
      <c r="AM29" s="137">
        <f>AI36/K36</f>
        <v>1.0213669248748827</v>
      </c>
      <c r="AO29" s="18">
        <v>2</v>
      </c>
      <c r="AP29" s="215">
        <v>11443</v>
      </c>
      <c r="AQ29" s="18"/>
      <c r="AR29" s="18">
        <f t="shared" ref="AR29:AR39" si="0">MIN($AR$27,AP29)</f>
        <v>1000</v>
      </c>
      <c r="AS29" s="18">
        <f t="shared" ref="AS29:AS39" si="1">MAX(MIN($AS$27,AP29-AR29),0)</f>
        <v>9000</v>
      </c>
      <c r="AT29" s="18">
        <f t="shared" ref="AT29:AT39" si="2">MAX(MIN($AT$27,AP29-AR29-AS29),0)</f>
        <v>1443</v>
      </c>
      <c r="AU29" s="18">
        <f t="shared" ref="AU29:AU39" si="3">MAX(MIN($AU$27,AP29-AR29-AS29-AT29),0)</f>
        <v>0</v>
      </c>
      <c r="AV29" s="18">
        <f t="shared" ref="AV29:AV39" si="4">MAX(AP29-SUM(AR29:AU29),0)</f>
        <v>0</v>
      </c>
    </row>
    <row r="30" spans="1:48" ht="15.75" thickBot="1">
      <c r="A30" s="13" t="s">
        <v>52</v>
      </c>
      <c r="B30" s="1"/>
      <c r="C30" s="7">
        <v>2304.66</v>
      </c>
      <c r="D30" s="37"/>
      <c r="E30" s="46"/>
      <c r="F30" s="13"/>
      <c r="G30" s="1"/>
      <c r="H30" s="46"/>
      <c r="I30" s="46"/>
      <c r="J30" s="46"/>
      <c r="K30" s="46"/>
      <c r="M30" s="46"/>
      <c r="N30" s="13"/>
      <c r="O30" s="1"/>
      <c r="P30" s="46"/>
      <c r="Q30" s="46"/>
      <c r="R30" s="46"/>
      <c r="S30" s="46"/>
      <c r="T30" s="46"/>
      <c r="U30" s="46"/>
      <c r="V30" s="13"/>
      <c r="W30" s="1"/>
      <c r="X30" s="46"/>
      <c r="Y30" s="46"/>
      <c r="Z30" s="46"/>
      <c r="AA30" s="46"/>
      <c r="AB30" s="46"/>
      <c r="AC30" s="46"/>
      <c r="AD30" s="13"/>
      <c r="AE30" s="1"/>
      <c r="AF30" s="46"/>
      <c r="AG30" s="46"/>
      <c r="AH30" s="46"/>
      <c r="AI30" s="46"/>
      <c r="AO30" s="18">
        <v>3</v>
      </c>
      <c r="AP30" s="215">
        <v>21099</v>
      </c>
      <c r="AQ30" s="18"/>
      <c r="AR30" s="18">
        <f t="shared" si="0"/>
        <v>1000</v>
      </c>
      <c r="AS30" s="18">
        <f t="shared" si="1"/>
        <v>9000</v>
      </c>
      <c r="AT30" s="18">
        <f t="shared" si="2"/>
        <v>11099</v>
      </c>
      <c r="AU30" s="18">
        <f t="shared" si="3"/>
        <v>0</v>
      </c>
      <c r="AV30" s="18">
        <f t="shared" si="4"/>
        <v>0</v>
      </c>
    </row>
    <row r="31" spans="1:48">
      <c r="A31" s="8" t="s">
        <v>113</v>
      </c>
      <c r="B31" s="122">
        <f>AR40</f>
        <v>12000</v>
      </c>
      <c r="C31" s="37"/>
      <c r="D31" s="9"/>
      <c r="E31" s="9"/>
      <c r="F31" t="s">
        <v>71</v>
      </c>
      <c r="G31" s="1" t="s">
        <v>4</v>
      </c>
      <c r="H31" s="9">
        <f>$H$4</f>
        <v>78.650000000000006</v>
      </c>
      <c r="I31" s="9">
        <f>H31*12</f>
        <v>943.80000000000007</v>
      </c>
      <c r="J31" s="9">
        <f>$I$4*12</f>
        <v>0</v>
      </c>
      <c r="K31" s="9">
        <f t="shared" ref="K31:K35" si="5">SUM(I31:J31)</f>
        <v>943.80000000000007</v>
      </c>
      <c r="M31" s="9"/>
      <c r="N31" s="8" t="s">
        <v>108</v>
      </c>
      <c r="O31" s="1" t="s">
        <v>4</v>
      </c>
      <c r="P31" s="9">
        <f>$O$14</f>
        <v>29.097610156886343</v>
      </c>
      <c r="Q31" s="9">
        <f>P31*12</f>
        <v>349.17132188263611</v>
      </c>
      <c r="R31" s="9">
        <f>$P$14*12</f>
        <v>0</v>
      </c>
      <c r="S31" s="9">
        <f>SUM(Q31:R31)</f>
        <v>349.17132188263611</v>
      </c>
      <c r="T31" s="9"/>
      <c r="U31" s="9"/>
      <c r="V31" s="8" t="s">
        <v>108</v>
      </c>
      <c r="W31" s="1" t="s">
        <v>4</v>
      </c>
      <c r="X31" s="9"/>
      <c r="Y31" s="9">
        <f>$W$14*12</f>
        <v>6022.6879026300103</v>
      </c>
      <c r="Z31" s="9">
        <f>$X$14*12</f>
        <v>92.819437466669029</v>
      </c>
      <c r="AA31" s="9">
        <f>SUM(Y31:Z31)</f>
        <v>6115.5073400966794</v>
      </c>
      <c r="AB31" s="9"/>
      <c r="AC31" s="9"/>
      <c r="AD31" s="8" t="s">
        <v>108</v>
      </c>
      <c r="AE31" s="1" t="s">
        <v>4</v>
      </c>
      <c r="AF31" s="9">
        <f>$AE$14</f>
        <v>29.1</v>
      </c>
      <c r="AG31" s="9">
        <f>AF31*12</f>
        <v>349.20000000000005</v>
      </c>
      <c r="AH31" s="9">
        <f>$AF$14*12</f>
        <v>0</v>
      </c>
      <c r="AI31" s="9">
        <f>SUM(AG31:AH31)</f>
        <v>349.20000000000005</v>
      </c>
      <c r="AO31" s="18">
        <v>4</v>
      </c>
      <c r="AP31" s="215">
        <v>25389</v>
      </c>
      <c r="AQ31" s="18"/>
      <c r="AR31" s="18">
        <f t="shared" si="0"/>
        <v>1000</v>
      </c>
      <c r="AS31" s="18">
        <f t="shared" si="1"/>
        <v>9000</v>
      </c>
      <c r="AT31" s="18">
        <f t="shared" si="2"/>
        <v>15389</v>
      </c>
      <c r="AU31" s="18">
        <f t="shared" si="3"/>
        <v>0</v>
      </c>
      <c r="AV31" s="18">
        <f t="shared" si="4"/>
        <v>0</v>
      </c>
    </row>
    <row r="32" spans="1:48">
      <c r="A32" s="8" t="s">
        <v>114</v>
      </c>
      <c r="B32" s="122">
        <f>AS40</f>
        <v>72753</v>
      </c>
      <c r="C32" s="9"/>
      <c r="D32" s="9"/>
      <c r="E32" s="9"/>
      <c r="F32" t="s">
        <v>109</v>
      </c>
      <c r="G32" s="1" t="s">
        <v>4</v>
      </c>
      <c r="H32" s="9"/>
      <c r="I32" s="9">
        <f>SUMPRODUCT($H$6:$H$10,B31:B35)</f>
        <v>13578.685356000002</v>
      </c>
      <c r="J32" s="9">
        <f>SUMPRODUCT($I$6:$I$10,B31:B35)</f>
        <v>54.964899000000003</v>
      </c>
      <c r="K32" s="9">
        <f t="shared" si="5"/>
        <v>13633.650255000002</v>
      </c>
      <c r="M32" s="9"/>
      <c r="N32" s="8" t="s">
        <v>20</v>
      </c>
      <c r="O32" s="1" t="s">
        <v>4</v>
      </c>
      <c r="P32" s="9"/>
      <c r="Q32" s="9">
        <f>$O$15*C30*12</f>
        <v>17284.53152086863</v>
      </c>
      <c r="R32" s="9">
        <f>$P$15*C30*12</f>
        <v>282.77708715722042</v>
      </c>
      <c r="S32" s="9">
        <f>SUM(Q32:R32)</f>
        <v>17567.308608025851</v>
      </c>
      <c r="T32" s="9"/>
      <c r="U32" s="9"/>
      <c r="V32" s="8"/>
      <c r="W32" s="1"/>
      <c r="X32" s="9"/>
      <c r="Y32" s="9"/>
      <c r="Z32" s="9"/>
      <c r="AA32" s="9"/>
      <c r="AB32" s="9"/>
      <c r="AC32" s="9"/>
      <c r="AD32" s="8"/>
      <c r="AE32" s="1"/>
      <c r="AF32" s="9"/>
      <c r="AG32" s="9"/>
      <c r="AH32" s="9"/>
      <c r="AI32" s="9"/>
      <c r="AO32" s="18">
        <v>5</v>
      </c>
      <c r="AP32" s="215">
        <v>33480</v>
      </c>
      <c r="AQ32" s="18"/>
      <c r="AR32" s="18">
        <f t="shared" si="0"/>
        <v>1000</v>
      </c>
      <c r="AS32" s="18">
        <f t="shared" si="1"/>
        <v>9000</v>
      </c>
      <c r="AT32" s="18">
        <f t="shared" si="2"/>
        <v>20000</v>
      </c>
      <c r="AU32" s="18">
        <f t="shared" si="3"/>
        <v>3480</v>
      </c>
      <c r="AV32" s="18">
        <f t="shared" si="4"/>
        <v>0</v>
      </c>
    </row>
    <row r="33" spans="1:48">
      <c r="A33" s="8" t="s">
        <v>115</v>
      </c>
      <c r="B33" s="122">
        <f>AT40</f>
        <v>96834</v>
      </c>
      <c r="C33" s="9"/>
      <c r="D33" s="9"/>
      <c r="E33" s="9"/>
      <c r="F33" t="s">
        <v>33</v>
      </c>
      <c r="G33" s="1" t="s">
        <v>4</v>
      </c>
      <c r="I33" s="148">
        <f>$H$14*C29</f>
        <v>-752.29735500000004</v>
      </c>
      <c r="J33" s="9">
        <f>$I$14*C29</f>
        <v>6082.226955000001</v>
      </c>
      <c r="K33" s="9">
        <f t="shared" si="5"/>
        <v>5329.9296000000013</v>
      </c>
      <c r="M33" s="9"/>
      <c r="N33" s="8" t="s">
        <v>22</v>
      </c>
      <c r="O33" s="1" t="s">
        <v>4</v>
      </c>
      <c r="Q33" s="44">
        <f>$O$16*C29</f>
        <v>0</v>
      </c>
      <c r="R33" s="9">
        <f>$P$16*C29</f>
        <v>716.05359644111229</v>
      </c>
      <c r="S33" s="9">
        <f>Q33+R33</f>
        <v>716.05359644111229</v>
      </c>
      <c r="T33" s="9"/>
      <c r="U33" s="9"/>
      <c r="V33" s="8" t="s">
        <v>22</v>
      </c>
      <c r="W33" s="1" t="s">
        <v>4</v>
      </c>
      <c r="Y33" s="148">
        <f>$W$16*C29</f>
        <v>0</v>
      </c>
      <c r="Z33" s="9">
        <f>$X$16*C29</f>
        <v>716.05359644111229</v>
      </c>
      <c r="AA33" s="9">
        <f>SUM(Y33:Z33)</f>
        <v>716.05359644111229</v>
      </c>
      <c r="AB33" s="9"/>
      <c r="AC33" s="9"/>
      <c r="AD33" s="8" t="s">
        <v>22</v>
      </c>
      <c r="AE33" s="1" t="s">
        <v>4</v>
      </c>
      <c r="AG33" s="148">
        <f>$AE$16*C29</f>
        <v>13599.322002832339</v>
      </c>
      <c r="AH33" s="9">
        <f>$AF$16*C29</f>
        <v>938.54019717026915</v>
      </c>
      <c r="AI33" s="9">
        <f>SUM(AG33:AH33)</f>
        <v>14537.862200002608</v>
      </c>
      <c r="AO33" s="18">
        <v>6</v>
      </c>
      <c r="AP33" s="215">
        <v>28641</v>
      </c>
      <c r="AQ33" s="18"/>
      <c r="AR33" s="18">
        <f t="shared" si="0"/>
        <v>1000</v>
      </c>
      <c r="AS33" s="18">
        <f t="shared" si="1"/>
        <v>9000</v>
      </c>
      <c r="AT33" s="18">
        <f t="shared" si="2"/>
        <v>18641</v>
      </c>
      <c r="AU33" s="18">
        <f t="shared" si="3"/>
        <v>0</v>
      </c>
      <c r="AV33" s="18">
        <f t="shared" si="4"/>
        <v>0</v>
      </c>
    </row>
    <row r="34" spans="1:48">
      <c r="A34" s="8" t="s">
        <v>116</v>
      </c>
      <c r="B34" s="122">
        <f>AU40</f>
        <v>3480</v>
      </c>
      <c r="C34" s="9"/>
      <c r="D34" s="9"/>
      <c r="F34" t="s">
        <v>110</v>
      </c>
      <c r="G34" s="1" t="s">
        <v>4</v>
      </c>
      <c r="I34" s="148">
        <f>$H$17*C29</f>
        <v>2731.4038529999998</v>
      </c>
      <c r="J34" s="9">
        <f>$I$17*C29</f>
        <v>548.90872199999944</v>
      </c>
      <c r="K34" s="9">
        <f t="shared" si="5"/>
        <v>3280.312574999999</v>
      </c>
      <c r="N34" s="8" t="s">
        <v>7</v>
      </c>
      <c r="O34" s="1" t="s">
        <v>4</v>
      </c>
      <c r="Q34" s="139">
        <f>$O$17*C29</f>
        <v>-151.8142724694352</v>
      </c>
      <c r="R34" s="139">
        <f>$P$17*C29</f>
        <v>3077.8913463922063</v>
      </c>
      <c r="S34" s="139">
        <f>Q34+R34</f>
        <v>2926.077073922771</v>
      </c>
      <c r="T34" s="9"/>
      <c r="V34" s="92" t="s">
        <v>7</v>
      </c>
      <c r="W34" s="140" t="s">
        <v>4</v>
      </c>
      <c r="Y34" s="139">
        <f>$W$17*C29</f>
        <v>-151.8142724694352</v>
      </c>
      <c r="Z34" s="139">
        <f>$X$17*C29</f>
        <v>3077.8913463922063</v>
      </c>
      <c r="AA34" s="139">
        <f>Y34+Z34</f>
        <v>2926.077073922771</v>
      </c>
      <c r="AB34" s="9"/>
      <c r="AD34" s="8" t="s">
        <v>7</v>
      </c>
      <c r="AE34" s="1" t="s">
        <v>4</v>
      </c>
      <c r="AG34" s="137">
        <f>$AE$17*C29</f>
        <v>-151.8142724694352</v>
      </c>
      <c r="AH34" s="137">
        <f>$AF$17*C29</f>
        <v>3077.8913463922063</v>
      </c>
      <c r="AI34" s="137">
        <f>AG34+AH34</f>
        <v>2926.077073922771</v>
      </c>
      <c r="AO34" s="18">
        <v>7</v>
      </c>
      <c r="AP34" s="215">
        <v>24498</v>
      </c>
      <c r="AQ34" s="18"/>
      <c r="AR34" s="18">
        <f t="shared" si="0"/>
        <v>1000</v>
      </c>
      <c r="AS34" s="18">
        <f t="shared" si="1"/>
        <v>9000</v>
      </c>
      <c r="AT34" s="18">
        <f t="shared" si="2"/>
        <v>14498</v>
      </c>
      <c r="AU34" s="18">
        <f t="shared" si="3"/>
        <v>0</v>
      </c>
      <c r="AV34" s="18">
        <f t="shared" si="4"/>
        <v>0</v>
      </c>
    </row>
    <row r="35" spans="1:48">
      <c r="A35" s="8" t="s">
        <v>117</v>
      </c>
      <c r="B35" s="123">
        <f>AV40</f>
        <v>0</v>
      </c>
      <c r="C35" s="9"/>
      <c r="D35" s="40"/>
      <c r="E35" s="9"/>
      <c r="F35" t="s">
        <v>104</v>
      </c>
      <c r="G35" s="1" t="s">
        <v>4</v>
      </c>
      <c r="H35" s="9"/>
      <c r="I35" s="149">
        <f>$H$20*C29</f>
        <v>396.22844700000002</v>
      </c>
      <c r="J35" s="149">
        <f>$I$20*C29</f>
        <v>19952.073269999997</v>
      </c>
      <c r="K35" s="9">
        <f t="shared" si="5"/>
        <v>20348.301716999998</v>
      </c>
      <c r="M35" s="9"/>
      <c r="N35" s="8" t="s">
        <v>26</v>
      </c>
      <c r="O35" s="1" t="s">
        <v>4</v>
      </c>
      <c r="P35" s="9"/>
      <c r="Q35" s="9">
        <f>$O$18*C29</f>
        <v>259.97601462778431</v>
      </c>
      <c r="R35" s="9">
        <f>$P$18*C29</f>
        <v>26393.109174739118</v>
      </c>
      <c r="S35" s="9">
        <f>SUM(Q35:R35)</f>
        <v>26653.085189366902</v>
      </c>
      <c r="T35" s="9"/>
      <c r="U35" s="9"/>
      <c r="V35" s="8" t="s">
        <v>26</v>
      </c>
      <c r="W35" s="1" t="s">
        <v>4</v>
      </c>
      <c r="X35" s="9"/>
      <c r="Y35" s="9">
        <f>$W$18*C29</f>
        <v>259.97601462778431</v>
      </c>
      <c r="Z35" s="9">
        <f>$X$18*C29</f>
        <v>26393.109174739118</v>
      </c>
      <c r="AA35" s="9">
        <f>SUM(Y35:Z35)</f>
        <v>26653.085189366902</v>
      </c>
      <c r="AB35" s="9"/>
      <c r="AC35" s="9"/>
      <c r="AD35" s="8" t="s">
        <v>26</v>
      </c>
      <c r="AE35" s="1" t="s">
        <v>4</v>
      </c>
      <c r="AF35" s="9"/>
      <c r="AG35" s="9">
        <f>$AE$18*C29</f>
        <v>259.97601462778431</v>
      </c>
      <c r="AH35" s="9">
        <f>$AF$18*C29</f>
        <v>26393.109174739118</v>
      </c>
      <c r="AI35" s="9">
        <f>SUM(AG35:AH35)</f>
        <v>26653.085189366902</v>
      </c>
      <c r="AO35" s="18">
        <v>8</v>
      </c>
      <c r="AP35" s="215">
        <v>7984</v>
      </c>
      <c r="AQ35" s="18"/>
      <c r="AR35" s="18">
        <f t="shared" si="0"/>
        <v>1000</v>
      </c>
      <c r="AS35" s="18">
        <f t="shared" si="1"/>
        <v>6984</v>
      </c>
      <c r="AT35" s="18">
        <f t="shared" si="2"/>
        <v>0</v>
      </c>
      <c r="AU35" s="18">
        <f t="shared" si="3"/>
        <v>0</v>
      </c>
      <c r="AV35" s="18">
        <f t="shared" si="4"/>
        <v>0</v>
      </c>
    </row>
    <row r="36" spans="1:48">
      <c r="A36" s="39"/>
      <c r="B36" s="1"/>
      <c r="C36" s="40"/>
      <c r="D36" s="40"/>
      <c r="E36" s="40"/>
      <c r="F36" s="39" t="s">
        <v>62</v>
      </c>
      <c r="G36" s="1" t="s">
        <v>4</v>
      </c>
      <c r="H36" s="40"/>
      <c r="I36" s="40">
        <f>SUM(I31:I35)</f>
        <v>16897.820301</v>
      </c>
      <c r="J36" s="40">
        <f>SUM(J31:J35)</f>
        <v>26638.173845999998</v>
      </c>
      <c r="K36" s="40">
        <f>SUM(K31:K35)</f>
        <v>43535.994147000005</v>
      </c>
      <c r="M36" s="40"/>
      <c r="N36" s="39" t="s">
        <v>62</v>
      </c>
      <c r="O36" s="1" t="s">
        <v>4</v>
      </c>
      <c r="P36" s="40"/>
      <c r="Q36" s="40">
        <f>SUM(Q31:Q35)</f>
        <v>17741.864584909617</v>
      </c>
      <c r="R36" s="40">
        <f>SUM(R31:R35)</f>
        <v>30469.831204729657</v>
      </c>
      <c r="S36" s="40">
        <f>SUM(S31:S35)</f>
        <v>48211.695789639271</v>
      </c>
      <c r="T36" s="40"/>
      <c r="U36" s="40"/>
      <c r="V36" s="39" t="s">
        <v>62</v>
      </c>
      <c r="W36" s="1" t="s">
        <v>4</v>
      </c>
      <c r="X36" s="40"/>
      <c r="Y36" s="40">
        <f>SUM(Y31:Y35)</f>
        <v>6130.849644788359</v>
      </c>
      <c r="Z36" s="40">
        <f>SUM(Z31:Z35)</f>
        <v>30279.873555039107</v>
      </c>
      <c r="AA36" s="40">
        <f>SUM(AA31:AA35)</f>
        <v>36410.723199827466</v>
      </c>
      <c r="AB36" s="40"/>
      <c r="AC36" s="40"/>
      <c r="AD36" s="39" t="s">
        <v>62</v>
      </c>
      <c r="AE36" s="1" t="s">
        <v>4</v>
      </c>
      <c r="AF36" s="40"/>
      <c r="AG36" s="40">
        <f>SUM(AG31:AG35)</f>
        <v>14056.683744990689</v>
      </c>
      <c r="AH36" s="40">
        <f>SUM(AH31:AH35)</f>
        <v>30409.540718301592</v>
      </c>
      <c r="AI36" s="40">
        <f>SUM(AI31:AI35)</f>
        <v>44466.224463292281</v>
      </c>
      <c r="AO36" s="18">
        <v>9</v>
      </c>
      <c r="AP36" s="215">
        <v>25764</v>
      </c>
      <c r="AQ36" s="18"/>
      <c r="AR36" s="18">
        <f t="shared" si="0"/>
        <v>1000</v>
      </c>
      <c r="AS36" s="18">
        <f t="shared" si="1"/>
        <v>9000</v>
      </c>
      <c r="AT36" s="18">
        <f t="shared" si="2"/>
        <v>15764</v>
      </c>
      <c r="AU36" s="18">
        <f t="shared" si="3"/>
        <v>0</v>
      </c>
      <c r="AV36" s="18">
        <f t="shared" si="4"/>
        <v>0</v>
      </c>
    </row>
    <row r="37" spans="1:48">
      <c r="A37" s="39"/>
      <c r="B37" s="1"/>
      <c r="C37" s="40"/>
      <c r="D37" s="40"/>
      <c r="E37" s="40"/>
      <c r="F37" s="39"/>
      <c r="G37" s="1"/>
      <c r="H37" s="40"/>
      <c r="I37" s="40"/>
      <c r="J37" s="40"/>
      <c r="K37" s="40"/>
      <c r="M37" s="40"/>
      <c r="N37" s="39"/>
      <c r="O37" s="1"/>
      <c r="P37" s="40"/>
      <c r="Q37" s="40"/>
      <c r="R37" s="40"/>
      <c r="S37" s="40"/>
      <c r="T37" s="40"/>
      <c r="U37" s="40"/>
      <c r="V37" s="39"/>
      <c r="W37" s="1"/>
      <c r="X37" s="40"/>
      <c r="Y37" s="40"/>
      <c r="Z37" s="40"/>
      <c r="AA37" s="40"/>
      <c r="AB37" s="40"/>
      <c r="AC37" s="40"/>
      <c r="AD37" s="39"/>
      <c r="AE37" s="1"/>
      <c r="AF37" s="40"/>
      <c r="AG37" s="40"/>
      <c r="AH37" s="40"/>
      <c r="AI37" s="40"/>
      <c r="AO37" s="18">
        <v>10</v>
      </c>
      <c r="AP37" s="215">
        <v>1697</v>
      </c>
      <c r="AQ37" s="18"/>
      <c r="AR37" s="18">
        <f t="shared" si="0"/>
        <v>1000</v>
      </c>
      <c r="AS37" s="18">
        <f t="shared" si="1"/>
        <v>697</v>
      </c>
      <c r="AT37" s="18">
        <f t="shared" si="2"/>
        <v>0</v>
      </c>
      <c r="AU37" s="18">
        <f t="shared" si="3"/>
        <v>0</v>
      </c>
      <c r="AV37" s="18">
        <f t="shared" si="4"/>
        <v>0</v>
      </c>
    </row>
    <row r="38" spans="1:48">
      <c r="A38" s="39"/>
      <c r="B38" s="1"/>
      <c r="C38" s="40"/>
      <c r="D38" s="40"/>
      <c r="E38" s="40"/>
      <c r="F38" s="39"/>
      <c r="G38" s="1"/>
      <c r="H38" s="40"/>
      <c r="I38" s="40"/>
      <c r="J38" s="40"/>
      <c r="K38" s="40"/>
      <c r="M38" s="40"/>
      <c r="N38" s="39"/>
      <c r="O38" s="1"/>
      <c r="P38" s="40"/>
      <c r="Q38" s="40"/>
      <c r="R38" s="40"/>
      <c r="S38" s="40"/>
      <c r="T38" s="40"/>
      <c r="U38" s="40"/>
      <c r="V38" s="39"/>
      <c r="W38" s="1"/>
      <c r="X38" s="40"/>
      <c r="Y38" s="40"/>
      <c r="Z38" s="40"/>
      <c r="AA38" s="40"/>
      <c r="AB38" s="40"/>
      <c r="AC38" s="40"/>
      <c r="AD38" s="39"/>
      <c r="AE38" s="1"/>
      <c r="AF38" s="40"/>
      <c r="AG38" s="40"/>
      <c r="AH38" s="40"/>
      <c r="AI38" s="40"/>
      <c r="AO38" s="18">
        <v>11</v>
      </c>
      <c r="AP38" s="215">
        <v>1697</v>
      </c>
      <c r="AQ38" s="18"/>
      <c r="AR38" s="18">
        <f t="shared" si="0"/>
        <v>1000</v>
      </c>
      <c r="AS38" s="18">
        <f t="shared" si="1"/>
        <v>697</v>
      </c>
      <c r="AT38" s="18">
        <f t="shared" si="2"/>
        <v>0</v>
      </c>
      <c r="AU38" s="18">
        <f t="shared" si="3"/>
        <v>0</v>
      </c>
      <c r="AV38" s="18">
        <f t="shared" si="4"/>
        <v>0</v>
      </c>
    </row>
    <row r="39" spans="1:48">
      <c r="A39" s="39"/>
      <c r="B39" s="1"/>
      <c r="C39" s="40"/>
      <c r="D39" s="40"/>
      <c r="E39" s="40"/>
      <c r="F39" s="39"/>
      <c r="G39" s="1"/>
      <c r="H39" s="40"/>
      <c r="I39" s="40"/>
      <c r="J39" s="40"/>
      <c r="K39" s="40"/>
      <c r="M39" s="40"/>
      <c r="N39" s="39"/>
      <c r="O39" s="1"/>
      <c r="P39" s="40"/>
      <c r="Q39" s="40"/>
      <c r="R39" s="40"/>
      <c r="S39" s="40"/>
      <c r="T39" s="40"/>
      <c r="U39" s="40"/>
      <c r="V39" s="39"/>
      <c r="W39" s="1"/>
      <c r="X39" s="40"/>
      <c r="Y39" s="40"/>
      <c r="Z39" s="40"/>
      <c r="AA39" s="40"/>
      <c r="AB39" s="40"/>
      <c r="AC39" s="40"/>
      <c r="AD39" s="39"/>
      <c r="AE39" s="1"/>
      <c r="AF39" s="40"/>
      <c r="AG39" s="40"/>
      <c r="AH39" s="40"/>
      <c r="AI39" s="40"/>
      <c r="AO39" s="18">
        <v>12</v>
      </c>
      <c r="AP39" s="215">
        <v>1794</v>
      </c>
      <c r="AQ39" s="18"/>
      <c r="AR39" s="18">
        <f t="shared" si="0"/>
        <v>1000</v>
      </c>
      <c r="AS39" s="18">
        <f t="shared" si="1"/>
        <v>794</v>
      </c>
      <c r="AT39" s="18">
        <f t="shared" si="2"/>
        <v>0</v>
      </c>
      <c r="AU39" s="18">
        <f t="shared" si="3"/>
        <v>0</v>
      </c>
      <c r="AV39" s="18">
        <f t="shared" si="4"/>
        <v>0</v>
      </c>
    </row>
    <row r="40" spans="1:48" s="36" customFormat="1">
      <c r="A40" s="38"/>
      <c r="B40" s="11"/>
      <c r="C40" s="12"/>
      <c r="D40" s="12"/>
      <c r="E40" s="12"/>
      <c r="F40" s="38"/>
      <c r="G40" s="11"/>
      <c r="H40" s="12"/>
      <c r="I40" s="15"/>
      <c r="K40" s="101"/>
      <c r="M40" s="12"/>
      <c r="N40" s="38"/>
      <c r="O40" s="11"/>
      <c r="P40" s="12"/>
      <c r="Q40" s="12" t="s">
        <v>9</v>
      </c>
      <c r="R40" s="12"/>
      <c r="S40" s="12">
        <f>S36/K36</f>
        <v>1.1073985269947364</v>
      </c>
      <c r="T40" s="12"/>
      <c r="U40" s="12"/>
      <c r="V40" s="38"/>
      <c r="W40" s="11"/>
      <c r="X40" s="12"/>
      <c r="Y40" s="12" t="s">
        <v>9</v>
      </c>
      <c r="Z40" s="12"/>
      <c r="AA40" s="12">
        <f>AA36/K36</f>
        <v>0.83633609185277946</v>
      </c>
      <c r="AB40" s="12"/>
      <c r="AC40" s="12"/>
      <c r="AD40" s="38"/>
      <c r="AE40" s="11"/>
      <c r="AF40" s="12"/>
      <c r="AG40" s="12" t="s">
        <v>9</v>
      </c>
      <c r="AH40" s="12"/>
      <c r="AI40" s="12">
        <f>AI36/K36</f>
        <v>1.0213669248748827</v>
      </c>
      <c r="AO40" s="32"/>
      <c r="AP40" s="32"/>
      <c r="AQ40" s="32"/>
      <c r="AR40" s="32">
        <f>SUM(AR28:AR39)</f>
        <v>12000</v>
      </c>
      <c r="AS40" s="32">
        <f t="shared" ref="AS40:AV40" si="6">SUM(AS28:AS39)</f>
        <v>72753</v>
      </c>
      <c r="AT40" s="32">
        <f t="shared" si="6"/>
        <v>96834</v>
      </c>
      <c r="AU40" s="32">
        <f t="shared" si="6"/>
        <v>3480</v>
      </c>
      <c r="AV40" s="32">
        <f t="shared" si="6"/>
        <v>0</v>
      </c>
    </row>
    <row r="41" spans="1:48">
      <c r="AK41" s="220"/>
      <c r="AL41" s="220"/>
      <c r="AM41" s="220"/>
    </row>
    <row r="42" spans="1:48" ht="52.5" customHeight="1" thickBot="1">
      <c r="B42" s="1"/>
      <c r="C42" s="3"/>
      <c r="D42" s="3"/>
      <c r="E42" s="3"/>
      <c r="F42" s="3"/>
      <c r="G42" s="3"/>
      <c r="H42" s="47"/>
      <c r="I42" s="47"/>
      <c r="J42" s="45"/>
      <c r="K42" s="47"/>
      <c r="M42" s="3"/>
      <c r="N42" s="3"/>
      <c r="O42" s="3"/>
      <c r="P42" s="47"/>
      <c r="Q42" s="47"/>
      <c r="R42" s="45"/>
      <c r="S42" s="47"/>
      <c r="T42" s="47"/>
      <c r="U42" s="3"/>
      <c r="V42" s="3"/>
      <c r="W42" s="3"/>
      <c r="X42" s="47"/>
      <c r="Y42" s="47"/>
      <c r="Z42" s="45"/>
      <c r="AA42" s="47"/>
      <c r="AB42" s="47"/>
      <c r="AC42" s="3"/>
      <c r="AD42" s="3"/>
      <c r="AE42" s="3"/>
      <c r="AF42" s="47"/>
      <c r="AG42" s="47"/>
      <c r="AH42" s="45"/>
      <c r="AI42" s="47"/>
      <c r="AK42" s="113"/>
      <c r="AL42" s="113"/>
      <c r="AM42" s="113"/>
    </row>
    <row r="43" spans="1:48" ht="16.5" thickTop="1" thickBot="1">
      <c r="A43" s="5"/>
      <c r="B43" s="1"/>
      <c r="C43" s="7"/>
      <c r="D43" s="14"/>
      <c r="E43" s="14"/>
      <c r="F43" s="5"/>
      <c r="G43" s="1"/>
      <c r="H43" s="14"/>
      <c r="I43" s="14"/>
      <c r="J43" s="14"/>
      <c r="K43" s="14"/>
      <c r="M43" s="14"/>
      <c r="N43" s="5"/>
      <c r="O43" s="1"/>
      <c r="P43" s="14"/>
      <c r="Q43" s="14"/>
      <c r="R43" s="14"/>
      <c r="S43" s="14"/>
      <c r="T43" s="14"/>
      <c r="U43" s="14"/>
      <c r="V43" s="5"/>
      <c r="W43" s="1"/>
      <c r="X43" s="14"/>
      <c r="Y43" s="14"/>
      <c r="Z43" s="14"/>
      <c r="AA43" s="14"/>
      <c r="AB43" s="14"/>
      <c r="AC43" s="14"/>
      <c r="AD43" s="5"/>
      <c r="AE43" s="1"/>
      <c r="AF43" s="14"/>
      <c r="AG43" s="14"/>
      <c r="AH43" s="14"/>
      <c r="AI43" s="14"/>
      <c r="AK43" s="137"/>
      <c r="AL43" s="137"/>
      <c r="AM43" s="137"/>
    </row>
    <row r="44" spans="1:48" ht="15.75" thickBot="1">
      <c r="A44" s="13"/>
      <c r="B44" s="1"/>
      <c r="C44" s="7"/>
      <c r="D44" s="14"/>
      <c r="E44" s="46"/>
      <c r="F44" s="13"/>
      <c r="G44" s="1"/>
      <c r="H44" s="46"/>
      <c r="I44" s="46"/>
      <c r="J44" s="46"/>
      <c r="K44" s="46"/>
      <c r="M44" s="46"/>
      <c r="N44" s="13"/>
      <c r="O44" s="1"/>
      <c r="P44" s="46"/>
      <c r="Q44" s="46"/>
      <c r="R44" s="46"/>
      <c r="S44" s="46"/>
      <c r="T44" s="46"/>
      <c r="U44" s="46"/>
      <c r="V44" s="13"/>
      <c r="W44" s="1"/>
      <c r="X44" s="46"/>
      <c r="Y44" s="46"/>
      <c r="Z44" s="46"/>
      <c r="AA44" s="46"/>
      <c r="AB44" s="46"/>
      <c r="AC44" s="46"/>
      <c r="AD44" s="13"/>
      <c r="AE44" s="1"/>
      <c r="AF44" s="46"/>
      <c r="AG44" s="46"/>
      <c r="AH44" s="46"/>
      <c r="AI44" s="46"/>
    </row>
    <row r="45" spans="1:48">
      <c r="A45" s="8"/>
      <c r="B45" s="1"/>
      <c r="C45" s="37"/>
      <c r="D45" s="37"/>
      <c r="E45" s="9"/>
      <c r="G45" s="1"/>
      <c r="H45" s="9"/>
      <c r="I45" s="9"/>
      <c r="J45" s="9"/>
      <c r="K45" s="9"/>
      <c r="M45" s="9"/>
      <c r="N45" s="8"/>
      <c r="O45" s="1"/>
      <c r="P45" s="9"/>
      <c r="Q45" s="9"/>
      <c r="R45" s="9"/>
      <c r="S45" s="9"/>
      <c r="T45" s="9"/>
      <c r="U45" s="9"/>
      <c r="V45" s="8"/>
      <c r="W45" s="1"/>
      <c r="X45" s="9"/>
      <c r="Y45" s="9"/>
      <c r="Z45" s="9"/>
      <c r="AA45" s="9"/>
      <c r="AB45" s="9"/>
      <c r="AC45" s="9"/>
      <c r="AD45" s="8"/>
      <c r="AE45" s="1"/>
      <c r="AF45" s="9"/>
      <c r="AG45" s="9"/>
      <c r="AH45" s="9"/>
      <c r="AI45" s="9"/>
    </row>
    <row r="46" spans="1:48">
      <c r="A46" s="8"/>
      <c r="B46" s="1"/>
      <c r="C46" s="9"/>
      <c r="D46" s="9"/>
      <c r="E46" s="9"/>
      <c r="G46" s="1"/>
      <c r="H46" s="9"/>
      <c r="I46" s="9"/>
      <c r="J46" s="9"/>
      <c r="K46" s="9"/>
      <c r="M46" s="9"/>
      <c r="N46" s="8"/>
      <c r="O46" s="1"/>
      <c r="P46" s="9"/>
      <c r="Q46" s="9"/>
      <c r="R46" s="9"/>
      <c r="S46" s="9"/>
      <c r="T46" s="9"/>
      <c r="U46" s="9"/>
      <c r="V46" s="8"/>
      <c r="W46" s="1"/>
      <c r="X46" s="9"/>
      <c r="Y46" s="9"/>
      <c r="Z46" s="9"/>
      <c r="AA46" s="9"/>
      <c r="AB46" s="9"/>
      <c r="AC46" s="9"/>
      <c r="AD46" s="8"/>
      <c r="AE46" s="1"/>
      <c r="AF46" s="9"/>
      <c r="AG46" s="9"/>
      <c r="AH46" s="9"/>
      <c r="AI46" s="9"/>
    </row>
    <row r="47" spans="1:48">
      <c r="A47" s="8"/>
      <c r="B47" s="1"/>
      <c r="C47" s="9"/>
      <c r="D47" s="9"/>
      <c r="E47" s="9"/>
      <c r="G47" s="1"/>
      <c r="I47" s="148"/>
      <c r="J47" s="9"/>
      <c r="K47" s="9"/>
      <c r="M47" s="9"/>
      <c r="N47" s="8"/>
      <c r="O47" s="1"/>
      <c r="Q47" s="44"/>
      <c r="R47" s="9"/>
      <c r="S47" s="9"/>
      <c r="T47" s="9"/>
      <c r="U47" s="9"/>
      <c r="V47" s="8"/>
      <c r="W47" s="1"/>
      <c r="Y47" s="148"/>
      <c r="Z47" s="9"/>
      <c r="AA47" s="9"/>
      <c r="AB47" s="9"/>
      <c r="AC47" s="9"/>
      <c r="AD47" s="8"/>
      <c r="AE47" s="1"/>
      <c r="AG47" s="148"/>
      <c r="AH47" s="9"/>
      <c r="AI47" s="9"/>
    </row>
    <row r="48" spans="1:48">
      <c r="A48" s="8"/>
      <c r="B48" s="1"/>
      <c r="C48" s="9"/>
      <c r="D48" s="9"/>
      <c r="G48" s="1"/>
      <c r="I48" s="148"/>
      <c r="J48" s="9"/>
      <c r="K48" s="9"/>
      <c r="N48" s="8"/>
      <c r="O48" s="1"/>
      <c r="Q48" s="139"/>
      <c r="R48" s="139"/>
      <c r="S48" s="139"/>
      <c r="T48" s="9"/>
      <c r="V48" s="92"/>
      <c r="W48" s="140"/>
      <c r="Y48" s="139"/>
      <c r="Z48" s="139"/>
      <c r="AA48" s="139"/>
      <c r="AB48" s="9"/>
      <c r="AD48" s="8"/>
      <c r="AE48" s="1"/>
      <c r="AG48" s="137"/>
      <c r="AH48" s="137"/>
      <c r="AI48" s="137"/>
    </row>
    <row r="49" spans="1:39">
      <c r="A49" s="8"/>
      <c r="B49" s="1"/>
      <c r="C49" s="9"/>
      <c r="D49" s="9"/>
      <c r="E49" s="9"/>
      <c r="G49" s="1"/>
      <c r="H49" s="9"/>
      <c r="I49" s="149"/>
      <c r="J49" s="149"/>
      <c r="K49" s="9"/>
      <c r="M49" s="9"/>
      <c r="N49" s="8"/>
      <c r="O49" s="1"/>
      <c r="P49" s="9"/>
      <c r="Q49" s="9"/>
      <c r="R49" s="9"/>
      <c r="S49" s="9"/>
      <c r="T49" s="9"/>
      <c r="U49" s="9"/>
      <c r="V49" s="8"/>
      <c r="W49" s="1"/>
      <c r="X49" s="9"/>
      <c r="Y49" s="9"/>
      <c r="Z49" s="9"/>
      <c r="AA49" s="9"/>
      <c r="AB49" s="9"/>
      <c r="AC49" s="9"/>
      <c r="AD49" s="8"/>
      <c r="AE49" s="1"/>
      <c r="AF49" s="9"/>
      <c r="AG49" s="9"/>
      <c r="AH49" s="9"/>
      <c r="AI49" s="9"/>
    </row>
    <row r="50" spans="1:39">
      <c r="A50" s="39"/>
      <c r="B50" s="1"/>
      <c r="C50" s="40"/>
      <c r="D50" s="40"/>
      <c r="E50" s="40"/>
      <c r="F50" s="39"/>
      <c r="G50" s="1"/>
      <c r="H50" s="40"/>
      <c r="I50" s="40"/>
      <c r="J50" s="40"/>
      <c r="K50" s="40"/>
      <c r="M50" s="40"/>
      <c r="N50" s="39"/>
      <c r="O50" s="1"/>
      <c r="P50" s="40"/>
      <c r="Q50" s="40"/>
      <c r="R50" s="40"/>
      <c r="S50" s="40"/>
      <c r="T50" s="40"/>
      <c r="U50" s="40"/>
      <c r="V50" s="39"/>
      <c r="W50" s="1"/>
      <c r="X50" s="40"/>
      <c r="Y50" s="40"/>
      <c r="Z50" s="40"/>
      <c r="AA50" s="40"/>
      <c r="AB50" s="40"/>
      <c r="AC50" s="40"/>
      <c r="AD50" s="39"/>
      <c r="AE50" s="1"/>
      <c r="AF50" s="40"/>
      <c r="AG50" s="40"/>
      <c r="AH50" s="40"/>
      <c r="AI50" s="40"/>
    </row>
    <row r="51" spans="1:39">
      <c r="A51" s="39"/>
      <c r="B51" s="1"/>
      <c r="C51" s="40"/>
      <c r="D51" s="40"/>
      <c r="E51" s="40"/>
      <c r="F51" s="39"/>
      <c r="G51" s="1"/>
      <c r="H51" s="40"/>
      <c r="I51" s="9"/>
      <c r="J51" s="40"/>
      <c r="K51" s="40"/>
      <c r="M51" s="40"/>
      <c r="N51" s="39"/>
      <c r="O51" s="1"/>
      <c r="P51" s="40"/>
      <c r="Q51" s="40"/>
      <c r="R51" s="40"/>
      <c r="S51" s="40"/>
      <c r="T51" s="40"/>
      <c r="U51" s="40"/>
      <c r="V51" s="39"/>
      <c r="W51" s="1"/>
      <c r="X51" s="40"/>
      <c r="Y51" s="40"/>
      <c r="Z51" s="40"/>
      <c r="AA51" s="40"/>
      <c r="AB51" s="40"/>
      <c r="AC51" s="40"/>
      <c r="AD51" s="39"/>
      <c r="AE51" s="1"/>
      <c r="AF51" s="40"/>
      <c r="AG51" s="40"/>
      <c r="AH51" s="40"/>
      <c r="AI51" s="40"/>
    </row>
    <row r="52" spans="1:39" s="36" customFormat="1">
      <c r="I52" s="15"/>
      <c r="K52" s="101"/>
      <c r="N52" s="38"/>
      <c r="O52" s="11"/>
      <c r="P52" s="12"/>
      <c r="Q52" s="12"/>
      <c r="R52" s="12"/>
      <c r="S52" s="12"/>
      <c r="V52" s="38"/>
      <c r="W52" s="11"/>
      <c r="X52" s="12"/>
      <c r="Y52" s="12"/>
      <c r="Z52" s="12"/>
      <c r="AA52" s="12"/>
      <c r="AD52" s="38"/>
      <c r="AE52" s="11"/>
      <c r="AF52" s="12"/>
      <c r="AG52" s="12"/>
      <c r="AH52" s="12"/>
      <c r="AI52" s="12"/>
    </row>
    <row r="53" spans="1:39">
      <c r="A53" s="39"/>
      <c r="B53" s="1"/>
      <c r="C53" s="40"/>
      <c r="D53" s="40"/>
    </row>
    <row r="54" spans="1:39" s="42" customFormat="1" ht="23.25">
      <c r="A54" s="42" t="s">
        <v>111</v>
      </c>
      <c r="AK54" s="211"/>
      <c r="AL54" s="211"/>
      <c r="AM54" s="211"/>
    </row>
    <row r="55" spans="1:39" ht="23.25">
      <c r="A55" s="120"/>
      <c r="AK55" s="220"/>
      <c r="AL55" s="220"/>
      <c r="AM55" s="220"/>
    </row>
    <row r="56" spans="1:39" ht="39.75" customHeight="1" thickBot="1">
      <c r="E56" s="3"/>
      <c r="F56" s="3"/>
      <c r="G56" s="3"/>
      <c r="H56" s="47"/>
      <c r="I56" s="47"/>
      <c r="J56" s="45"/>
      <c r="K56" s="47"/>
      <c r="N56" s="3"/>
      <c r="O56" s="3"/>
      <c r="P56" s="47"/>
      <c r="Q56" s="47"/>
      <c r="R56" s="45"/>
      <c r="S56" s="47"/>
      <c r="T56" s="47"/>
      <c r="V56" s="3"/>
      <c r="W56" s="3"/>
      <c r="X56" s="47"/>
      <c r="Y56" s="47"/>
      <c r="Z56" s="45"/>
      <c r="AA56" s="47"/>
      <c r="AB56" s="47"/>
      <c r="AD56" s="3"/>
      <c r="AE56" s="3"/>
      <c r="AF56" s="47"/>
      <c r="AG56" s="47"/>
      <c r="AH56" s="45"/>
      <c r="AI56" s="47"/>
      <c r="AK56" s="113"/>
      <c r="AL56" s="113"/>
      <c r="AM56" s="113"/>
    </row>
    <row r="57" spans="1:39" ht="16.5" thickTop="1" thickBot="1">
      <c r="A57" s="5"/>
      <c r="B57" s="1"/>
      <c r="C57" s="7"/>
      <c r="D57" s="14"/>
      <c r="E57" s="14"/>
      <c r="F57" s="5"/>
      <c r="G57" s="1"/>
      <c r="H57" s="14"/>
      <c r="I57" s="14"/>
      <c r="J57" s="14"/>
      <c r="K57" s="14"/>
      <c r="M57" s="3"/>
      <c r="N57" s="5"/>
      <c r="O57" s="1"/>
      <c r="P57" s="14"/>
      <c r="Q57" s="14"/>
      <c r="R57" s="14"/>
      <c r="S57" s="14"/>
      <c r="T57" s="14"/>
      <c r="U57" s="3"/>
      <c r="V57" s="5"/>
      <c r="W57" s="1"/>
      <c r="X57" s="14"/>
      <c r="Y57" s="14"/>
      <c r="Z57" s="14"/>
      <c r="AA57" s="14"/>
      <c r="AB57" s="14"/>
      <c r="AC57" s="3"/>
      <c r="AD57" s="5"/>
      <c r="AE57" s="1"/>
      <c r="AF57" s="14"/>
      <c r="AG57" s="14"/>
      <c r="AH57" s="14"/>
      <c r="AI57" s="14"/>
      <c r="AK57" s="137"/>
      <c r="AL57" s="137"/>
      <c r="AM57" s="137"/>
    </row>
    <row r="58" spans="1:39" ht="15.75" thickBot="1">
      <c r="A58" s="13"/>
      <c r="B58" s="1"/>
      <c r="C58" s="7"/>
      <c r="D58" s="14"/>
      <c r="E58" s="46"/>
      <c r="F58" s="13"/>
      <c r="G58" s="1"/>
      <c r="H58" s="46"/>
      <c r="I58" s="46"/>
      <c r="J58" s="46"/>
      <c r="K58" s="46"/>
      <c r="M58" s="14"/>
      <c r="N58" s="13"/>
      <c r="O58" s="1"/>
      <c r="P58" s="46"/>
      <c r="Q58" s="46"/>
      <c r="R58" s="46"/>
      <c r="S58" s="46"/>
      <c r="T58" s="46"/>
      <c r="U58" s="14"/>
      <c r="V58" s="13"/>
      <c r="W58" s="1"/>
      <c r="X58" s="46"/>
      <c r="Y58" s="46"/>
      <c r="Z58" s="46"/>
      <c r="AA58" s="46"/>
      <c r="AB58" s="46"/>
      <c r="AC58" s="14"/>
      <c r="AD58" s="13"/>
      <c r="AE58" s="1"/>
      <c r="AF58" s="46"/>
      <c r="AG58" s="46"/>
      <c r="AH58" s="46"/>
      <c r="AI58" s="46"/>
    </row>
    <row r="59" spans="1:39">
      <c r="A59" s="8"/>
      <c r="B59" s="122"/>
      <c r="C59" s="37"/>
      <c r="D59" s="37"/>
      <c r="E59" s="9"/>
      <c r="G59" s="1"/>
      <c r="H59" s="9"/>
      <c r="I59" s="9"/>
      <c r="J59" s="9"/>
      <c r="K59" s="9"/>
      <c r="M59" s="9"/>
      <c r="N59" s="8"/>
      <c r="O59" s="1"/>
      <c r="P59" s="9"/>
      <c r="Q59" s="9"/>
      <c r="R59" s="9"/>
      <c r="S59" s="9"/>
      <c r="T59" s="9"/>
      <c r="U59" s="9"/>
      <c r="V59" s="8"/>
      <c r="W59" s="1"/>
      <c r="X59" s="9"/>
      <c r="Y59" s="9"/>
      <c r="Z59" s="9"/>
      <c r="AA59" s="9"/>
      <c r="AB59" s="9"/>
      <c r="AC59" s="9"/>
      <c r="AD59" s="8"/>
      <c r="AE59" s="1"/>
      <c r="AF59" s="9"/>
      <c r="AG59" s="9"/>
      <c r="AH59" s="9"/>
      <c r="AI59" s="9"/>
    </row>
    <row r="60" spans="1:39">
      <c r="A60" s="8"/>
      <c r="B60" s="122"/>
      <c r="C60" s="9"/>
      <c r="D60" s="9"/>
      <c r="E60" s="9"/>
      <c r="G60" s="1"/>
      <c r="H60" s="9"/>
      <c r="I60" s="9"/>
      <c r="J60" s="9"/>
      <c r="K60" s="9"/>
      <c r="M60" s="9"/>
      <c r="N60" s="8"/>
      <c r="O60" s="1"/>
      <c r="P60" s="9"/>
      <c r="Q60" s="9"/>
      <c r="R60" s="9"/>
      <c r="S60" s="9"/>
      <c r="T60" s="9"/>
      <c r="U60" s="9"/>
      <c r="V60" s="8"/>
      <c r="W60" s="1"/>
      <c r="X60" s="9"/>
      <c r="Y60" s="9"/>
      <c r="Z60" s="9"/>
      <c r="AA60" s="9"/>
      <c r="AB60" s="9"/>
      <c r="AC60" s="9"/>
      <c r="AD60" s="8"/>
      <c r="AE60" s="1"/>
      <c r="AF60" s="9"/>
      <c r="AG60" s="9"/>
      <c r="AH60" s="9"/>
      <c r="AI60" s="9"/>
    </row>
    <row r="61" spans="1:39">
      <c r="A61" s="8"/>
      <c r="B61" s="122"/>
      <c r="C61" s="9"/>
      <c r="D61" s="9"/>
      <c r="E61" s="9"/>
      <c r="G61" s="1"/>
      <c r="I61" s="148"/>
      <c r="J61" s="9"/>
      <c r="K61" s="9"/>
      <c r="M61" s="9"/>
      <c r="N61" s="8"/>
      <c r="O61" s="1"/>
      <c r="Q61" s="44"/>
      <c r="R61" s="9"/>
      <c r="S61" s="9"/>
      <c r="T61" s="9"/>
      <c r="U61" s="9"/>
      <c r="V61" s="8"/>
      <c r="W61" s="1"/>
      <c r="Y61" s="148"/>
      <c r="Z61" s="9"/>
      <c r="AA61" s="9"/>
      <c r="AB61" s="9"/>
      <c r="AC61" s="9"/>
      <c r="AD61" s="8"/>
      <c r="AE61" s="1"/>
      <c r="AG61" s="148"/>
      <c r="AH61" s="9"/>
      <c r="AI61" s="9"/>
    </row>
    <row r="62" spans="1:39">
      <c r="A62" s="8"/>
      <c r="B62" s="122"/>
      <c r="C62" s="9"/>
      <c r="D62" s="9"/>
      <c r="G62" s="1"/>
      <c r="I62" s="148"/>
      <c r="J62" s="9"/>
      <c r="K62" s="9"/>
      <c r="N62" s="8"/>
      <c r="O62" s="1"/>
      <c r="Q62" s="139"/>
      <c r="R62" s="139"/>
      <c r="S62" s="139"/>
      <c r="T62" s="9"/>
      <c r="V62" s="92"/>
      <c r="W62" s="140"/>
      <c r="Y62" s="139"/>
      <c r="Z62" s="139"/>
      <c r="AA62" s="139"/>
      <c r="AB62" s="9"/>
      <c r="AD62" s="8"/>
      <c r="AE62" s="1"/>
      <c r="AG62" s="137"/>
      <c r="AH62" s="137"/>
      <c r="AI62" s="137"/>
    </row>
    <row r="63" spans="1:39">
      <c r="A63" s="8"/>
      <c r="B63" s="123"/>
      <c r="C63" s="9"/>
      <c r="D63" s="9"/>
      <c r="E63" s="9"/>
      <c r="G63" s="1"/>
      <c r="H63" s="9"/>
      <c r="I63" s="149"/>
      <c r="J63" s="149"/>
      <c r="K63" s="9"/>
      <c r="M63" s="9"/>
      <c r="N63" s="8"/>
      <c r="O63" s="1"/>
      <c r="P63" s="9"/>
      <c r="Q63" s="9"/>
      <c r="R63" s="9"/>
      <c r="S63" s="9"/>
      <c r="T63" s="9"/>
      <c r="U63" s="9"/>
      <c r="V63" s="8"/>
      <c r="W63" s="1"/>
      <c r="X63" s="9"/>
      <c r="Y63" s="9"/>
      <c r="Z63" s="9"/>
      <c r="AA63" s="9"/>
      <c r="AB63" s="9"/>
      <c r="AC63" s="9"/>
      <c r="AD63" s="8"/>
      <c r="AE63" s="1"/>
      <c r="AF63" s="9"/>
      <c r="AG63" s="9"/>
      <c r="AH63" s="9"/>
      <c r="AI63" s="9"/>
    </row>
    <row r="64" spans="1:39">
      <c r="A64" s="39"/>
      <c r="B64" s="1"/>
      <c r="C64" s="40"/>
      <c r="D64" s="40"/>
      <c r="E64" s="40"/>
      <c r="F64" s="39"/>
      <c r="G64" s="1"/>
      <c r="H64" s="40"/>
      <c r="I64" s="40"/>
      <c r="J64" s="40"/>
      <c r="K64" s="40"/>
      <c r="M64" s="40"/>
      <c r="N64" s="39"/>
      <c r="O64" s="1"/>
      <c r="P64" s="40"/>
      <c r="Q64" s="40"/>
      <c r="R64" s="40"/>
      <c r="S64" s="40"/>
      <c r="T64" s="40"/>
      <c r="U64" s="40"/>
      <c r="V64" s="39"/>
      <c r="W64" s="1"/>
      <c r="X64" s="40"/>
      <c r="Y64" s="40"/>
      <c r="Z64" s="40"/>
      <c r="AA64" s="40"/>
      <c r="AB64" s="40"/>
      <c r="AC64" s="40"/>
      <c r="AD64" s="39"/>
      <c r="AE64" s="1"/>
      <c r="AF64" s="40"/>
      <c r="AG64" s="40"/>
      <c r="AH64" s="40"/>
      <c r="AI64" s="40"/>
    </row>
    <row r="65" spans="1:39">
      <c r="A65" s="39"/>
      <c r="B65" s="1"/>
      <c r="C65" s="40"/>
      <c r="D65" s="40"/>
      <c r="E65" s="40"/>
      <c r="F65" s="8"/>
      <c r="G65" s="1"/>
      <c r="H65" s="9"/>
      <c r="I65" s="57"/>
      <c r="J65" s="57"/>
      <c r="N65" s="39"/>
      <c r="O65" s="1"/>
      <c r="P65" s="40"/>
      <c r="Q65" s="40"/>
      <c r="R65" s="40"/>
      <c r="S65" s="40"/>
      <c r="V65" s="39"/>
      <c r="W65" s="1"/>
      <c r="X65" s="40"/>
      <c r="Y65" s="40"/>
      <c r="Z65" s="40"/>
      <c r="AA65" s="40"/>
      <c r="AD65" s="39"/>
      <c r="AE65" s="1"/>
      <c r="AF65" s="40"/>
      <c r="AG65" s="40"/>
      <c r="AH65" s="40"/>
      <c r="AI65" s="40"/>
    </row>
    <row r="66" spans="1:39" s="36" customFormat="1">
      <c r="A66" s="38"/>
      <c r="B66" s="11"/>
      <c r="C66" s="12"/>
      <c r="D66" s="12"/>
      <c r="E66" s="12"/>
      <c r="F66" s="38"/>
      <c r="G66" s="11"/>
      <c r="H66" s="12"/>
      <c r="I66" s="15"/>
      <c r="K66" s="101"/>
      <c r="M66" s="12"/>
      <c r="N66" s="38"/>
      <c r="O66" s="11"/>
      <c r="P66" s="12"/>
      <c r="Q66" s="12"/>
      <c r="R66" s="12"/>
      <c r="S66" s="12"/>
      <c r="T66" s="12"/>
      <c r="U66" s="12"/>
      <c r="V66" s="38"/>
      <c r="W66" s="11"/>
      <c r="X66" s="12"/>
      <c r="Y66" s="12"/>
      <c r="Z66" s="12"/>
      <c r="AA66" s="12"/>
      <c r="AB66" s="12"/>
      <c r="AC66" s="12"/>
      <c r="AD66" s="38"/>
      <c r="AE66" s="11"/>
      <c r="AF66" s="12"/>
      <c r="AG66" s="12"/>
      <c r="AH66" s="12"/>
      <c r="AI66" s="12"/>
    </row>
    <row r="67" spans="1:39">
      <c r="AK67" s="220"/>
      <c r="AL67" s="220"/>
      <c r="AM67" s="220"/>
    </row>
    <row r="68" spans="1:39" ht="39.75" customHeight="1" thickBot="1">
      <c r="E68" s="3"/>
      <c r="F68" s="3"/>
      <c r="G68" s="3"/>
      <c r="H68" s="47"/>
      <c r="I68" s="47"/>
      <c r="J68" s="45"/>
      <c r="K68" s="47"/>
      <c r="N68" s="3"/>
      <c r="O68" s="3"/>
      <c r="P68" s="47"/>
      <c r="Q68" s="47"/>
      <c r="R68" s="45"/>
      <c r="S68" s="47"/>
      <c r="T68" s="47"/>
      <c r="V68" s="3"/>
      <c r="W68" s="3"/>
      <c r="X68" s="47"/>
      <c r="Y68" s="47"/>
      <c r="Z68" s="45"/>
      <c r="AA68" s="47"/>
      <c r="AB68" s="47"/>
      <c r="AD68" s="3"/>
      <c r="AE68" s="3"/>
      <c r="AF68" s="47"/>
      <c r="AG68" s="47"/>
      <c r="AH68" s="45"/>
      <c r="AI68" s="47"/>
      <c r="AK68" s="113"/>
      <c r="AL68" s="113"/>
      <c r="AM68" s="113"/>
    </row>
    <row r="69" spans="1:39" ht="16.5" thickTop="1" thickBot="1">
      <c r="A69" s="5"/>
      <c r="B69" s="1"/>
      <c r="C69" s="7"/>
      <c r="D69" s="14"/>
      <c r="E69" s="14"/>
      <c r="F69" s="5"/>
      <c r="G69" s="1"/>
      <c r="H69" s="14"/>
      <c r="I69" s="14"/>
      <c r="J69" s="14"/>
      <c r="K69" s="14"/>
      <c r="M69" s="3"/>
      <c r="N69" s="5"/>
      <c r="O69" s="1"/>
      <c r="P69" s="14"/>
      <c r="Q69" s="14"/>
      <c r="R69" s="14"/>
      <c r="S69" s="14"/>
      <c r="T69" s="14"/>
      <c r="U69" s="3"/>
      <c r="V69" s="5"/>
      <c r="W69" s="1"/>
      <c r="X69" s="14"/>
      <c r="Y69" s="14"/>
      <c r="Z69" s="14"/>
      <c r="AA69" s="14"/>
      <c r="AB69" s="14"/>
      <c r="AC69" s="3"/>
      <c r="AD69" s="5"/>
      <c r="AE69" s="1"/>
      <c r="AF69" s="14"/>
      <c r="AG69" s="14"/>
      <c r="AH69" s="14"/>
      <c r="AI69" s="14"/>
      <c r="AK69" s="137"/>
      <c r="AL69" s="137"/>
      <c r="AM69" s="137"/>
    </row>
    <row r="70" spans="1:39" ht="15.75" thickBot="1">
      <c r="A70" s="13"/>
      <c r="B70" s="1"/>
      <c r="C70" s="7"/>
      <c r="D70" s="14"/>
      <c r="E70" s="46"/>
      <c r="F70" s="13"/>
      <c r="G70" s="1"/>
      <c r="H70" s="46"/>
      <c r="I70" s="46"/>
      <c r="J70" s="46"/>
      <c r="K70" s="46"/>
      <c r="M70" s="14"/>
      <c r="N70" s="13"/>
      <c r="O70" s="1"/>
      <c r="P70" s="46"/>
      <c r="Q70" s="46"/>
      <c r="R70" s="46"/>
      <c r="S70" s="46"/>
      <c r="T70" s="46"/>
      <c r="U70" s="14"/>
      <c r="V70" s="13"/>
      <c r="W70" s="1"/>
      <c r="X70" s="46"/>
      <c r="Y70" s="46"/>
      <c r="Z70" s="46"/>
      <c r="AA70" s="46"/>
      <c r="AB70" s="46"/>
      <c r="AC70" s="14"/>
      <c r="AD70" s="13"/>
      <c r="AE70" s="1"/>
      <c r="AF70" s="46"/>
      <c r="AG70" s="46"/>
      <c r="AH70" s="46"/>
      <c r="AI70" s="46"/>
    </row>
    <row r="71" spans="1:39">
      <c r="A71" s="8"/>
      <c r="B71" s="122"/>
      <c r="C71" s="37"/>
      <c r="D71" s="37"/>
      <c r="E71" s="9"/>
      <c r="G71" s="1"/>
      <c r="H71" s="9"/>
      <c r="I71" s="9"/>
      <c r="J71" s="9"/>
      <c r="K71" s="9"/>
      <c r="M71" s="9"/>
      <c r="N71" s="8"/>
      <c r="O71" s="1"/>
      <c r="P71" s="9"/>
      <c r="Q71" s="9"/>
      <c r="R71" s="9"/>
      <c r="S71" s="9"/>
      <c r="T71" s="9"/>
      <c r="U71" s="9"/>
      <c r="V71" s="8"/>
      <c r="W71" s="1"/>
      <c r="X71" s="9"/>
      <c r="Y71" s="9"/>
      <c r="Z71" s="9"/>
      <c r="AA71" s="9"/>
      <c r="AB71" s="9"/>
      <c r="AC71" s="9"/>
      <c r="AD71" s="8"/>
      <c r="AE71" s="1"/>
      <c r="AF71" s="9"/>
      <c r="AG71" s="9"/>
      <c r="AH71" s="9"/>
      <c r="AI71" s="9"/>
    </row>
    <row r="72" spans="1:39">
      <c r="A72" s="8"/>
      <c r="B72" s="122"/>
      <c r="C72" s="9"/>
      <c r="D72" s="9"/>
      <c r="E72" s="9"/>
      <c r="G72" s="1"/>
      <c r="H72" s="9"/>
      <c r="I72" s="9"/>
      <c r="J72" s="9"/>
      <c r="K72" s="9"/>
      <c r="M72" s="9"/>
      <c r="N72" s="8"/>
      <c r="O72" s="1"/>
      <c r="P72" s="9"/>
      <c r="Q72" s="9"/>
      <c r="R72" s="9"/>
      <c r="S72" s="9"/>
      <c r="T72" s="9"/>
      <c r="U72" s="9"/>
      <c r="V72" s="8"/>
      <c r="W72" s="1"/>
      <c r="X72" s="9"/>
      <c r="Y72" s="9"/>
      <c r="Z72" s="9"/>
      <c r="AA72" s="9"/>
      <c r="AB72" s="9"/>
      <c r="AC72" s="9"/>
      <c r="AD72" s="8"/>
      <c r="AE72" s="1"/>
      <c r="AF72" s="9"/>
      <c r="AG72" s="9"/>
      <c r="AH72" s="9"/>
      <c r="AI72" s="9"/>
    </row>
    <row r="73" spans="1:39">
      <c r="A73" s="8"/>
      <c r="B73" s="122"/>
      <c r="C73" s="9"/>
      <c r="D73" s="9"/>
      <c r="E73" s="9"/>
      <c r="G73" s="1"/>
      <c r="I73" s="148"/>
      <c r="J73" s="9"/>
      <c r="K73" s="9"/>
      <c r="M73" s="9"/>
      <c r="N73" s="8"/>
      <c r="O73" s="1"/>
      <c r="Q73" s="44"/>
      <c r="R73" s="9"/>
      <c r="S73" s="9"/>
      <c r="T73" s="9"/>
      <c r="U73" s="9"/>
      <c r="V73" s="8"/>
      <c r="W73" s="1"/>
      <c r="Y73" s="148"/>
      <c r="Z73" s="9"/>
      <c r="AA73" s="9"/>
      <c r="AB73" s="9"/>
      <c r="AC73" s="9"/>
      <c r="AD73" s="8"/>
      <c r="AE73" s="1"/>
      <c r="AG73" s="148"/>
      <c r="AH73" s="9"/>
      <c r="AI73" s="9"/>
    </row>
    <row r="74" spans="1:39">
      <c r="A74" s="8"/>
      <c r="B74" s="122"/>
      <c r="C74" s="9"/>
      <c r="D74" s="9"/>
      <c r="G74" s="1"/>
      <c r="I74" s="148"/>
      <c r="J74" s="9"/>
      <c r="K74" s="9"/>
      <c r="N74" s="8"/>
      <c r="O74" s="1"/>
      <c r="Q74" s="139"/>
      <c r="R74" s="139"/>
      <c r="S74" s="139"/>
      <c r="T74" s="9"/>
      <c r="V74" s="92"/>
      <c r="W74" s="140"/>
      <c r="Y74" s="139"/>
      <c r="Z74" s="139"/>
      <c r="AA74" s="139"/>
      <c r="AB74" s="9"/>
      <c r="AD74" s="8"/>
      <c r="AE74" s="1"/>
      <c r="AG74" s="137"/>
      <c r="AH74" s="137"/>
      <c r="AI74" s="137"/>
    </row>
    <row r="75" spans="1:39">
      <c r="A75" s="8"/>
      <c r="B75" s="123"/>
      <c r="C75" s="9"/>
      <c r="D75" s="9"/>
      <c r="E75" s="9"/>
      <c r="G75" s="1"/>
      <c r="H75" s="9"/>
      <c r="I75" s="149"/>
      <c r="J75" s="149"/>
      <c r="K75" s="9"/>
      <c r="M75" s="9"/>
      <c r="N75" s="8"/>
      <c r="O75" s="1"/>
      <c r="P75" s="9"/>
      <c r="Q75" s="9"/>
      <c r="R75" s="9"/>
      <c r="S75" s="9"/>
      <c r="T75" s="9"/>
      <c r="U75" s="9"/>
      <c r="V75" s="8"/>
      <c r="W75" s="1"/>
      <c r="X75" s="9"/>
      <c r="Y75" s="9"/>
      <c r="Z75" s="9"/>
      <c r="AA75" s="9"/>
      <c r="AB75" s="9"/>
      <c r="AC75" s="9"/>
      <c r="AD75" s="8"/>
      <c r="AE75" s="1"/>
      <c r="AF75" s="9"/>
      <c r="AG75" s="9"/>
      <c r="AH75" s="9"/>
      <c r="AI75" s="9"/>
    </row>
    <row r="76" spans="1:39">
      <c r="A76" s="39"/>
      <c r="B76" s="1"/>
      <c r="C76" s="40"/>
      <c r="D76" s="40"/>
      <c r="E76" s="40"/>
      <c r="F76" s="39"/>
      <c r="G76" s="1"/>
      <c r="H76" s="40"/>
      <c r="I76" s="40"/>
      <c r="J76" s="40"/>
      <c r="K76" s="40"/>
      <c r="M76" s="40"/>
      <c r="N76" s="39"/>
      <c r="O76" s="1"/>
      <c r="P76" s="40"/>
      <c r="Q76" s="40"/>
      <c r="R76" s="40"/>
      <c r="S76" s="40"/>
      <c r="T76" s="40"/>
      <c r="U76" s="40"/>
      <c r="V76" s="39"/>
      <c r="W76" s="1"/>
      <c r="X76" s="40"/>
      <c r="Y76" s="40"/>
      <c r="Z76" s="40"/>
      <c r="AA76" s="40"/>
      <c r="AB76" s="40"/>
      <c r="AC76" s="40"/>
      <c r="AD76" s="39"/>
      <c r="AE76" s="1"/>
      <c r="AF76" s="40"/>
      <c r="AG76" s="40"/>
      <c r="AH76" s="40"/>
      <c r="AI76" s="40"/>
    </row>
    <row r="77" spans="1:39">
      <c r="A77" s="39"/>
      <c r="B77" s="1"/>
      <c r="C77" s="40"/>
      <c r="D77" s="40"/>
      <c r="E77" s="40"/>
      <c r="F77" s="8"/>
      <c r="G77" s="1"/>
      <c r="H77" s="9"/>
      <c r="I77" s="57"/>
      <c r="J77" s="57"/>
      <c r="N77" s="39"/>
      <c r="O77" s="1"/>
      <c r="P77" s="40"/>
      <c r="Q77" s="40"/>
      <c r="R77" s="40"/>
      <c r="S77" s="40"/>
      <c r="V77" s="39"/>
      <c r="W77" s="1"/>
      <c r="X77" s="40"/>
      <c r="Y77" s="40"/>
      <c r="Z77" s="40"/>
      <c r="AA77" s="40"/>
      <c r="AD77" s="39"/>
      <c r="AE77" s="1"/>
      <c r="AF77" s="40"/>
      <c r="AG77" s="40"/>
      <c r="AH77" s="40"/>
      <c r="AI77" s="40"/>
    </row>
    <row r="78" spans="1:39" s="36" customFormat="1">
      <c r="A78" s="38"/>
      <c r="B78" s="11"/>
      <c r="C78" s="12"/>
      <c r="D78" s="12"/>
      <c r="E78" s="12"/>
      <c r="F78" s="38"/>
      <c r="G78" s="11"/>
      <c r="H78" s="12"/>
      <c r="I78" s="15"/>
      <c r="K78" s="213"/>
      <c r="M78" s="12"/>
      <c r="N78" s="38"/>
      <c r="O78" s="11"/>
      <c r="P78" s="12"/>
      <c r="Q78" s="12"/>
      <c r="R78" s="12"/>
      <c r="S78" s="12"/>
      <c r="T78" s="12"/>
      <c r="U78" s="12"/>
      <c r="V78" s="38"/>
      <c r="W78" s="11"/>
      <c r="X78" s="12"/>
      <c r="Y78" s="12"/>
      <c r="Z78" s="12"/>
      <c r="AA78" s="12"/>
      <c r="AB78" s="12"/>
      <c r="AC78" s="12"/>
      <c r="AD78" s="38"/>
      <c r="AE78" s="11"/>
      <c r="AF78" s="12"/>
      <c r="AG78" s="12"/>
      <c r="AH78" s="12"/>
      <c r="AI78" s="12"/>
    </row>
    <row r="79" spans="1:39" ht="15.75" customHeight="1">
      <c r="AK79" s="220"/>
      <c r="AL79" s="220"/>
      <c r="AM79" s="220"/>
    </row>
    <row r="80" spans="1:39" ht="52.5" customHeight="1" thickBot="1">
      <c r="A80" s="2"/>
      <c r="B80" s="1"/>
      <c r="C80" s="3"/>
      <c r="D80" s="3"/>
      <c r="E80" s="3"/>
      <c r="F80" s="3"/>
      <c r="G80" s="3"/>
      <c r="H80" s="47"/>
      <c r="I80" s="47"/>
      <c r="J80" s="45"/>
      <c r="K80" s="47"/>
      <c r="M80" s="3"/>
      <c r="N80" s="3"/>
      <c r="O80" s="3"/>
      <c r="P80" s="47"/>
      <c r="Q80" s="47"/>
      <c r="R80" s="45"/>
      <c r="S80" s="47"/>
      <c r="T80" s="47"/>
      <c r="U80" s="3"/>
      <c r="V80" s="3"/>
      <c r="W80" s="3"/>
      <c r="X80" s="47"/>
      <c r="Y80" s="47"/>
      <c r="Z80" s="45"/>
      <c r="AA80" s="47"/>
      <c r="AB80" s="47"/>
      <c r="AC80" s="3"/>
      <c r="AD80" s="3"/>
      <c r="AE80" s="3"/>
      <c r="AF80" s="47"/>
      <c r="AG80" s="47"/>
      <c r="AH80" s="45"/>
      <c r="AI80" s="47"/>
      <c r="AK80" s="113"/>
      <c r="AL80" s="113"/>
      <c r="AM80" s="113"/>
    </row>
    <row r="81" spans="1:39" ht="16.5" thickTop="1" thickBot="1">
      <c r="A81" s="5"/>
      <c r="B81" s="1"/>
      <c r="C81" s="7"/>
      <c r="D81" s="14"/>
      <c r="E81" s="14"/>
      <c r="F81" s="5"/>
      <c r="G81" s="1"/>
      <c r="H81" s="14"/>
      <c r="I81" s="14"/>
      <c r="J81" s="14"/>
      <c r="K81" s="14"/>
      <c r="M81" s="14"/>
      <c r="N81" s="5"/>
      <c r="O81" s="1"/>
      <c r="P81" s="14"/>
      <c r="Q81" s="14"/>
      <c r="R81" s="14"/>
      <c r="S81" s="14"/>
      <c r="T81" s="14"/>
      <c r="U81" s="14"/>
      <c r="V81" s="5"/>
      <c r="W81" s="1"/>
      <c r="X81" s="14"/>
      <c r="Y81" s="14"/>
      <c r="Z81" s="14"/>
      <c r="AA81" s="14"/>
      <c r="AB81" s="14"/>
      <c r="AC81" s="14"/>
      <c r="AD81" s="5"/>
      <c r="AE81" s="1"/>
      <c r="AF81" s="14"/>
      <c r="AG81" s="14"/>
      <c r="AH81" s="14"/>
      <c r="AI81" s="14"/>
      <c r="AK81" s="137"/>
      <c r="AL81" s="137"/>
      <c r="AM81" s="137"/>
    </row>
    <row r="82" spans="1:39" ht="15.75" thickBot="1">
      <c r="A82" s="13"/>
      <c r="B82" s="1"/>
      <c r="C82" s="7"/>
      <c r="D82" s="14"/>
      <c r="E82" s="46"/>
      <c r="F82" s="13"/>
      <c r="G82" s="1"/>
      <c r="H82" s="46"/>
      <c r="I82" s="46"/>
      <c r="J82" s="46"/>
      <c r="K82" s="46"/>
      <c r="M82" s="46"/>
      <c r="N82" s="13"/>
      <c r="O82" s="1"/>
      <c r="P82" s="46"/>
      <c r="Q82" s="46"/>
      <c r="R82" s="46"/>
      <c r="S82" s="46"/>
      <c r="T82" s="46"/>
      <c r="U82" s="46"/>
      <c r="V82" s="13"/>
      <c r="W82" s="1"/>
      <c r="X82" s="46"/>
      <c r="Y82" s="46"/>
      <c r="Z82" s="46"/>
      <c r="AA82" s="46"/>
      <c r="AB82" s="46"/>
      <c r="AC82" s="46"/>
      <c r="AD82" s="13"/>
      <c r="AE82" s="1"/>
      <c r="AF82" s="46"/>
      <c r="AG82" s="46"/>
      <c r="AH82" s="46"/>
      <c r="AI82" s="46"/>
    </row>
    <row r="83" spans="1:39">
      <c r="A83" s="8"/>
      <c r="B83" s="1"/>
      <c r="C83" s="37"/>
      <c r="D83" s="37"/>
      <c r="E83" s="9"/>
      <c r="G83" s="1"/>
      <c r="H83" s="9"/>
      <c r="I83" s="9"/>
      <c r="J83" s="9"/>
      <c r="K83" s="9"/>
      <c r="M83" s="9"/>
      <c r="N83" s="8"/>
      <c r="O83" s="1"/>
      <c r="P83" s="9"/>
      <c r="Q83" s="9"/>
      <c r="R83" s="9"/>
      <c r="S83" s="9"/>
      <c r="T83" s="9"/>
      <c r="U83" s="9"/>
      <c r="V83" s="8"/>
      <c r="W83" s="1"/>
      <c r="X83" s="9"/>
      <c r="Y83" s="9"/>
      <c r="Z83" s="9"/>
      <c r="AA83" s="9"/>
      <c r="AB83" s="9"/>
      <c r="AC83" s="9"/>
      <c r="AD83" s="8"/>
      <c r="AE83" s="1"/>
      <c r="AF83" s="9"/>
      <c r="AG83" s="9"/>
      <c r="AH83" s="9"/>
      <c r="AI83" s="9"/>
    </row>
    <row r="84" spans="1:39">
      <c r="A84" s="8"/>
      <c r="B84" s="1"/>
      <c r="C84" s="9"/>
      <c r="D84" s="9"/>
      <c r="E84" s="9"/>
      <c r="G84" s="1"/>
      <c r="H84" s="9"/>
      <c r="I84" s="9"/>
      <c r="J84" s="9"/>
      <c r="K84" s="9"/>
      <c r="M84" s="9"/>
      <c r="N84" s="8"/>
      <c r="O84" s="1"/>
      <c r="P84" s="9"/>
      <c r="Q84" s="9"/>
      <c r="R84" s="9"/>
      <c r="S84" s="9"/>
      <c r="T84" s="9"/>
      <c r="U84" s="9"/>
      <c r="V84" s="8"/>
      <c r="W84" s="1"/>
      <c r="X84" s="9"/>
      <c r="Y84" s="9"/>
      <c r="Z84" s="9"/>
      <c r="AA84" s="9"/>
      <c r="AB84" s="9"/>
      <c r="AC84" s="9"/>
      <c r="AD84" s="8"/>
      <c r="AE84" s="1"/>
      <c r="AF84" s="9"/>
      <c r="AG84" s="9"/>
      <c r="AH84" s="9"/>
      <c r="AI84" s="9"/>
    </row>
    <row r="85" spans="1:39">
      <c r="A85" s="8"/>
      <c r="B85" s="1"/>
      <c r="C85" s="9"/>
      <c r="D85" s="9"/>
      <c r="E85" s="9"/>
      <c r="G85" s="1"/>
      <c r="I85" s="148"/>
      <c r="J85" s="9"/>
      <c r="K85" s="9"/>
      <c r="M85" s="9"/>
      <c r="N85" s="8"/>
      <c r="O85" s="1"/>
      <c r="Q85" s="44"/>
      <c r="R85" s="9"/>
      <c r="S85" s="9"/>
      <c r="T85" s="9"/>
      <c r="U85" s="9"/>
      <c r="V85" s="8"/>
      <c r="W85" s="1"/>
      <c r="Y85" s="148"/>
      <c r="Z85" s="9"/>
      <c r="AA85" s="9"/>
      <c r="AB85" s="9"/>
      <c r="AC85" s="9"/>
      <c r="AD85" s="8"/>
      <c r="AE85" s="1"/>
      <c r="AG85" s="148"/>
      <c r="AH85" s="9"/>
      <c r="AI85" s="9"/>
    </row>
    <row r="86" spans="1:39">
      <c r="A86" s="8"/>
      <c r="B86" s="1"/>
      <c r="C86" s="9"/>
      <c r="D86" s="9"/>
      <c r="G86" s="1"/>
      <c r="I86" s="148"/>
      <c r="J86" s="9"/>
      <c r="K86" s="9"/>
      <c r="N86" s="8"/>
      <c r="O86" s="1"/>
      <c r="Q86" s="139"/>
      <c r="R86" s="139"/>
      <c r="S86" s="139"/>
      <c r="T86" s="9"/>
      <c r="V86" s="92"/>
      <c r="W86" s="140"/>
      <c r="Y86" s="139"/>
      <c r="Z86" s="139"/>
      <c r="AA86" s="139"/>
      <c r="AB86" s="9"/>
      <c r="AD86" s="8"/>
      <c r="AE86" s="1"/>
      <c r="AG86" s="137"/>
      <c r="AH86" s="137"/>
      <c r="AI86" s="137"/>
    </row>
    <row r="87" spans="1:39">
      <c r="A87" s="8"/>
      <c r="B87" s="1"/>
      <c r="C87" s="9"/>
      <c r="D87" s="9"/>
      <c r="E87" s="9"/>
      <c r="G87" s="1"/>
      <c r="H87" s="9"/>
      <c r="I87" s="149"/>
      <c r="J87" s="149"/>
      <c r="K87" s="9"/>
      <c r="M87" s="9"/>
      <c r="N87" s="8"/>
      <c r="O87" s="1"/>
      <c r="P87" s="9"/>
      <c r="Q87" s="9"/>
      <c r="R87" s="9"/>
      <c r="S87" s="9"/>
      <c r="T87" s="9"/>
      <c r="U87" s="9"/>
      <c r="V87" s="8"/>
      <c r="W87" s="1"/>
      <c r="X87" s="9"/>
      <c r="Y87" s="9"/>
      <c r="Z87" s="9"/>
      <c r="AA87" s="9"/>
      <c r="AB87" s="9"/>
      <c r="AC87" s="9"/>
      <c r="AD87" s="8"/>
      <c r="AE87" s="1"/>
      <c r="AF87" s="9"/>
      <c r="AG87" s="9"/>
      <c r="AH87" s="9"/>
      <c r="AI87" s="9"/>
    </row>
    <row r="88" spans="1:39">
      <c r="A88" s="39"/>
      <c r="B88" s="1"/>
      <c r="C88" s="40"/>
      <c r="D88" s="40"/>
      <c r="E88" s="40"/>
      <c r="F88" s="39"/>
      <c r="G88" s="1"/>
      <c r="H88" s="40"/>
      <c r="I88" s="40"/>
      <c r="J88" s="40"/>
      <c r="K88" s="40"/>
      <c r="M88" s="40"/>
      <c r="N88" s="39"/>
      <c r="O88" s="1"/>
      <c r="P88" s="40"/>
      <c r="Q88" s="40"/>
      <c r="R88" s="40"/>
      <c r="S88" s="40"/>
      <c r="T88" s="40"/>
      <c r="U88" s="40"/>
      <c r="V88" s="39"/>
      <c r="W88" s="1"/>
      <c r="X88" s="40"/>
      <c r="Y88" s="40"/>
      <c r="Z88" s="40"/>
      <c r="AA88" s="40"/>
      <c r="AB88" s="40"/>
      <c r="AC88" s="40"/>
      <c r="AD88" s="39"/>
      <c r="AE88" s="1"/>
      <c r="AF88" s="40"/>
      <c r="AG88" s="40"/>
      <c r="AH88" s="40"/>
      <c r="AI88" s="40"/>
    </row>
    <row r="89" spans="1:39">
      <c r="A89" s="39"/>
      <c r="B89" s="1"/>
      <c r="C89" s="40"/>
      <c r="D89" s="40"/>
      <c r="E89" s="40"/>
      <c r="F89" s="39"/>
      <c r="G89" s="1"/>
      <c r="H89" s="40"/>
      <c r="I89" s="9"/>
      <c r="J89" s="40"/>
      <c r="K89" s="40"/>
      <c r="M89" s="40"/>
      <c r="N89" s="39"/>
      <c r="O89" s="1"/>
      <c r="P89" s="40"/>
      <c r="Q89" s="40"/>
      <c r="R89" s="40"/>
      <c r="S89" s="40"/>
      <c r="T89" s="40"/>
      <c r="U89" s="40"/>
      <c r="V89" s="39"/>
      <c r="W89" s="1"/>
      <c r="X89" s="40"/>
      <c r="Y89" s="40"/>
      <c r="Z89" s="40"/>
      <c r="AA89" s="40"/>
      <c r="AB89" s="40"/>
      <c r="AC89" s="40"/>
      <c r="AD89" s="39"/>
      <c r="AE89" s="1"/>
      <c r="AF89" s="40"/>
      <c r="AG89" s="40"/>
      <c r="AH89" s="40"/>
      <c r="AI89" s="40"/>
    </row>
    <row r="90" spans="1:39" s="36" customFormat="1">
      <c r="I90" s="15"/>
      <c r="K90" s="101"/>
      <c r="N90" s="38"/>
      <c r="O90" s="11"/>
      <c r="P90" s="12"/>
      <c r="Q90" s="12"/>
      <c r="R90" s="12"/>
      <c r="S90" s="12"/>
      <c r="V90" s="38"/>
      <c r="W90" s="11"/>
      <c r="X90" s="12"/>
      <c r="Y90" s="12"/>
      <c r="Z90" s="12"/>
      <c r="AA90" s="12"/>
      <c r="AD90" s="38"/>
      <c r="AE90" s="11"/>
      <c r="AF90" s="12"/>
      <c r="AG90" s="12"/>
      <c r="AH90" s="12"/>
      <c r="AI90" s="12"/>
    </row>
  </sheetData>
  <mergeCells count="21">
    <mergeCell ref="E26:K26"/>
    <mergeCell ref="M26:S26"/>
    <mergeCell ref="N12:Q12"/>
    <mergeCell ref="A1:I1"/>
    <mergeCell ref="F2:J2"/>
    <mergeCell ref="N2:Q2"/>
    <mergeCell ref="N3:Q3"/>
    <mergeCell ref="V2:Y2"/>
    <mergeCell ref="V3:Y3"/>
    <mergeCell ref="V12:Y12"/>
    <mergeCell ref="U26:AA26"/>
    <mergeCell ref="AD2:AG2"/>
    <mergeCell ref="AD3:AG3"/>
    <mergeCell ref="AD12:AG12"/>
    <mergeCell ref="AC26:AI26"/>
    <mergeCell ref="AK79:AM79"/>
    <mergeCell ref="AK26:AM26"/>
    <mergeCell ref="AK41:AM41"/>
    <mergeCell ref="AK55:AM55"/>
    <mergeCell ref="AK67:AM67"/>
    <mergeCell ref="AK27:AM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R6</vt:lpstr>
      <vt:lpstr>m1</vt:lpstr>
      <vt:lpstr>m2</vt:lpstr>
      <vt:lpstr>1</vt:lpstr>
      <vt:lpstr>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2025-08-01T13:48:28Z</dcterms:created>
  <dcterms:modified xsi:type="dcterms:W3CDTF">2025-08-01T13:48:33Z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2025-08-01T13:48:33Z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ec4f01b6-75ea-4779-bead-35b04ea6e955</vt:lpwstr>
  </property>
  <property fmtid="{D5CDD505-2E9C-101B-9397-08002B2CF9AE}" pid="8" name="MSIP_Label_b1a6f161-e42b-4c47-8f69-f6a81e023e2d_ContentBits">
    <vt:lpwstr>0</vt:lpwstr>
  </property>
  <property fmtid="{D5CDD505-2E9C-101B-9397-08002B2CF9AE}" pid="9" name="MSIP_Label_b1a6f161-e42b-4c47-8f69-f6a81e023e2d_Tag">
    <vt:lpwstr>10, 3, 0, 1</vt:lpwstr>
  </property>
</Properties>
</file>