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2-02002024Rebasing/TC Undertakings  Phase 3/"/>
    </mc:Choice>
  </mc:AlternateContent>
  <xr:revisionPtr revIDLastSave="0" documentId="8_{A31B1BB7-3B4B-420A-9EC6-5D9D30F06C52}" xr6:coauthVersionLast="47" xr6:coauthVersionMax="47" xr10:uidLastSave="{00000000-0000-0000-0000-000000000000}"/>
  <bookViews>
    <workbookView xWindow="-14190" yWindow="-1632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I53" i="4"/>
  <c r="I52" i="4"/>
  <c r="O52" i="4" s="1"/>
  <c r="I51" i="4"/>
  <c r="O51" i="4" s="1"/>
  <c r="I50" i="4"/>
  <c r="J50" i="4" s="1"/>
  <c r="R50" i="4" s="1"/>
  <c r="I49" i="4"/>
  <c r="I48" i="4"/>
  <c r="I47" i="4"/>
  <c r="I46" i="4"/>
  <c r="I45" i="4"/>
  <c r="I44" i="4"/>
  <c r="I43" i="4"/>
  <c r="I42" i="4"/>
  <c r="I41" i="4"/>
  <c r="I40" i="4"/>
  <c r="J40" i="4" s="1"/>
  <c r="R40" i="4" s="1"/>
  <c r="I39" i="4"/>
  <c r="N39" i="4" s="1"/>
  <c r="AA39" i="4" s="1"/>
  <c r="AE39" i="4" s="1"/>
  <c r="AI39" i="4" s="1"/>
  <c r="I38" i="4"/>
  <c r="J38" i="4" s="1"/>
  <c r="R38" i="4" s="1"/>
  <c r="I37" i="4"/>
  <c r="P37" i="4" s="1"/>
  <c r="Q37" i="4" s="1"/>
  <c r="I36" i="4"/>
  <c r="P36" i="4" s="1"/>
  <c r="Q36" i="4" s="1"/>
  <c r="I35" i="4"/>
  <c r="I34" i="4"/>
  <c r="I33" i="4"/>
  <c r="I32" i="4"/>
  <c r="I3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M38" i="4" s="1"/>
  <c r="H38" i="4"/>
  <c r="H37" i="4"/>
  <c r="M36" i="4" s="1"/>
  <c r="H36" i="4"/>
  <c r="H35" i="4"/>
  <c r="H34" i="4"/>
  <c r="H33" i="4"/>
  <c r="H3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O60" i="4"/>
  <c r="J60" i="4"/>
  <c r="R60" i="4" s="1"/>
  <c r="P60" i="4"/>
  <c r="Q60" i="4" s="1"/>
  <c r="N59" i="4"/>
  <c r="AA59" i="4" s="1"/>
  <c r="AE59" i="4" s="1"/>
  <c r="AI59" i="4" s="1"/>
  <c r="M59" i="4"/>
  <c r="J59" i="4"/>
  <c r="R59" i="4" s="1"/>
  <c r="T59" i="4" s="1"/>
  <c r="N58" i="4"/>
  <c r="AA58" i="4" s="1"/>
  <c r="AE58" i="4" s="1"/>
  <c r="AI58" i="4" s="1"/>
  <c r="N56" i="4"/>
  <c r="N55" i="4"/>
  <c r="AA55" i="4" s="1"/>
  <c r="AE55" i="4" s="1"/>
  <c r="AI55" i="4" s="1"/>
  <c r="N54" i="4"/>
  <c r="J54" i="4"/>
  <c r="R54" i="4" s="1"/>
  <c r="U54" i="4" s="1"/>
  <c r="P54" i="4"/>
  <c r="Q54" i="4" s="1"/>
  <c r="O53" i="4"/>
  <c r="J49" i="4"/>
  <c r="R49" i="4" s="1"/>
  <c r="P48" i="4"/>
  <c r="Q48" i="4" s="1"/>
  <c r="P47" i="4"/>
  <c r="Q47" i="4" s="1"/>
  <c r="M44" i="4"/>
  <c r="O44" i="4"/>
  <c r="P43" i="4"/>
  <c r="Q43" i="4" s="1"/>
  <c r="O43" i="4"/>
  <c r="J43" i="4"/>
  <c r="R43" i="4" s="1"/>
  <c r="M42" i="4"/>
  <c r="N42" i="4"/>
  <c r="AA42" i="4" s="1"/>
  <c r="AE42" i="4" s="1"/>
  <c r="AI42" i="4" s="1"/>
  <c r="N41" i="4"/>
  <c r="AA41" i="4" s="1"/>
  <c r="AE41" i="4" s="1"/>
  <c r="AI41" i="4" s="1"/>
  <c r="M40" i="4"/>
  <c r="N40" i="4"/>
  <c r="Z40" i="4" s="1"/>
  <c r="AD40" i="4" s="1"/>
  <c r="AH40" i="4" s="1"/>
  <c r="P35" i="4"/>
  <c r="Q35" i="4" s="1"/>
  <c r="O35" i="4"/>
  <c r="P34" i="4"/>
  <c r="Q34" i="4" s="1"/>
  <c r="M33" i="4"/>
  <c r="O33" i="4"/>
  <c r="J33" i="4"/>
  <c r="R33" i="4" s="1"/>
  <c r="P33" i="4"/>
  <c r="Q33" i="4" s="1"/>
  <c r="P32" i="4"/>
  <c r="Q32" i="4" s="1"/>
  <c r="O32" i="4"/>
  <c r="N32" i="4"/>
  <c r="Y32" i="4" s="1"/>
  <c r="AC32" i="4" s="1"/>
  <c r="AG32" i="4" s="1"/>
  <c r="M32" i="4"/>
  <c r="J32" i="4"/>
  <c r="R32" i="4" s="1"/>
  <c r="D19" i="3"/>
  <c r="D22" i="3" s="1"/>
  <c r="P10" i="5" l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L22" i="3"/>
  <c r="K21" i="3"/>
  <c r="J22" i="3"/>
  <c r="D24" i="3" s="1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M41" i="4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J37" i="4"/>
  <c r="R37" i="4" s="1"/>
  <c r="W37" i="4" s="1"/>
  <c r="P67" i="4"/>
  <c r="Q67" i="4" s="1"/>
  <c r="P81" i="4"/>
  <c r="Q81" i="4" s="1"/>
  <c r="J92" i="4"/>
  <c r="R92" i="4" s="1"/>
  <c r="T92" i="4" s="1"/>
  <c r="N37" i="4"/>
  <c r="Y37" i="4" s="1"/>
  <c r="AC37" i="4" s="1"/>
  <c r="AG37" i="4" s="1"/>
  <c r="O50" i="4"/>
  <c r="O37" i="4"/>
  <c r="O40" i="4"/>
  <c r="J51" i="4"/>
  <c r="R51" i="4" s="1"/>
  <c r="V51" i="4" s="1"/>
  <c r="P95" i="4"/>
  <c r="Q95" i="4" s="1"/>
  <c r="O107" i="4"/>
  <c r="O123" i="4"/>
  <c r="P50" i="4"/>
  <c r="Q50" i="4" s="1"/>
  <c r="J107" i="4"/>
  <c r="R107" i="4" s="1"/>
  <c r="U107" i="4" s="1"/>
  <c r="J123" i="4"/>
  <c r="R123" i="4" s="1"/>
  <c r="V123" i="4" s="1"/>
  <c r="P51" i="4"/>
  <c r="Q51" i="4" s="1"/>
  <c r="N94" i="4"/>
  <c r="Y94" i="4" s="1"/>
  <c r="AC94" i="4" s="1"/>
  <c r="AG94" i="4" s="1"/>
  <c r="N51" i="4"/>
  <c r="Y51" i="4" s="1"/>
  <c r="AC51" i="4" s="1"/>
  <c r="AG51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AA32" i="4"/>
  <c r="AE32" i="4" s="1"/>
  <c r="AI32" i="4" s="1"/>
  <c r="Y58" i="4"/>
  <c r="AC58" i="4" s="1"/>
  <c r="AG58" i="4" s="1"/>
  <c r="Z42" i="4"/>
  <c r="AD42" i="4" s="1"/>
  <c r="AH42" i="4" s="1"/>
  <c r="Z58" i="4"/>
  <c r="AD58" i="4" s="1"/>
  <c r="AH58" i="4" s="1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V49" i="4"/>
  <c r="W49" i="4"/>
  <c r="AA83" i="4"/>
  <c r="AE83" i="4" s="1"/>
  <c r="AI83" i="4" s="1"/>
  <c r="Z83" i="4"/>
  <c r="AD83" i="4" s="1"/>
  <c r="AH83" i="4" s="1"/>
  <c r="M128" i="4"/>
  <c r="M58" i="4"/>
  <c r="M106" i="4"/>
  <c r="M54" i="4"/>
  <c r="V40" i="4"/>
  <c r="W40" i="4"/>
  <c r="U40" i="4"/>
  <c r="T40" i="4"/>
  <c r="Y63" i="4"/>
  <c r="AC63" i="4" s="1"/>
  <c r="AG63" i="4" s="1"/>
  <c r="AA63" i="4"/>
  <c r="AE63" i="4" s="1"/>
  <c r="AI63" i="4" s="1"/>
  <c r="Z63" i="4"/>
  <c r="AD63" i="4" s="1"/>
  <c r="AH63" i="4" s="1"/>
  <c r="T124" i="4"/>
  <c r="Z37" i="4"/>
  <c r="AD37" i="4" s="1"/>
  <c r="AH37" i="4" s="1"/>
  <c r="P41" i="4"/>
  <c r="Q41" i="4" s="1"/>
  <c r="N53" i="4"/>
  <c r="AA53" i="4" s="1"/>
  <c r="AE53" i="4" s="1"/>
  <c r="AI53" i="4" s="1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Z41" i="4"/>
  <c r="AD41" i="4" s="1"/>
  <c r="AH41" i="4" s="1"/>
  <c r="P53" i="4"/>
  <c r="Q53" i="4" s="1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J44" i="4"/>
  <c r="R44" i="4" s="1"/>
  <c r="T44" i="4" s="1"/>
  <c r="J48" i="4"/>
  <c r="R48" i="4" s="1"/>
  <c r="W48" i="4" s="1"/>
  <c r="N50" i="4"/>
  <c r="Z50" i="4" s="1"/>
  <c r="AD50" i="4" s="1"/>
  <c r="AH50" i="4" s="1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Z32" i="4"/>
  <c r="AD32" i="4" s="1"/>
  <c r="AH32" i="4" s="1"/>
  <c r="M48" i="4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P44" i="4"/>
  <c r="Q44" i="4" s="1"/>
  <c r="N48" i="4"/>
  <c r="Z48" i="4" s="1"/>
  <c r="AD48" i="4" s="1"/>
  <c r="AH48" i="4" s="1"/>
  <c r="O102" i="4"/>
  <c r="AA114" i="4"/>
  <c r="AE114" i="4" s="1"/>
  <c r="AI114" i="4" s="1"/>
  <c r="P116" i="4"/>
  <c r="Q116" i="4" s="1"/>
  <c r="P132" i="4"/>
  <c r="Q132" i="4" s="1"/>
  <c r="N38" i="4"/>
  <c r="Z38" i="4" s="1"/>
  <c r="AD38" i="4" s="1"/>
  <c r="AH38" i="4" s="1"/>
  <c r="O48" i="4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38" i="4"/>
  <c r="N52" i="4"/>
  <c r="M57" i="4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38" i="4"/>
  <c r="Q38" i="4" s="1"/>
  <c r="Y42" i="4"/>
  <c r="AC42" i="4" s="1"/>
  <c r="AG42" i="4" s="1"/>
  <c r="P52" i="4"/>
  <c r="Q52" i="4" s="1"/>
  <c r="P62" i="4"/>
  <c r="Q62" i="4" s="1"/>
  <c r="N128" i="4"/>
  <c r="AA128" i="4" s="1"/>
  <c r="AE128" i="4" s="1"/>
  <c r="AI128" i="4" s="1"/>
  <c r="J53" i="4"/>
  <c r="R53" i="4" s="1"/>
  <c r="U53" i="4" s="1"/>
  <c r="P98" i="4"/>
  <c r="Q98" i="4" s="1"/>
  <c r="O54" i="4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N33" i="4"/>
  <c r="AA33" i="4" s="1"/>
  <c r="AE33" i="4" s="1"/>
  <c r="AI33" i="4" s="1"/>
  <c r="P49" i="4"/>
  <c r="Q49" i="4" s="1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J41" i="4"/>
  <c r="R41" i="4" s="1"/>
  <c r="V41" i="4" s="1"/>
  <c r="N43" i="4"/>
  <c r="Z43" i="4" s="1"/>
  <c r="AD43" i="4" s="1"/>
  <c r="AH43" i="4" s="1"/>
  <c r="U49" i="4"/>
  <c r="N60" i="4"/>
  <c r="AA60" i="4" s="1"/>
  <c r="AE60" i="4" s="1"/>
  <c r="AI60" i="4" s="1"/>
  <c r="O80" i="4"/>
  <c r="M101" i="4"/>
  <c r="O120" i="4"/>
  <c r="J133" i="4"/>
  <c r="R133" i="4" s="1"/>
  <c r="W133" i="4" s="1"/>
  <c r="M31" i="4"/>
  <c r="T43" i="4"/>
  <c r="W43" i="4"/>
  <c r="V43" i="4"/>
  <c r="U43" i="4"/>
  <c r="M49" i="4"/>
  <c r="V91" i="4"/>
  <c r="T91" i="4"/>
  <c r="W91" i="4"/>
  <c r="U91" i="4"/>
  <c r="W32" i="4"/>
  <c r="V32" i="4"/>
  <c r="U32" i="4"/>
  <c r="T32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M35" i="4"/>
  <c r="U38" i="4"/>
  <c r="W38" i="4"/>
  <c r="V38" i="4"/>
  <c r="T38" i="4"/>
  <c r="M45" i="4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M46" i="4"/>
  <c r="M53" i="4"/>
  <c r="W60" i="4"/>
  <c r="V60" i="4"/>
  <c r="T60" i="4"/>
  <c r="U60" i="4"/>
  <c r="M43" i="4"/>
  <c r="O69" i="4"/>
  <c r="P69" i="4"/>
  <c r="Q69" i="4" s="1"/>
  <c r="N69" i="4"/>
  <c r="AA43" i="4"/>
  <c r="AE43" i="4" s="1"/>
  <c r="AI43" i="4" s="1"/>
  <c r="Y43" i="4"/>
  <c r="AC43" i="4" s="1"/>
  <c r="AG43" i="4" s="1"/>
  <c r="M56" i="4"/>
  <c r="W69" i="4"/>
  <c r="V69" i="4"/>
  <c r="T69" i="4"/>
  <c r="U69" i="4"/>
  <c r="M93" i="4"/>
  <c r="V50" i="4"/>
  <c r="W50" i="4"/>
  <c r="U50" i="4"/>
  <c r="T50" i="4"/>
  <c r="M109" i="4"/>
  <c r="M50" i="4"/>
  <c r="AA56" i="4"/>
  <c r="AE56" i="4" s="1"/>
  <c r="AI56" i="4" s="1"/>
  <c r="Z56" i="4"/>
  <c r="AD56" i="4" s="1"/>
  <c r="AH56" i="4" s="1"/>
  <c r="Y56" i="4"/>
  <c r="AC56" i="4" s="1"/>
  <c r="AG56" i="4" s="1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J46" i="4"/>
  <c r="R46" i="4" s="1"/>
  <c r="P46" i="4"/>
  <c r="Q46" i="4" s="1"/>
  <c r="O46" i="4"/>
  <c r="N46" i="4"/>
  <c r="V37" i="4"/>
  <c r="U37" i="4"/>
  <c r="M69" i="4"/>
  <c r="M76" i="4"/>
  <c r="P31" i="4"/>
  <c r="Q31" i="4" s="1"/>
  <c r="O31" i="4"/>
  <c r="N31" i="4"/>
  <c r="J31" i="4"/>
  <c r="R31" i="4" s="1"/>
  <c r="M37" i="4"/>
  <c r="M62" i="4"/>
  <c r="M34" i="4"/>
  <c r="N57" i="4"/>
  <c r="J57" i="4"/>
  <c r="R57" i="4" s="1"/>
  <c r="P57" i="4"/>
  <c r="Q57" i="4" s="1"/>
  <c r="O57" i="4"/>
  <c r="W100" i="4"/>
  <c r="V100" i="4"/>
  <c r="U100" i="4"/>
  <c r="T100" i="4"/>
  <c r="W33" i="4"/>
  <c r="V33" i="4"/>
  <c r="U33" i="4"/>
  <c r="T33" i="4"/>
  <c r="M47" i="4"/>
  <c r="V63" i="4"/>
  <c r="U63" i="4"/>
  <c r="T63" i="4"/>
  <c r="W63" i="4"/>
  <c r="V75" i="4"/>
  <c r="T75" i="4"/>
  <c r="W75" i="4"/>
  <c r="U75" i="4"/>
  <c r="M131" i="4"/>
  <c r="J36" i="4"/>
  <c r="R36" i="4" s="1"/>
  <c r="J39" i="4"/>
  <c r="R39" i="4" s="1"/>
  <c r="O41" i="4"/>
  <c r="M51" i="4"/>
  <c r="Y55" i="4"/>
  <c r="AC55" i="4" s="1"/>
  <c r="AG55" i="4" s="1"/>
  <c r="U59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Z55" i="4"/>
  <c r="AD55" i="4" s="1"/>
  <c r="AH55" i="4" s="1"/>
  <c r="V59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M39" i="4"/>
  <c r="Y40" i="4"/>
  <c r="AC40" i="4" s="1"/>
  <c r="AG40" i="4" s="1"/>
  <c r="W59" i="4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J35" i="4"/>
  <c r="R35" i="4" s="1"/>
  <c r="O39" i="4"/>
  <c r="J42" i="4"/>
  <c r="R42" i="4" s="1"/>
  <c r="N44" i="4"/>
  <c r="J47" i="4"/>
  <c r="R47" i="4" s="1"/>
  <c r="N49" i="4"/>
  <c r="AA54" i="4"/>
  <c r="AE54" i="4" s="1"/>
  <c r="AI54" i="4" s="1"/>
  <c r="Z54" i="4"/>
  <c r="AD54" i="4" s="1"/>
  <c r="AH54" i="4" s="1"/>
  <c r="Y54" i="4"/>
  <c r="AC54" i="4" s="1"/>
  <c r="AG54" i="4" s="1"/>
  <c r="J58" i="4"/>
  <c r="R58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N36" i="4"/>
  <c r="P39" i="4"/>
  <c r="Q39" i="4" s="1"/>
  <c r="O49" i="4"/>
  <c r="J52" i="4"/>
  <c r="R52" i="4" s="1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O36" i="4"/>
  <c r="M81" i="4"/>
  <c r="W90" i="4"/>
  <c r="V90" i="4"/>
  <c r="U90" i="4"/>
  <c r="M92" i="4"/>
  <c r="V115" i="4"/>
  <c r="U115" i="4"/>
  <c r="T115" i="4"/>
  <c r="M126" i="4"/>
  <c r="J34" i="4"/>
  <c r="R34" i="4" s="1"/>
  <c r="N47" i="4"/>
  <c r="M52" i="4"/>
  <c r="J55" i="4"/>
  <c r="R55" i="4" s="1"/>
  <c r="P89" i="4"/>
  <c r="Q89" i="4" s="1"/>
  <c r="N89" i="4"/>
  <c r="T90" i="4"/>
  <c r="M110" i="4"/>
  <c r="W130" i="4"/>
  <c r="V130" i="4"/>
  <c r="T130" i="4"/>
  <c r="N35" i="4"/>
  <c r="O42" i="4"/>
  <c r="P45" i="4"/>
  <c r="Q45" i="4" s="1"/>
  <c r="N45" i="4"/>
  <c r="J45" i="4"/>
  <c r="R45" i="4" s="1"/>
  <c r="O47" i="4"/>
  <c r="M55" i="4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Y41" i="4"/>
  <c r="AC41" i="4" s="1"/>
  <c r="AG41" i="4" s="1"/>
  <c r="P42" i="4"/>
  <c r="Q42" i="4" s="1"/>
  <c r="T49" i="4"/>
  <c r="T54" i="4"/>
  <c r="O55" i="4"/>
  <c r="P58" i="4"/>
  <c r="Q58" i="4" s="1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V54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N34" i="4"/>
  <c r="AA40" i="4"/>
  <c r="AE40" i="4" s="1"/>
  <c r="AI40" i="4" s="1"/>
  <c r="W5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O34" i="4"/>
  <c r="Y39" i="4"/>
  <c r="AC39" i="4" s="1"/>
  <c r="AG39" i="4" s="1"/>
  <c r="P40" i="4"/>
  <c r="Q40" i="4" s="1"/>
  <c r="O45" i="4"/>
  <c r="Z51" i="4"/>
  <c r="AD51" i="4" s="1"/>
  <c r="AH51" i="4" s="1"/>
  <c r="J56" i="4"/>
  <c r="R56" i="4" s="1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Z39" i="4"/>
  <c r="AD39" i="4" s="1"/>
  <c r="AH39" i="4" s="1"/>
  <c r="AA51" i="4"/>
  <c r="AE51" i="4" s="1"/>
  <c r="AI51" i="4" s="1"/>
  <c r="Z59" i="4"/>
  <c r="AD59" i="4" s="1"/>
  <c r="AH59" i="4" s="1"/>
  <c r="Y59" i="4"/>
  <c r="AC59" i="4" s="1"/>
  <c r="AG59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T120" i="4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D26" i="3" l="1"/>
  <c r="U92" i="4"/>
  <c r="T53" i="4"/>
  <c r="W92" i="4"/>
  <c r="V92" i="4"/>
  <c r="U64" i="4"/>
  <c r="T107" i="4"/>
  <c r="W96" i="4"/>
  <c r="T125" i="4"/>
  <c r="W64" i="4"/>
  <c r="V107" i="4"/>
  <c r="V120" i="4"/>
  <c r="T123" i="4"/>
  <c r="W107" i="4"/>
  <c r="T37" i="4"/>
  <c r="G27" i="4"/>
  <c r="H25" i="4"/>
  <c r="K24" i="4" s="1"/>
  <c r="G26" i="4"/>
  <c r="H24" i="4"/>
  <c r="K23" i="4" s="1"/>
  <c r="G25" i="4"/>
  <c r="I30" i="4"/>
  <c r="N30" i="4" s="1"/>
  <c r="H23" i="4"/>
  <c r="K22" i="4" s="1"/>
  <c r="G24" i="4"/>
  <c r="I29" i="4"/>
  <c r="N29" i="4" s="1"/>
  <c r="H22" i="4"/>
  <c r="K21" i="4" s="1"/>
  <c r="G23" i="4"/>
  <c r="I28" i="4"/>
  <c r="P28" i="4" s="1"/>
  <c r="Q28" i="4" s="1"/>
  <c r="G22" i="4"/>
  <c r="I27" i="4"/>
  <c r="N27" i="4" s="1"/>
  <c r="G21" i="4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I23" i="4"/>
  <c r="N23" i="4" s="1"/>
  <c r="H28" i="4"/>
  <c r="K27" i="4" s="1"/>
  <c r="G29" i="4"/>
  <c r="I22" i="4"/>
  <c r="N22" i="4" s="1"/>
  <c r="H27" i="4"/>
  <c r="K26" i="4" s="1"/>
  <c r="G28" i="4"/>
  <c r="I21" i="4"/>
  <c r="H26" i="4"/>
  <c r="K25" i="4" s="1"/>
  <c r="V64" i="4"/>
  <c r="U123" i="4"/>
  <c r="B9" i="1"/>
  <c r="B10" i="1" s="1"/>
  <c r="C18" i="6"/>
  <c r="P26" i="4"/>
  <c r="Q26" i="4" s="1"/>
  <c r="O26" i="4"/>
  <c r="P22" i="4"/>
  <c r="Q22" i="4" s="1"/>
  <c r="O30" i="4"/>
  <c r="P21" i="4"/>
  <c r="Q21" i="4" s="1"/>
  <c r="O21" i="4"/>
  <c r="O27" i="4"/>
  <c r="P27" i="4"/>
  <c r="Q27" i="4" s="1"/>
  <c r="J22" i="4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G8" i="4"/>
  <c r="I13" i="4"/>
  <c r="H20" i="4"/>
  <c r="K19" i="4" s="1"/>
  <c r="L19" i="4" s="1"/>
  <c r="H6" i="4"/>
  <c r="K5" i="4" s="1"/>
  <c r="L5" i="4" s="1"/>
  <c r="G7" i="4"/>
  <c r="I12" i="4"/>
  <c r="H19" i="4"/>
  <c r="K18" i="4" s="1"/>
  <c r="L18" i="4" s="1"/>
  <c r="H5" i="4"/>
  <c r="K4" i="4" s="1"/>
  <c r="L4" i="4" s="1"/>
  <c r="G20" i="4"/>
  <c r="G6" i="4"/>
  <c r="I11" i="4"/>
  <c r="H18" i="4"/>
  <c r="K17" i="4" s="1"/>
  <c r="L17" i="4" s="1"/>
  <c r="H4" i="4"/>
  <c r="K3" i="4" s="1"/>
  <c r="L3" i="4" s="1"/>
  <c r="G19" i="4"/>
  <c r="G5" i="4"/>
  <c r="I10" i="4"/>
  <c r="H17" i="4"/>
  <c r="K16" i="4" s="1"/>
  <c r="L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L13" i="4" s="1"/>
  <c r="G15" i="4"/>
  <c r="I20" i="4"/>
  <c r="N20" i="4" s="1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51" i="4"/>
  <c r="U48" i="4"/>
  <c r="W51" i="4"/>
  <c r="U125" i="4"/>
  <c r="T51" i="4"/>
  <c r="W44" i="4"/>
  <c r="AA37" i="4"/>
  <c r="AE37" i="4" s="1"/>
  <c r="AI37" i="4" s="1"/>
  <c r="W80" i="4"/>
  <c r="V118" i="4"/>
  <c r="U118" i="4"/>
  <c r="T118" i="4"/>
  <c r="V48" i="4"/>
  <c r="T133" i="4"/>
  <c r="U44" i="4"/>
  <c r="T67" i="4"/>
  <c r="T48" i="4"/>
  <c r="V44" i="4"/>
  <c r="Y129" i="4"/>
  <c r="AC129" i="4" s="1"/>
  <c r="AG129" i="4" s="1"/>
  <c r="Y104" i="4"/>
  <c r="AC104" i="4" s="1"/>
  <c r="AG104" i="4" s="1"/>
  <c r="AA38" i="4"/>
  <c r="AE38" i="4" s="1"/>
  <c r="AI38" i="4" s="1"/>
  <c r="Y117" i="4"/>
  <c r="AC117" i="4" s="1"/>
  <c r="AG117" i="4" s="1"/>
  <c r="Y38" i="4"/>
  <c r="AC38" i="4" s="1"/>
  <c r="AG38" i="4" s="1"/>
  <c r="Y128" i="4"/>
  <c r="AC128" i="4" s="1"/>
  <c r="AG128" i="4" s="1"/>
  <c r="Z33" i="4"/>
  <c r="AD33" i="4" s="1"/>
  <c r="AH33" i="4" s="1"/>
  <c r="Z91" i="4"/>
  <c r="AD91" i="4" s="1"/>
  <c r="AH91" i="4" s="1"/>
  <c r="Y33" i="4"/>
  <c r="AC33" i="4" s="1"/>
  <c r="AG33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U41" i="4"/>
  <c r="T122" i="4"/>
  <c r="U122" i="4"/>
  <c r="V122" i="4"/>
  <c r="T102" i="4"/>
  <c r="W41" i="4"/>
  <c r="T41" i="4"/>
  <c r="U76" i="4"/>
  <c r="T76" i="4"/>
  <c r="V76" i="4"/>
  <c r="V82" i="4"/>
  <c r="W125" i="4"/>
  <c r="V53" i="4"/>
  <c r="W53" i="4"/>
  <c r="Z80" i="4"/>
  <c r="AD80" i="4" s="1"/>
  <c r="AH80" i="4" s="1"/>
  <c r="W102" i="4"/>
  <c r="T96" i="4"/>
  <c r="Y53" i="4"/>
  <c r="AC53" i="4" s="1"/>
  <c r="AG53" i="4" s="1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Z53" i="4"/>
  <c r="AD53" i="4" s="1"/>
  <c r="AH53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AA48" i="4"/>
  <c r="AE48" i="4" s="1"/>
  <c r="AI48" i="4" s="1"/>
  <c r="Y82" i="4"/>
  <c r="AC82" i="4" s="1"/>
  <c r="AG82" i="4" s="1"/>
  <c r="AA82" i="4"/>
  <c r="AE82" i="4" s="1"/>
  <c r="AI82" i="4" s="1"/>
  <c r="Z82" i="4"/>
  <c r="AD82" i="4" s="1"/>
  <c r="AH82" i="4" s="1"/>
  <c r="Y48" i="4"/>
  <c r="AC48" i="4" s="1"/>
  <c r="AG48" i="4" s="1"/>
  <c r="T116" i="4"/>
  <c r="Y50" i="4"/>
  <c r="AC50" i="4" s="1"/>
  <c r="AG50" i="4" s="1"/>
  <c r="AA50" i="4"/>
  <c r="AE50" i="4" s="1"/>
  <c r="AI50" i="4" s="1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AA52" i="4"/>
  <c r="AE52" i="4" s="1"/>
  <c r="AI52" i="4" s="1"/>
  <c r="Z52" i="4"/>
  <c r="AD52" i="4" s="1"/>
  <c r="AH52" i="4" s="1"/>
  <c r="Y52" i="4"/>
  <c r="AC52" i="4" s="1"/>
  <c r="AG52" i="4" s="1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Z49" i="4"/>
  <c r="AD49" i="4" s="1"/>
  <c r="AH49" i="4" s="1"/>
  <c r="Y49" i="4"/>
  <c r="AC49" i="4" s="1"/>
  <c r="AG49" i="4" s="1"/>
  <c r="AA49" i="4"/>
  <c r="AE49" i="4" s="1"/>
  <c r="AI49" i="4" s="1"/>
  <c r="W110" i="4"/>
  <c r="V110" i="4"/>
  <c r="U110" i="4"/>
  <c r="T110" i="4"/>
  <c r="AA57" i="4"/>
  <c r="AE57" i="4" s="1"/>
  <c r="AI57" i="4" s="1"/>
  <c r="Z57" i="4"/>
  <c r="AD57" i="4" s="1"/>
  <c r="AH57" i="4" s="1"/>
  <c r="Y57" i="4"/>
  <c r="AC57" i="4" s="1"/>
  <c r="AG57" i="4" s="1"/>
  <c r="V81" i="4"/>
  <c r="U81" i="4"/>
  <c r="W81" i="4"/>
  <c r="T81" i="4"/>
  <c r="AA47" i="4"/>
  <c r="AE47" i="4" s="1"/>
  <c r="AI47" i="4" s="1"/>
  <c r="Z47" i="4"/>
  <c r="AD47" i="4" s="1"/>
  <c r="AH47" i="4" s="1"/>
  <c r="Y47" i="4"/>
  <c r="AC47" i="4" s="1"/>
  <c r="AG47" i="4" s="1"/>
  <c r="W34" i="4"/>
  <c r="V34" i="4"/>
  <c r="U34" i="4"/>
  <c r="T34" i="4"/>
  <c r="Y36" i="4"/>
  <c r="AC36" i="4" s="1"/>
  <c r="AG36" i="4" s="1"/>
  <c r="AA36" i="4"/>
  <c r="AE36" i="4" s="1"/>
  <c r="AI36" i="4" s="1"/>
  <c r="Z36" i="4"/>
  <c r="AD36" i="4" s="1"/>
  <c r="AH36" i="4" s="1"/>
  <c r="W31" i="4"/>
  <c r="V31" i="4"/>
  <c r="U31" i="4"/>
  <c r="T3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W45" i="4"/>
  <c r="T45" i="4"/>
  <c r="V45" i="4"/>
  <c r="U45" i="4"/>
  <c r="T126" i="4"/>
  <c r="W126" i="4"/>
  <c r="V126" i="4"/>
  <c r="U126" i="4"/>
  <c r="U39" i="4"/>
  <c r="W39" i="4"/>
  <c r="V39" i="4"/>
  <c r="T39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34" i="4"/>
  <c r="AE34" i="4" s="1"/>
  <c r="AI34" i="4" s="1"/>
  <c r="Z34" i="4"/>
  <c r="AD34" i="4" s="1"/>
  <c r="AH34" i="4" s="1"/>
  <c r="Y34" i="4"/>
  <c r="AC34" i="4" s="1"/>
  <c r="AG34" i="4" s="1"/>
  <c r="Z45" i="4"/>
  <c r="AD45" i="4" s="1"/>
  <c r="AH45" i="4" s="1"/>
  <c r="AA45" i="4"/>
  <c r="AE45" i="4" s="1"/>
  <c r="AI45" i="4" s="1"/>
  <c r="Y45" i="4"/>
  <c r="AC45" i="4" s="1"/>
  <c r="AG45" i="4" s="1"/>
  <c r="V35" i="4"/>
  <c r="W35" i="4"/>
  <c r="U35" i="4"/>
  <c r="T35" i="4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V36" i="4"/>
  <c r="U36" i="4"/>
  <c r="T36" i="4"/>
  <c r="W36" i="4"/>
  <c r="U55" i="4"/>
  <c r="W55" i="4"/>
  <c r="T55" i="4"/>
  <c r="V55" i="4"/>
  <c r="AA44" i="4"/>
  <c r="AE44" i="4" s="1"/>
  <c r="AI44" i="4" s="1"/>
  <c r="Y44" i="4"/>
  <c r="AC44" i="4" s="1"/>
  <c r="AG44" i="4" s="1"/>
  <c r="Z44" i="4"/>
  <c r="AD44" i="4" s="1"/>
  <c r="AH44" i="4" s="1"/>
  <c r="Z31" i="4"/>
  <c r="AD31" i="4" s="1"/>
  <c r="AH31" i="4" s="1"/>
  <c r="AA31" i="4"/>
  <c r="AE31" i="4" s="1"/>
  <c r="AI31" i="4" s="1"/>
  <c r="Y31" i="4"/>
  <c r="AC31" i="4" s="1"/>
  <c r="AG31" i="4" s="1"/>
  <c r="W42" i="4"/>
  <c r="U42" i="4"/>
  <c r="V42" i="4"/>
  <c r="T42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46" i="4"/>
  <c r="V46" i="4"/>
  <c r="U46" i="4"/>
  <c r="T46" i="4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W56" i="4"/>
  <c r="V56" i="4"/>
  <c r="U56" i="4"/>
  <c r="T56" i="4"/>
  <c r="V47" i="4"/>
  <c r="T47" i="4"/>
  <c r="W47" i="4"/>
  <c r="U47" i="4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AA35" i="4"/>
  <c r="AE35" i="4" s="1"/>
  <c r="AI35" i="4" s="1"/>
  <c r="Z35" i="4"/>
  <c r="AD35" i="4" s="1"/>
  <c r="AH35" i="4" s="1"/>
  <c r="Y35" i="4"/>
  <c r="AC35" i="4" s="1"/>
  <c r="AG35" i="4" s="1"/>
  <c r="W58" i="4"/>
  <c r="V58" i="4"/>
  <c r="U58" i="4"/>
  <c r="T58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U52" i="4"/>
  <c r="T52" i="4"/>
  <c r="W52" i="4"/>
  <c r="V52" i="4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Z46" i="4"/>
  <c r="AD46" i="4" s="1"/>
  <c r="AH46" i="4" s="1"/>
  <c r="AA46" i="4"/>
  <c r="AE46" i="4" s="1"/>
  <c r="AI46" i="4" s="1"/>
  <c r="Y46" i="4"/>
  <c r="AC46" i="4" s="1"/>
  <c r="AG46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T57" i="4"/>
  <c r="W57" i="4"/>
  <c r="V57" i="4"/>
  <c r="U57" i="4"/>
  <c r="L12" i="4" l="1"/>
  <c r="M12" i="4" s="1"/>
  <c r="L9" i="4"/>
  <c r="M9" i="4" s="1"/>
  <c r="L6" i="4"/>
  <c r="M6" i="4" s="1"/>
  <c r="O28" i="4"/>
  <c r="L21" i="4"/>
  <c r="M21" i="4"/>
  <c r="L28" i="4"/>
  <c r="M28" i="4"/>
  <c r="L29" i="4"/>
  <c r="M29" i="4"/>
  <c r="L22" i="4"/>
  <c r="M22" i="4"/>
  <c r="L25" i="4"/>
  <c r="M25" i="4"/>
  <c r="P24" i="4"/>
  <c r="Q24" i="4" s="1"/>
  <c r="P30" i="4"/>
  <c r="Q30" i="4" s="1"/>
  <c r="J21" i="4"/>
  <c r="R21" i="4" s="1"/>
  <c r="N21" i="4"/>
  <c r="L30" i="4"/>
  <c r="M30" i="4"/>
  <c r="O29" i="4"/>
  <c r="N28" i="4"/>
  <c r="L23" i="4"/>
  <c r="M23" i="4"/>
  <c r="P29" i="4"/>
  <c r="Q29" i="4" s="1"/>
  <c r="O22" i="4"/>
  <c r="L26" i="4"/>
  <c r="M26" i="4"/>
  <c r="K2" i="4"/>
  <c r="L2" i="4" s="1"/>
  <c r="M2" i="4" s="1"/>
  <c r="P25" i="4"/>
  <c r="Q25" i="4" s="1"/>
  <c r="P23" i="4"/>
  <c r="Q23" i="4" s="1"/>
  <c r="L24" i="4"/>
  <c r="M24" i="4"/>
  <c r="O24" i="4" s="1"/>
  <c r="L27" i="4"/>
  <c r="M27" i="4"/>
  <c r="O25" i="4"/>
  <c r="O23" i="4"/>
  <c r="N13" i="4"/>
  <c r="N17" i="4"/>
  <c r="R22" i="4"/>
  <c r="J23" i="4"/>
  <c r="N5" i="4"/>
  <c r="I2" i="4"/>
  <c r="J2" i="4" s="1"/>
  <c r="R2" i="4" s="1"/>
  <c r="B6" i="6"/>
  <c r="M17" i="4"/>
  <c r="M4" i="4"/>
  <c r="M13" i="4"/>
  <c r="N4" i="4"/>
  <c r="M7" i="4"/>
  <c r="M18" i="4"/>
  <c r="N6" i="4"/>
  <c r="N7" i="4"/>
  <c r="N12" i="4"/>
  <c r="M16" i="4"/>
  <c r="M11" i="4"/>
  <c r="N18" i="4"/>
  <c r="N15" i="4"/>
  <c r="N16" i="4"/>
  <c r="N11" i="4"/>
  <c r="M15" i="4"/>
  <c r="N9" i="4"/>
  <c r="M5" i="4"/>
  <c r="N10" i="4"/>
  <c r="M8" i="4"/>
  <c r="M10" i="4"/>
  <c r="N8" i="4"/>
  <c r="M3" i="4"/>
  <c r="N3" i="4"/>
  <c r="M14" i="4"/>
  <c r="M20" i="4"/>
  <c r="M19" i="4"/>
  <c r="N14" i="4"/>
  <c r="N19" i="4"/>
  <c r="V21" i="4" l="1"/>
  <c r="T21" i="4"/>
  <c r="U21" i="4"/>
  <c r="W21" i="4"/>
  <c r="O2" i="4"/>
  <c r="P2" i="4"/>
  <c r="Q2" i="4" s="1"/>
  <c r="N2" i="4"/>
  <c r="S4" i="3" s="1" a="1"/>
  <c r="S4" i="3" s="1"/>
  <c r="R23" i="4"/>
  <c r="J24" i="4"/>
  <c r="T22" i="4"/>
  <c r="W22" i="4"/>
  <c r="U22" i="4"/>
  <c r="V22" i="4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T3" i="4"/>
  <c r="V3" i="4"/>
  <c r="U3" i="4"/>
  <c r="R4" i="3" a="1"/>
  <c r="R4" i="3" s="1"/>
  <c r="R24" i="4"/>
  <c r="J25" i="4"/>
  <c r="W23" i="4"/>
  <c r="V23" i="4"/>
  <c r="T23" i="4"/>
  <c r="U23" i="4"/>
  <c r="B10" i="6"/>
  <c r="B9" i="6"/>
  <c r="B11" i="6"/>
  <c r="B7" i="6"/>
  <c r="B8" i="6"/>
  <c r="Q4" i="3" a="1"/>
  <c r="Q4" i="3" s="1"/>
  <c r="R4" i="4"/>
  <c r="J5" i="4"/>
  <c r="R25" i="4" l="1"/>
  <c r="J26" i="4"/>
  <c r="W24" i="4"/>
  <c r="V24" i="4"/>
  <c r="U24" i="4"/>
  <c r="T24" i="4"/>
  <c r="R5" i="4"/>
  <c r="J6" i="4"/>
  <c r="V4" i="4"/>
  <c r="U4" i="4"/>
  <c r="T4" i="4"/>
  <c r="W4" i="4"/>
  <c r="R26" i="4" l="1"/>
  <c r="J27" i="4"/>
  <c r="U25" i="4"/>
  <c r="T25" i="4"/>
  <c r="W25" i="4"/>
  <c r="V25" i="4"/>
  <c r="W5" i="4"/>
  <c r="V5" i="4"/>
  <c r="U5" i="4"/>
  <c r="T5" i="4"/>
  <c r="R6" i="4"/>
  <c r="J7" i="4"/>
  <c r="R27" i="4" l="1"/>
  <c r="J28" i="4"/>
  <c r="T26" i="4"/>
  <c r="W26" i="4"/>
  <c r="V26" i="4"/>
  <c r="U26" i="4"/>
  <c r="R7" i="4"/>
  <c r="J8" i="4"/>
  <c r="W6" i="4"/>
  <c r="V6" i="4"/>
  <c r="U6" i="4"/>
  <c r="T6" i="4"/>
  <c r="R28" i="4" l="1"/>
  <c r="J29" i="4"/>
  <c r="W27" i="4"/>
  <c r="V27" i="4"/>
  <c r="U27" i="4"/>
  <c r="T27" i="4"/>
  <c r="W7" i="4"/>
  <c r="V7" i="4"/>
  <c r="U7" i="4"/>
  <c r="T7" i="4"/>
  <c r="R8" i="4"/>
  <c r="J9" i="4"/>
  <c r="R29" i="4" l="1"/>
  <c r="J30" i="4"/>
  <c r="R30" i="4" s="1"/>
  <c r="W28" i="4"/>
  <c r="V28" i="4"/>
  <c r="T28" i="4"/>
  <c r="U28" i="4"/>
  <c r="R9" i="4"/>
  <c r="J10" i="4"/>
  <c r="U8" i="4"/>
  <c r="W8" i="4"/>
  <c r="V8" i="4"/>
  <c r="T8" i="4"/>
  <c r="W30" i="4" l="1"/>
  <c r="U30" i="4"/>
  <c r="T30" i="4"/>
  <c r="V30" i="4"/>
  <c r="T29" i="4"/>
  <c r="W29" i="4"/>
  <c r="V29" i="4"/>
  <c r="U29" i="4"/>
  <c r="R10" i="4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R20" i="4" s="1"/>
  <c r="W18" i="4"/>
  <c r="V18" i="4"/>
  <c r="U18" i="4"/>
  <c r="T18" i="4"/>
  <c r="V20" i="4" l="1"/>
  <c r="U20" i="4"/>
  <c r="T20" i="4"/>
  <c r="W20" i="4"/>
  <c r="V19" i="4"/>
  <c r="W19" i="4"/>
  <c r="U19" i="4"/>
  <c r="T19" i="4"/>
  <c r="N8" i="3" l="1"/>
  <c r="N6" i="3"/>
  <c r="N7" i="3"/>
  <c r="N3" i="3"/>
  <c r="K7" i="3"/>
  <c r="K6" i="3"/>
  <c r="K3" i="3"/>
  <c r="K8" i="3"/>
  <c r="L6" i="3"/>
  <c r="L8" i="3"/>
  <c r="L3" i="3"/>
  <c r="L7" i="3"/>
  <c r="M3" i="3"/>
  <c r="M7" i="3"/>
  <c r="M6" i="3"/>
  <c r="M8" i="3"/>
  <c r="X120" i="4" l="1"/>
  <c r="AB120" i="4" s="1"/>
  <c r="AF120" i="4" s="1"/>
  <c r="X111" i="4"/>
  <c r="AB111" i="4" s="1"/>
  <c r="AF111" i="4" s="1"/>
  <c r="X95" i="4"/>
  <c r="AB95" i="4" s="1"/>
  <c r="AF95" i="4" s="1"/>
  <c r="X123" i="4"/>
  <c r="AB123" i="4" s="1"/>
  <c r="AF123" i="4" s="1"/>
  <c r="X118" i="4"/>
  <c r="AB118" i="4" s="1"/>
  <c r="AF118" i="4" s="1"/>
  <c r="X102" i="4"/>
  <c r="AB102" i="4" s="1"/>
  <c r="AF102" i="4" s="1"/>
  <c r="X114" i="4"/>
  <c r="AB114" i="4" s="1"/>
  <c r="AF114" i="4" s="1"/>
  <c r="X98" i="4"/>
  <c r="AB98" i="4" s="1"/>
  <c r="AF98" i="4" s="1"/>
  <c r="X82" i="4"/>
  <c r="AB82" i="4" s="1"/>
  <c r="AF82" i="4" s="1"/>
  <c r="X66" i="4"/>
  <c r="AB66" i="4" s="1"/>
  <c r="AF66" i="4" s="1"/>
  <c r="X115" i="4"/>
  <c r="AB115" i="4" s="1"/>
  <c r="AF115" i="4" s="1"/>
  <c r="X86" i="4"/>
  <c r="AB86" i="4" s="1"/>
  <c r="AF86" i="4" s="1"/>
  <c r="X99" i="4"/>
  <c r="AB99" i="4" s="1"/>
  <c r="AF99" i="4" s="1"/>
  <c r="X32" i="4"/>
  <c r="AB32" i="4" s="1"/>
  <c r="AF32" i="4" s="1"/>
  <c r="X70" i="4"/>
  <c r="AB70" i="4" s="1"/>
  <c r="AF70" i="4" s="1"/>
  <c r="X79" i="4"/>
  <c r="AB79" i="4" s="1"/>
  <c r="AF79" i="4" s="1"/>
  <c r="X76" i="4"/>
  <c r="AB76" i="4" s="1"/>
  <c r="AF76" i="4" s="1"/>
  <c r="X67" i="4"/>
  <c r="AB67" i="4" s="1"/>
  <c r="AF67" i="4" s="1"/>
  <c r="K5" i="3"/>
  <c r="K10" i="3" s="1"/>
  <c r="X92" i="4"/>
  <c r="AB92" i="4" s="1"/>
  <c r="AF92" i="4" s="1"/>
  <c r="X108" i="4"/>
  <c r="AB108" i="4" s="1"/>
  <c r="AF108" i="4" s="1"/>
  <c r="X24" i="4"/>
  <c r="AB24" i="4" s="1"/>
  <c r="AF24" i="4" s="1"/>
  <c r="X83" i="4"/>
  <c r="AB83" i="4" s="1"/>
  <c r="AF83" i="4" s="1"/>
  <c r="X25" i="4"/>
  <c r="AB25" i="4" s="1"/>
  <c r="AF25" i="4" s="1"/>
  <c r="K4" i="3"/>
  <c r="K9" i="3" s="1"/>
  <c r="X52" i="4"/>
  <c r="AB52" i="4" s="1"/>
  <c r="AF52" i="4" s="1"/>
  <c r="X42" i="4"/>
  <c r="AB42" i="4" s="1"/>
  <c r="AF42" i="4" s="1"/>
  <c r="X63" i="4"/>
  <c r="AB63" i="4" s="1"/>
  <c r="AF63" i="4" s="1"/>
  <c r="X117" i="4"/>
  <c r="AB117" i="4" s="1"/>
  <c r="AF117" i="4" s="1"/>
  <c r="X88" i="4"/>
  <c r="AB88" i="4" s="1"/>
  <c r="AF88" i="4" s="1"/>
  <c r="X22" i="4"/>
  <c r="AB22" i="4" s="1"/>
  <c r="AF22" i="4" s="1"/>
  <c r="X50" i="4"/>
  <c r="AB50" i="4" s="1"/>
  <c r="AF50" i="4" s="1"/>
  <c r="X58" i="4"/>
  <c r="AB58" i="4" s="1"/>
  <c r="AF58" i="4" s="1"/>
  <c r="X38" i="4"/>
  <c r="AB38" i="4" s="1"/>
  <c r="AF38" i="4" s="1"/>
  <c r="X21" i="4"/>
  <c r="AB21" i="4" s="1"/>
  <c r="AF21" i="4" s="1"/>
  <c r="X48" i="4"/>
  <c r="AB48" i="4" s="1"/>
  <c r="AF48" i="4" s="1"/>
  <c r="X112" i="4"/>
  <c r="AB112" i="4" s="1"/>
  <c r="AF112" i="4" s="1"/>
  <c r="X81" i="4"/>
  <c r="AB81" i="4" s="1"/>
  <c r="AF81" i="4" s="1"/>
  <c r="X125" i="4"/>
  <c r="AB125" i="4" s="1"/>
  <c r="AF125" i="4" s="1"/>
  <c r="X59" i="4"/>
  <c r="AB59" i="4" s="1"/>
  <c r="AF59" i="4" s="1"/>
  <c r="X53" i="4"/>
  <c r="AB53" i="4" s="1"/>
  <c r="AF53" i="4" s="1"/>
  <c r="X110" i="4"/>
  <c r="AB110" i="4" s="1"/>
  <c r="AF110" i="4" s="1"/>
  <c r="X65" i="4"/>
  <c r="AB65" i="4" s="1"/>
  <c r="AF65" i="4" s="1"/>
  <c r="X62" i="4"/>
  <c r="AB62" i="4" s="1"/>
  <c r="AF62" i="4" s="1"/>
  <c r="X133" i="4"/>
  <c r="AB133" i="4" s="1"/>
  <c r="AF133" i="4" s="1"/>
  <c r="X41" i="4"/>
  <c r="AB41" i="4" s="1"/>
  <c r="AF41" i="4" s="1"/>
  <c r="X85" i="4"/>
  <c r="AB85" i="4" s="1"/>
  <c r="AF85" i="4" s="1"/>
  <c r="X27" i="4"/>
  <c r="AB27" i="4" s="1"/>
  <c r="AF27" i="4" s="1"/>
  <c r="X124" i="4"/>
  <c r="AB124" i="4" s="1"/>
  <c r="AF124" i="4" s="1"/>
  <c r="X56" i="4"/>
  <c r="AB56" i="4" s="1"/>
  <c r="AF56" i="4" s="1"/>
  <c r="X55" i="4"/>
  <c r="AB55" i="4" s="1"/>
  <c r="AF55" i="4" s="1"/>
  <c r="X37" i="4"/>
  <c r="AB37" i="4" s="1"/>
  <c r="AF37" i="4" s="1"/>
  <c r="X78" i="4"/>
  <c r="AB78" i="4" s="1"/>
  <c r="AF78" i="4" s="1"/>
  <c r="X28" i="4"/>
  <c r="AB28" i="4" s="1"/>
  <c r="AF28" i="4" s="1"/>
  <c r="X51" i="4"/>
  <c r="AB51" i="4" s="1"/>
  <c r="AF51" i="4" s="1"/>
  <c r="X23" i="4"/>
  <c r="AB23" i="4" s="1"/>
  <c r="AF23" i="4" s="1"/>
  <c r="X104" i="4"/>
  <c r="AB104" i="4" s="1"/>
  <c r="AF104" i="4" s="1"/>
  <c r="X43" i="4"/>
  <c r="AB43" i="4" s="1"/>
  <c r="AF43" i="4" s="1"/>
  <c r="X64" i="4"/>
  <c r="AB64" i="4" s="1"/>
  <c r="AF64" i="4" s="1"/>
  <c r="X122" i="4"/>
  <c r="AB122" i="4" s="1"/>
  <c r="AF122" i="4" s="1"/>
  <c r="X60" i="4"/>
  <c r="AB60" i="4" s="1"/>
  <c r="AF60" i="4" s="1"/>
  <c r="X29" i="4"/>
  <c r="AB29" i="4" s="1"/>
  <c r="AF29" i="4" s="1"/>
  <c r="X107" i="4"/>
  <c r="AB107" i="4" s="1"/>
  <c r="AF107" i="4" s="1"/>
  <c r="X39" i="4"/>
  <c r="AB39" i="4" s="1"/>
  <c r="AF39" i="4" s="1"/>
  <c r="X132" i="4"/>
  <c r="AB132" i="4" s="1"/>
  <c r="AF132" i="4" s="1"/>
  <c r="X94" i="4"/>
  <c r="AB94" i="4" s="1"/>
  <c r="AF94" i="4" s="1"/>
  <c r="X128" i="4"/>
  <c r="AB128" i="4" s="1"/>
  <c r="AF128" i="4" s="1"/>
  <c r="X33" i="4"/>
  <c r="AB33" i="4" s="1"/>
  <c r="AF33" i="4" s="1"/>
  <c r="X91" i="4"/>
  <c r="AB91" i="4" s="1"/>
  <c r="AF91" i="4" s="1"/>
  <c r="X80" i="4"/>
  <c r="AB80" i="4" s="1"/>
  <c r="AF80" i="4" s="1"/>
  <c r="X129" i="4"/>
  <c r="AB129" i="4" s="1"/>
  <c r="AF129" i="4" s="1"/>
  <c r="X40" i="4"/>
  <c r="AB40" i="4" s="1"/>
  <c r="AF40" i="4" s="1"/>
  <c r="X54" i="4"/>
  <c r="AB54" i="4" s="1"/>
  <c r="AF54" i="4" s="1"/>
  <c r="X75" i="4"/>
  <c r="AB75" i="4" s="1"/>
  <c r="AF75" i="4" s="1"/>
  <c r="X101" i="4"/>
  <c r="AB101" i="4" s="1"/>
  <c r="AF101" i="4" s="1"/>
  <c r="X96" i="4"/>
  <c r="AB96" i="4" s="1"/>
  <c r="AF96" i="4" s="1"/>
  <c r="X126" i="4"/>
  <c r="AB126" i="4" s="1"/>
  <c r="AF126" i="4" s="1"/>
  <c r="X131" i="4"/>
  <c r="AB131" i="4" s="1"/>
  <c r="AF131" i="4" s="1"/>
  <c r="X89" i="4"/>
  <c r="AB89" i="4" s="1"/>
  <c r="AF89" i="4" s="1"/>
  <c r="X46" i="4"/>
  <c r="AB46" i="4" s="1"/>
  <c r="AF46" i="4" s="1"/>
  <c r="X73" i="4"/>
  <c r="AB73" i="4" s="1"/>
  <c r="AF73" i="4" s="1"/>
  <c r="X90" i="4"/>
  <c r="AB90" i="4" s="1"/>
  <c r="AF90" i="4" s="1"/>
  <c r="X44" i="4"/>
  <c r="AB44" i="4" s="1"/>
  <c r="AF44" i="4" s="1"/>
  <c r="X93" i="4"/>
  <c r="AB93" i="4" s="1"/>
  <c r="AF93" i="4" s="1"/>
  <c r="X34" i="4"/>
  <c r="AB34" i="4" s="1"/>
  <c r="AF34" i="4" s="1"/>
  <c r="X127" i="4"/>
  <c r="AB127" i="4" s="1"/>
  <c r="AF127" i="4" s="1"/>
  <c r="X49" i="4"/>
  <c r="AB49" i="4" s="1"/>
  <c r="AF49" i="4" s="1"/>
  <c r="X100" i="4"/>
  <c r="AB100" i="4" s="1"/>
  <c r="AF100" i="4" s="1"/>
  <c r="X72" i="4"/>
  <c r="AB72" i="4" s="1"/>
  <c r="AF72" i="4" s="1"/>
  <c r="X74" i="4"/>
  <c r="AB74" i="4" s="1"/>
  <c r="AF74" i="4" s="1"/>
  <c r="X116" i="4"/>
  <c r="AB116" i="4" s="1"/>
  <c r="AF116" i="4" s="1"/>
  <c r="X77" i="4"/>
  <c r="AB77" i="4" s="1"/>
  <c r="AF77" i="4" s="1"/>
  <c r="X47" i="4"/>
  <c r="AB47" i="4" s="1"/>
  <c r="AF47" i="4" s="1"/>
  <c r="X113" i="4"/>
  <c r="AB113" i="4" s="1"/>
  <c r="AF113" i="4" s="1"/>
  <c r="X97" i="4"/>
  <c r="AB97" i="4" s="1"/>
  <c r="AF97" i="4" s="1"/>
  <c r="X35" i="4"/>
  <c r="AB35" i="4" s="1"/>
  <c r="AF35" i="4" s="1"/>
  <c r="X71" i="4"/>
  <c r="AB71" i="4" s="1"/>
  <c r="AF71" i="4" s="1"/>
  <c r="X87" i="4"/>
  <c r="AB87" i="4" s="1"/>
  <c r="AF87" i="4" s="1"/>
  <c r="X45" i="4"/>
  <c r="AB45" i="4" s="1"/>
  <c r="AF45" i="4" s="1"/>
  <c r="X31" i="4"/>
  <c r="AB31" i="4" s="1"/>
  <c r="AF31" i="4" s="1"/>
  <c r="X68" i="4"/>
  <c r="AB68" i="4" s="1"/>
  <c r="AF68" i="4" s="1"/>
  <c r="X130" i="4"/>
  <c r="AB130" i="4" s="1"/>
  <c r="AF130" i="4" s="1"/>
  <c r="X106" i="4"/>
  <c r="AB106" i="4" s="1"/>
  <c r="AF106" i="4" s="1"/>
  <c r="X84" i="4"/>
  <c r="AB84" i="4" s="1"/>
  <c r="AF84" i="4" s="1"/>
  <c r="X69" i="4"/>
  <c r="AB69" i="4" s="1"/>
  <c r="AF69" i="4" s="1"/>
  <c r="X26" i="4"/>
  <c r="AB26" i="4" s="1"/>
  <c r="AF26" i="4" s="1"/>
  <c r="X119" i="4"/>
  <c r="AB119" i="4" s="1"/>
  <c r="AF119" i="4" s="1"/>
  <c r="X103" i="4"/>
  <c r="AB103" i="4" s="1"/>
  <c r="AF103" i="4" s="1"/>
  <c r="X61" i="4"/>
  <c r="AB61" i="4" s="1"/>
  <c r="AF61" i="4" s="1"/>
  <c r="X57" i="4"/>
  <c r="AB57" i="4" s="1"/>
  <c r="AF57" i="4" s="1"/>
  <c r="X36" i="4"/>
  <c r="AB36" i="4" s="1"/>
  <c r="AF36" i="4" s="1"/>
  <c r="X105" i="4"/>
  <c r="AB105" i="4" s="1"/>
  <c r="AF105" i="4" s="1"/>
  <c r="X109" i="4"/>
  <c r="AB109" i="4" s="1"/>
  <c r="AF109" i="4" s="1"/>
  <c r="X30" i="4"/>
  <c r="AB30" i="4" s="1"/>
  <c r="AF30" i="4" s="1"/>
  <c r="X121" i="4"/>
  <c r="AB121" i="4" s="1"/>
  <c r="AF121" i="4" s="1"/>
  <c r="M5" i="3"/>
  <c r="M10" i="3" s="1"/>
  <c r="M4" i="3"/>
  <c r="M9" i="3" s="1"/>
  <c r="N5" i="3"/>
  <c r="N10" i="3" s="1"/>
  <c r="N4" i="3"/>
  <c r="N9" i="3" s="1"/>
  <c r="L5" i="3"/>
  <c r="L10" i="3" s="1"/>
  <c r="L4" i="3"/>
  <c r="L9" i="3" s="1"/>
  <c r="K12" i="3" l="1"/>
  <c r="K13" i="3" s="1"/>
  <c r="X20" i="4" s="1"/>
  <c r="K14" i="3"/>
  <c r="N12" i="3"/>
  <c r="N13" i="3" s="1"/>
  <c r="M12" i="3"/>
  <c r="M13" i="3" s="1"/>
  <c r="L12" i="3"/>
  <c r="L13" i="3" s="1"/>
  <c r="M14" i="3"/>
  <c r="L14" i="3"/>
  <c r="N14" i="3"/>
  <c r="X18" i="4" l="1"/>
  <c r="X14" i="4"/>
  <c r="X15" i="4"/>
  <c r="X16" i="4"/>
  <c r="X17" i="4"/>
  <c r="X13" i="4"/>
  <c r="X19" i="4"/>
  <c r="K15" i="3"/>
  <c r="X12" i="4"/>
  <c r="X7" i="4"/>
  <c r="X11" i="4"/>
  <c r="X4" i="4"/>
  <c r="X2" i="4"/>
  <c r="X6" i="4"/>
  <c r="X9" i="4"/>
  <c r="X8" i="4"/>
  <c r="X3" i="4"/>
  <c r="X10" i="4"/>
  <c r="X5" i="4"/>
  <c r="Z23" i="4"/>
  <c r="Z27" i="4"/>
  <c r="Z28" i="4"/>
  <c r="Z22" i="4"/>
  <c r="Z26" i="4"/>
  <c r="Z21" i="4"/>
  <c r="Z24" i="4"/>
  <c r="Z29" i="4"/>
  <c r="Z25" i="4"/>
  <c r="Z30" i="4"/>
  <c r="AA22" i="4"/>
  <c r="AA28" i="4"/>
  <c r="AA23" i="4"/>
  <c r="AA27" i="4"/>
  <c r="AA26" i="4"/>
  <c r="AA25" i="4"/>
  <c r="AA21" i="4"/>
  <c r="AA30" i="4"/>
  <c r="AA29" i="4"/>
  <c r="AA24" i="4"/>
  <c r="Y29" i="4"/>
  <c r="Y23" i="4"/>
  <c r="Y28" i="4"/>
  <c r="Y22" i="4"/>
  <c r="Y27" i="4"/>
  <c r="Y26" i="4"/>
  <c r="Y21" i="4"/>
  <c r="Y25" i="4"/>
  <c r="Y24" i="4"/>
  <c r="Y30" i="4"/>
  <c r="Y13" i="4"/>
  <c r="Y5" i="4"/>
  <c r="Y17" i="4"/>
  <c r="Y20" i="4"/>
  <c r="Y8" i="4"/>
  <c r="Y14" i="4"/>
  <c r="Y11" i="4"/>
  <c r="Y12" i="4"/>
  <c r="Y18" i="4"/>
  <c r="Y3" i="4"/>
  <c r="Y4" i="4"/>
  <c r="Y9" i="4"/>
  <c r="Y15" i="4"/>
  <c r="Y10" i="4"/>
  <c r="Y19" i="4"/>
  <c r="Y7" i="4"/>
  <c r="Y6" i="4"/>
  <c r="Y16" i="4"/>
  <c r="Y2" i="4"/>
  <c r="L15" i="3"/>
  <c r="AA5" i="4"/>
  <c r="AA13" i="4"/>
  <c r="AA17" i="4"/>
  <c r="AA20" i="4"/>
  <c r="AA16" i="4"/>
  <c r="AA12" i="4"/>
  <c r="AA8" i="4"/>
  <c r="AA4" i="4"/>
  <c r="AA9" i="4"/>
  <c r="AA15" i="4"/>
  <c r="AA10" i="4"/>
  <c r="AA19" i="4"/>
  <c r="AA3" i="4"/>
  <c r="AA7" i="4"/>
  <c r="AA6" i="4"/>
  <c r="AA2" i="4"/>
  <c r="AA14" i="4"/>
  <c r="AA11" i="4"/>
  <c r="AA18" i="4"/>
  <c r="N15" i="3"/>
  <c r="Z13" i="4"/>
  <c r="Z5" i="4"/>
  <c r="Z17" i="4"/>
  <c r="Z20" i="4"/>
  <c r="Z11" i="4"/>
  <c r="Z12" i="4"/>
  <c r="Z8" i="4"/>
  <c r="Z18" i="4"/>
  <c r="Z3" i="4"/>
  <c r="Z4" i="4"/>
  <c r="Z9" i="4"/>
  <c r="Z15" i="4"/>
  <c r="Z10" i="4"/>
  <c r="Z19" i="4"/>
  <c r="Z16" i="4"/>
  <c r="Z7" i="4"/>
  <c r="Z6" i="4"/>
  <c r="Z2" i="4"/>
  <c r="Z14" i="4"/>
  <c r="M15" i="3"/>
  <c r="K11" i="3" l="1"/>
  <c r="AB13" i="4" s="1"/>
  <c r="AF13" i="4" s="1"/>
  <c r="M11" i="3"/>
  <c r="AD18" i="4" s="1"/>
  <c r="AH18" i="4" s="1"/>
  <c r="N11" i="3"/>
  <c r="AE12" i="4" s="1"/>
  <c r="AI12" i="4" s="1"/>
  <c r="L11" i="3"/>
  <c r="AC17" i="4" s="1"/>
  <c r="AG17" i="4" s="1"/>
  <c r="AB5" i="4" l="1"/>
  <c r="AF5" i="4" s="1"/>
  <c r="AB20" i="4"/>
  <c r="AF20" i="4" s="1"/>
  <c r="AB16" i="4"/>
  <c r="AF16" i="4" s="1"/>
  <c r="AB18" i="4"/>
  <c r="AF18" i="4" s="1"/>
  <c r="AB17" i="4"/>
  <c r="AF17" i="4" s="1"/>
  <c r="AB14" i="4"/>
  <c r="AF14" i="4" s="1"/>
  <c r="AB19" i="4"/>
  <c r="AF19" i="4" s="1"/>
  <c r="AB15" i="4"/>
  <c r="AF15" i="4" s="1"/>
  <c r="AB12" i="4"/>
  <c r="AF12" i="4" s="1"/>
  <c r="AB7" i="4"/>
  <c r="AF7" i="4" s="1"/>
  <c r="AB11" i="4"/>
  <c r="AF11" i="4" s="1"/>
  <c r="AB4" i="4"/>
  <c r="AF4" i="4" s="1"/>
  <c r="AB9" i="4"/>
  <c r="AF9" i="4" s="1"/>
  <c r="AB2" i="4"/>
  <c r="AF2" i="4" s="1"/>
  <c r="AB6" i="4"/>
  <c r="AF6" i="4" s="1"/>
  <c r="AB8" i="4"/>
  <c r="AF8" i="4" s="1"/>
  <c r="AB3" i="4"/>
  <c r="AF3" i="4" s="1"/>
  <c r="AB10" i="4"/>
  <c r="AF10" i="4" s="1"/>
  <c r="AE28" i="4"/>
  <c r="AI28" i="4" s="1"/>
  <c r="AC24" i="4"/>
  <c r="AG24" i="4" s="1"/>
  <c r="AD29" i="4"/>
  <c r="AH29" i="4" s="1"/>
  <c r="AD24" i="4"/>
  <c r="AH24" i="4" s="1"/>
  <c r="AD25" i="4"/>
  <c r="AH25" i="4" s="1"/>
  <c r="AC28" i="4"/>
  <c r="AG28" i="4" s="1"/>
  <c r="AC26" i="4"/>
  <c r="AG26" i="4" s="1"/>
  <c r="AD22" i="4"/>
  <c r="AH22" i="4" s="1"/>
  <c r="AE27" i="4"/>
  <c r="AI27" i="4" s="1"/>
  <c r="AE30" i="4"/>
  <c r="AI30" i="4" s="1"/>
  <c r="AD27" i="4"/>
  <c r="AH27" i="4" s="1"/>
  <c r="AE24" i="4"/>
  <c r="AI24" i="4" s="1"/>
  <c r="AE25" i="4"/>
  <c r="AI25" i="4" s="1"/>
  <c r="AC23" i="4"/>
  <c r="AG23" i="4" s="1"/>
  <c r="AC30" i="4"/>
  <c r="AG30" i="4" s="1"/>
  <c r="AD30" i="4"/>
  <c r="AH30" i="4" s="1"/>
  <c r="AC29" i="4"/>
  <c r="AG29" i="4" s="1"/>
  <c r="AC27" i="4"/>
  <c r="AG27" i="4" s="1"/>
  <c r="AD26" i="4"/>
  <c r="AH26" i="4" s="1"/>
  <c r="AE22" i="4"/>
  <c r="AI22" i="4" s="1"/>
  <c r="AE23" i="4"/>
  <c r="AI23" i="4" s="1"/>
  <c r="AC22" i="4"/>
  <c r="AG22" i="4" s="1"/>
  <c r="AC21" i="4"/>
  <c r="AG21" i="4" s="1"/>
  <c r="AD23" i="4"/>
  <c r="AH23" i="4" s="1"/>
  <c r="AD21" i="4"/>
  <c r="AH21" i="4" s="1"/>
  <c r="AD28" i="4"/>
  <c r="AH28" i="4" s="1"/>
  <c r="AE21" i="4"/>
  <c r="AI21" i="4" s="1"/>
  <c r="AE26" i="4"/>
  <c r="AI26" i="4" s="1"/>
  <c r="AE29" i="4"/>
  <c r="AI29" i="4" s="1"/>
  <c r="AC25" i="4"/>
  <c r="AG25" i="4" s="1"/>
  <c r="AE6" i="4"/>
  <c r="AI6" i="4" s="1"/>
  <c r="AC2" i="4"/>
  <c r="AG2" i="4" s="1"/>
  <c r="AC11" i="4"/>
  <c r="AG11" i="4" s="1"/>
  <c r="AC20" i="4"/>
  <c r="AG20" i="4" s="1"/>
  <c r="AE2" i="4"/>
  <c r="AI2" i="4" s="1"/>
  <c r="AE11" i="4"/>
  <c r="AI11" i="4" s="1"/>
  <c r="AC6" i="4"/>
  <c r="AG6" i="4" s="1"/>
  <c r="AE3" i="4"/>
  <c r="AI3" i="4" s="1"/>
  <c r="AD3" i="4"/>
  <c r="AH3" i="4" s="1"/>
  <c r="AD19" i="4"/>
  <c r="AH19" i="4" s="1"/>
  <c r="AE7" i="4"/>
  <c r="AI7" i="4" s="1"/>
  <c r="AC15" i="4"/>
  <c r="AG15" i="4" s="1"/>
  <c r="AC4" i="4"/>
  <c r="AG4" i="4" s="1"/>
  <c r="AC12" i="4"/>
  <c r="AG12" i="4" s="1"/>
  <c r="AE9" i="4"/>
  <c r="AI9" i="4" s="1"/>
  <c r="AC3" i="4"/>
  <c r="AG3" i="4" s="1"/>
  <c r="AE20" i="4"/>
  <c r="AI20" i="4" s="1"/>
  <c r="AD4" i="4"/>
  <c r="AH4" i="4" s="1"/>
  <c r="AE5" i="4"/>
  <c r="AI5" i="4" s="1"/>
  <c r="AC18" i="4"/>
  <c r="AG18" i="4" s="1"/>
  <c r="AC13" i="4"/>
  <c r="AG13" i="4" s="1"/>
  <c r="AE4" i="4"/>
  <c r="AI4" i="4" s="1"/>
  <c r="AD11" i="4"/>
  <c r="AH11" i="4" s="1"/>
  <c r="AC5" i="4"/>
  <c r="AG5" i="4" s="1"/>
  <c r="AD15" i="4"/>
  <c r="AH15" i="4" s="1"/>
  <c r="AE14" i="4"/>
  <c r="AI14" i="4" s="1"/>
  <c r="AD10" i="4"/>
  <c r="AH10" i="4" s="1"/>
  <c r="AD17" i="4"/>
  <c r="AH17" i="4" s="1"/>
  <c r="AE18" i="4"/>
  <c r="AI18" i="4" s="1"/>
  <c r="AD12" i="4"/>
  <c r="AH12" i="4" s="1"/>
  <c r="AD5" i="4"/>
  <c r="AH5" i="4" s="1"/>
  <c r="AC9" i="4"/>
  <c r="AG9" i="4" s="1"/>
  <c r="AC10" i="4"/>
  <c r="AG10" i="4" s="1"/>
  <c r="AC19" i="4"/>
  <c r="AG19" i="4" s="1"/>
  <c r="AD8" i="4"/>
  <c r="AH8" i="4" s="1"/>
  <c r="AE8" i="4"/>
  <c r="AI8" i="4" s="1"/>
  <c r="AC8" i="4"/>
  <c r="AG8" i="4" s="1"/>
  <c r="AE10" i="4"/>
  <c r="AI10" i="4" s="1"/>
  <c r="AE13" i="4"/>
  <c r="AI13" i="4" s="1"/>
  <c r="AD2" i="4"/>
  <c r="AH2" i="4" s="1"/>
  <c r="AD14" i="4"/>
  <c r="AH14" i="4" s="1"/>
  <c r="AD9" i="4"/>
  <c r="AH9" i="4" s="1"/>
  <c r="AC16" i="4"/>
  <c r="AG16" i="4" s="1"/>
  <c r="AC14" i="4"/>
  <c r="AG14" i="4" s="1"/>
  <c r="AD13" i="4"/>
  <c r="AH13" i="4" s="1"/>
  <c r="AE16" i="4"/>
  <c r="AI16" i="4" s="1"/>
  <c r="AD20" i="4"/>
  <c r="AH20" i="4" s="1"/>
  <c r="AD16" i="4"/>
  <c r="AH16" i="4" s="1"/>
  <c r="AD7" i="4"/>
  <c r="AH7" i="4" s="1"/>
  <c r="AC7" i="4"/>
  <c r="AG7" i="4" s="1"/>
  <c r="AD6" i="4"/>
  <c r="AH6" i="4" s="1"/>
  <c r="AE17" i="4"/>
  <c r="AI17" i="4" s="1"/>
  <c r="AE15" i="4"/>
  <c r="AI15" i="4" s="1"/>
  <c r="AE19" i="4"/>
  <c r="AI19" i="4" s="1"/>
  <c r="D6" i="3" l="1"/>
  <c r="D8" i="3"/>
  <c r="D7" i="3"/>
  <c r="D3" i="3"/>
  <c r="D4" i="3" s="1"/>
  <c r="D9" i="3" s="1"/>
  <c r="G8" i="3"/>
  <c r="G6" i="3"/>
  <c r="G3" i="3"/>
  <c r="G7" i="3"/>
  <c r="F7" i="3"/>
  <c r="F8" i="3"/>
  <c r="F3" i="3"/>
  <c r="F6" i="3"/>
  <c r="E3" i="3"/>
  <c r="E8" i="3"/>
  <c r="E6" i="3"/>
  <c r="E7" i="3"/>
  <c r="D5" i="3" l="1"/>
  <c r="D10" i="3" s="1"/>
  <c r="D12" i="3" s="1"/>
  <c r="E4" i="3"/>
  <c r="E9" i="3" s="1"/>
  <c r="E5" i="3"/>
  <c r="E10" i="3" s="1"/>
  <c r="F5" i="3"/>
  <c r="F10" i="3" s="1"/>
  <c r="F4" i="3"/>
  <c r="F9" i="3" s="1"/>
  <c r="G5" i="3"/>
  <c r="G10" i="3" s="1"/>
  <c r="G4" i="3"/>
  <c r="G9" i="3" s="1"/>
  <c r="G12" i="3" l="1"/>
  <c r="G13" i="3" s="1"/>
  <c r="G15" i="3" s="1"/>
  <c r="D14" i="3"/>
  <c r="D13" i="3"/>
  <c r="D15" i="3" s="1"/>
  <c r="E12" i="3"/>
  <c r="F12" i="3"/>
  <c r="F13" i="3" s="1"/>
  <c r="F15" i="3" s="1"/>
  <c r="G14" i="3"/>
  <c r="F14" i="3"/>
  <c r="E13" i="3"/>
  <c r="E15" i="3" s="1"/>
  <c r="E14" i="3"/>
  <c r="B4" i="1" l="1"/>
  <c r="B7" i="1"/>
  <c r="D23" i="3"/>
  <c r="B6" i="1"/>
  <c r="B5" i="1"/>
  <c r="B8" i="1" l="1"/>
  <c r="B18" i="6"/>
  <c r="S123" i="4"/>
  <c r="S131" i="4"/>
  <c r="S126" i="4"/>
  <c r="S121" i="4"/>
  <c r="S122" i="4"/>
  <c r="S114" i="4"/>
  <c r="S133" i="4"/>
  <c r="S124" i="4"/>
  <c r="S109" i="4"/>
  <c r="S93" i="4"/>
  <c r="S77" i="4"/>
  <c r="S128" i="4"/>
  <c r="S104" i="4"/>
  <c r="S88" i="4"/>
  <c r="S115" i="4"/>
  <c r="S99" i="4"/>
  <c r="S83" i="4"/>
  <c r="S110" i="4"/>
  <c r="S94" i="4"/>
  <c r="S78" i="4"/>
  <c r="S62" i="4"/>
  <c r="S46" i="4"/>
  <c r="S120" i="4"/>
  <c r="S105" i="4"/>
  <c r="S89" i="4"/>
  <c r="S73" i="4"/>
  <c r="S57" i="4"/>
  <c r="S132" i="4"/>
  <c r="S127" i="4"/>
  <c r="S116" i="4"/>
  <c r="S100" i="4"/>
  <c r="S84" i="4"/>
  <c r="S68" i="4"/>
  <c r="S52" i="4"/>
  <c r="S111" i="4"/>
  <c r="S106" i="4"/>
  <c r="S90" i="4"/>
  <c r="S74" i="4"/>
  <c r="S112" i="4"/>
  <c r="S96" i="4"/>
  <c r="S80" i="4"/>
  <c r="S64" i="4"/>
  <c r="S48" i="4"/>
  <c r="S130" i="4"/>
  <c r="S107" i="4"/>
  <c r="S91" i="4"/>
  <c r="S75" i="4"/>
  <c r="S59" i="4"/>
  <c r="S125" i="4"/>
  <c r="S118" i="4"/>
  <c r="S102" i="4"/>
  <c r="S86" i="4"/>
  <c r="S113" i="4"/>
  <c r="S97" i="4"/>
  <c r="S81" i="4"/>
  <c r="S65" i="4"/>
  <c r="S49" i="4"/>
  <c r="S55" i="4"/>
  <c r="S35" i="4"/>
  <c r="S19" i="4"/>
  <c r="S3" i="4"/>
  <c r="S63" i="4"/>
  <c r="S30" i="4"/>
  <c r="S14" i="4"/>
  <c r="S58" i="4"/>
  <c r="S47" i="4"/>
  <c r="S42" i="4"/>
  <c r="S25" i="4"/>
  <c r="S9" i="4"/>
  <c r="S85" i="4"/>
  <c r="S36" i="4"/>
  <c r="S20" i="4"/>
  <c r="S4" i="4"/>
  <c r="S98" i="4"/>
  <c r="S44" i="4"/>
  <c r="S31" i="4"/>
  <c r="S15" i="4"/>
  <c r="S34" i="4"/>
  <c r="S71" i="4"/>
  <c r="S70" i="4"/>
  <c r="S54" i="4"/>
  <c r="S39" i="4"/>
  <c r="S26" i="4"/>
  <c r="S10" i="4"/>
  <c r="S72" i="4"/>
  <c r="S61" i="4"/>
  <c r="S37" i="4"/>
  <c r="S21" i="4"/>
  <c r="S5" i="4"/>
  <c r="S51" i="4"/>
  <c r="S32" i="4"/>
  <c r="S16" i="4"/>
  <c r="S103" i="4"/>
  <c r="S87" i="4"/>
  <c r="S76" i="4"/>
  <c r="S27" i="4"/>
  <c r="S11" i="4"/>
  <c r="S18" i="4"/>
  <c r="S69" i="4"/>
  <c r="S60" i="4"/>
  <c r="S41" i="4"/>
  <c r="S22" i="4"/>
  <c r="S6" i="4"/>
  <c r="S117" i="4"/>
  <c r="S50" i="4"/>
  <c r="S2" i="4"/>
  <c r="S119" i="4"/>
  <c r="S108" i="4"/>
  <c r="S67" i="4"/>
  <c r="S33" i="4"/>
  <c r="S17" i="4"/>
  <c r="S66" i="4"/>
  <c r="S129" i="4"/>
  <c r="S101" i="4"/>
  <c r="S43" i="4"/>
  <c r="S28" i="4"/>
  <c r="S12" i="4"/>
  <c r="S95" i="4"/>
  <c r="S56" i="4"/>
  <c r="S53" i="4"/>
  <c r="S38" i="4"/>
  <c r="S23" i="4"/>
  <c r="S7" i="4"/>
  <c r="S8" i="4"/>
  <c r="S92" i="4"/>
  <c r="S24" i="4"/>
  <c r="S79" i="4"/>
  <c r="S40" i="4"/>
  <c r="S82" i="4"/>
  <c r="S29" i="4"/>
  <c r="S45" i="4"/>
  <c r="S13" i="4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<sst xmlns="http://schemas.openxmlformats.org/spreadsheetml/2006/main" count="213" uniqueCount="127">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</sst>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" fontId="0" fillId="3" borderId="0" xfId="0" applyNumberFormat="1" applyFill="1"/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112.83246073298429</c:v>
                </c:pt>
                <c:pt idx="1">
                  <c:v>10.953271028037383</c:v>
                </c:pt>
                <c:pt idx="2">
                  <c:v>160.80198019801981</c:v>
                </c:pt>
                <c:pt idx="3">
                  <c:v>226.72881355932202</c:v>
                </c:pt>
                <c:pt idx="7">
                  <c:v>497.02700231495407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12.009836051918445</c:v>
                </c:pt>
                <c:pt idx="1">
                  <c:v>15.561016964962928</c:v>
                </c:pt>
                <c:pt idx="2">
                  <c:v>3.3451612764789207</c:v>
                </c:pt>
                <c:pt idx="3">
                  <c:v>-4.7546218182860303</c:v>
                </c:pt>
                <c:pt idx="4">
                  <c:v>-1.0714285638597278</c:v>
                </c:pt>
                <c:pt idx="5">
                  <c:v>8.1212121103749126</c:v>
                </c:pt>
                <c:pt idx="6">
                  <c:v>10.905172397350443</c:v>
                </c:pt>
                <c:pt idx="7">
                  <c:v>8.9283333305269483</c:v>
                </c:pt>
                <c:pt idx="8">
                  <c:v>-4.2531251013278961</c:v>
                </c:pt>
                <c:pt idx="9">
                  <c:v>-4.7516129401422313</c:v>
                </c:pt>
                <c:pt idx="10">
                  <c:v>-4.7566666285196941</c:v>
                </c:pt>
                <c:pt idx="11">
                  <c:v>5.9262500186140343</c:v>
                </c:pt>
                <c:pt idx="12">
                  <c:v>13.135483871664732</c:v>
                </c:pt>
                <c:pt idx="13">
                  <c:v>4.9898305078179153</c:v>
                </c:pt>
                <c:pt idx="14">
                  <c:v>-4.3865853674043489</c:v>
                </c:pt>
                <c:pt idx="15">
                  <c:v>1.5126984270792159</c:v>
                </c:pt>
                <c:pt idx="16">
                  <c:v>13.190517286802159</c:v>
                </c:pt>
                <c:pt idx="17">
                  <c:v>15.340322575381688</c:v>
                </c:pt>
                <c:pt idx="18">
                  <c:v>1.5702469536095442E-2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193.31147540983608</c:v>
                </c:pt>
                <c:pt idx="1">
                  <c:v>226.72881355932202</c:v>
                </c:pt>
                <c:pt idx="2">
                  <c:v>84.274193548387103</c:v>
                </c:pt>
                <c:pt idx="3">
                  <c:v>1.5294117647058822</c:v>
                </c:pt>
                <c:pt idx="4">
                  <c:v>58.80952380952381</c:v>
                </c:pt>
                <c:pt idx="5">
                  <c:v>155.90909090909091</c:v>
                </c:pt>
                <c:pt idx="6">
                  <c:v>185</c:v>
                </c:pt>
                <c:pt idx="7">
                  <c:v>156.71666666666667</c:v>
                </c:pt>
                <c:pt idx="8">
                  <c:v>3.09375</c:v>
                </c:pt>
                <c:pt idx="9">
                  <c:v>1.5483870967741935</c:v>
                </c:pt>
                <c:pt idx="10">
                  <c:v>1.7</c:v>
                </c:pt>
                <c:pt idx="11">
                  <c:v>130.24166666666667</c:v>
                </c:pt>
                <c:pt idx="12">
                  <c:v>221.09677419354838</c:v>
                </c:pt>
                <c:pt idx="13">
                  <c:v>108.84745762711864</c:v>
                </c:pt>
                <c:pt idx="14">
                  <c:v>4.4878048780487809</c:v>
                </c:pt>
                <c:pt idx="15">
                  <c:v>97</c:v>
                </c:pt>
                <c:pt idx="16">
                  <c:v>276.25862068965517</c:v>
                </c:pt>
                <c:pt idx="17">
                  <c:v>312.24193548387098</c:v>
                </c:pt>
                <c:pt idx="18">
                  <c:v>76.090909090909093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12.009836051918445</c:v>
                </c:pt>
                <c:pt idx="1">
                  <c:v>15.561016964962928</c:v>
                </c:pt>
                <c:pt idx="2">
                  <c:v>3.3451612764789207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193.31147540983608</c:v>
                </c:pt>
                <c:pt idx="1">
                  <c:v>226.72881355932202</c:v>
                </c:pt>
                <c:pt idx="2">
                  <c:v>84.274193548387103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bottomRight" activeCell="E32" sqref="E32"/>
      <selection pane="bottomLeft" activeCell="A2" sqref="A2"/>
      <selection pane="topRight" activeCell="D1" sqref="D1"/>
    </sheetView>
  </sheetViews>
  <sheetFormatPr defaultColWidth="10.5" defaultRowHeight="15.6"/>
  <cols>
    <col min="1" max="6" width="12.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/>
      <c r="B3" s="11">
        <v>45749</v>
      </c>
      <c r="C3" s="2">
        <v>45779</v>
      </c>
      <c r="D3" s="12">
        <v>31</v>
      </c>
      <c r="E3" s="12">
        <v>185067</v>
      </c>
      <c r="F3" s="15" t="s">
        <v>9</v>
      </c>
      <c r="G3" s="25">
        <v>2940</v>
      </c>
      <c r="M3" s="2"/>
      <c r="N3" s="2"/>
      <c r="O3" s="2"/>
      <c r="U3" s="2"/>
      <c r="V3" s="2"/>
      <c r="W3" s="2"/>
    </row>
    <row r="4" spans="1:23">
      <c r="A4" s="11"/>
      <c r="B4" s="11">
        <v>45721</v>
      </c>
      <c r="C4" s="2">
        <v>45748</v>
      </c>
      <c r="D4" s="12">
        <v>28</v>
      </c>
      <c r="E4" s="12">
        <v>184026</v>
      </c>
      <c r="F4" s="15" t="s">
        <v>10</v>
      </c>
      <c r="G4" s="25">
        <v>3007</v>
      </c>
      <c r="M4" s="2"/>
      <c r="N4" s="2"/>
      <c r="O4" s="2"/>
      <c r="U4" s="2"/>
      <c r="V4" s="2"/>
      <c r="W4" s="2"/>
    </row>
    <row r="5" spans="1:23">
      <c r="A5" s="11"/>
      <c r="B5" s="11">
        <v>45688</v>
      </c>
      <c r="C5" s="2">
        <v>45720</v>
      </c>
      <c r="D5" s="12">
        <v>33</v>
      </c>
      <c r="E5" s="12">
        <v>182961</v>
      </c>
      <c r="F5" s="15" t="s">
        <v>9</v>
      </c>
      <c r="G5" s="25">
        <v>8785</v>
      </c>
      <c r="M5" s="2"/>
      <c r="N5" s="2"/>
      <c r="O5" s="2"/>
      <c r="U5" s="2"/>
      <c r="V5" s="2"/>
      <c r="W5" s="2"/>
    </row>
    <row r="6" spans="1:23">
      <c r="A6" s="11"/>
      <c r="B6" s="11">
        <v>45660</v>
      </c>
      <c r="C6" s="2">
        <v>45687</v>
      </c>
      <c r="D6" s="12">
        <v>28</v>
      </c>
      <c r="E6" s="12">
        <v>179850</v>
      </c>
      <c r="F6" s="15" t="s">
        <v>10</v>
      </c>
      <c r="G6" s="25">
        <v>6673</v>
      </c>
      <c r="M6" s="2"/>
      <c r="N6" s="2"/>
      <c r="O6" s="2"/>
      <c r="U6" s="2"/>
      <c r="V6" s="2"/>
      <c r="W6" s="2"/>
    </row>
    <row r="7" spans="1:23">
      <c r="A7" s="11"/>
      <c r="B7" s="11">
        <v>45629</v>
      </c>
      <c r="C7" s="2">
        <v>45659</v>
      </c>
      <c r="D7" s="12">
        <v>31</v>
      </c>
      <c r="E7" s="12">
        <v>177487</v>
      </c>
      <c r="F7" s="15" t="s">
        <v>9</v>
      </c>
      <c r="G7" s="25">
        <v>6704</v>
      </c>
      <c r="M7" s="2"/>
      <c r="N7" s="2"/>
      <c r="O7" s="2"/>
      <c r="U7" s="2"/>
      <c r="V7" s="2"/>
      <c r="W7" s="2"/>
    </row>
    <row r="8" spans="1:23">
      <c r="A8" s="11"/>
      <c r="B8" s="11">
        <v>45598</v>
      </c>
      <c r="C8" s="2">
        <v>45628</v>
      </c>
      <c r="D8" s="12">
        <v>31</v>
      </c>
      <c r="E8" s="12">
        <v>175113</v>
      </c>
      <c r="F8" s="15" t="s">
        <v>10</v>
      </c>
      <c r="G8" s="25">
        <v>3287</v>
      </c>
      <c r="M8" s="2"/>
      <c r="N8" s="2"/>
      <c r="O8" s="2"/>
      <c r="U8" s="2"/>
      <c r="V8" s="2"/>
      <c r="W8" s="2"/>
    </row>
    <row r="9" spans="1:23">
      <c r="A9" s="11"/>
      <c r="B9" s="11">
        <v>45567</v>
      </c>
      <c r="C9" s="2">
        <v>45597</v>
      </c>
      <c r="D9" s="12">
        <v>31</v>
      </c>
      <c r="E9" s="12">
        <v>173949</v>
      </c>
      <c r="F9" s="15" t="s">
        <v>9</v>
      </c>
      <c r="G9" s="25">
        <v>1938</v>
      </c>
      <c r="M9" s="2"/>
      <c r="N9" s="2"/>
      <c r="O9" s="2"/>
      <c r="U9" s="2"/>
      <c r="V9" s="2"/>
      <c r="W9" s="2"/>
    </row>
    <row r="10" spans="1:23">
      <c r="A10" s="11"/>
      <c r="B10" s="11">
        <v>45507</v>
      </c>
      <c r="C10" s="2">
        <v>45566</v>
      </c>
      <c r="D10" s="12">
        <v>60</v>
      </c>
      <c r="E10" s="12"/>
      <c r="F10" s="15" t="s">
        <v>10</v>
      </c>
      <c r="G10" s="25">
        <v>99</v>
      </c>
      <c r="M10" s="2"/>
      <c r="N10" s="2"/>
      <c r="O10" s="2"/>
      <c r="U10" s="2"/>
      <c r="V10" s="2"/>
      <c r="W10" s="2"/>
    </row>
    <row r="11" spans="1:23">
      <c r="A11" s="11"/>
      <c r="B11" s="11">
        <v>45448</v>
      </c>
      <c r="C11" s="2">
        <v>45538</v>
      </c>
      <c r="D11" s="12">
        <v>91</v>
      </c>
      <c r="E11" s="12"/>
      <c r="F11" s="15" t="s">
        <v>9</v>
      </c>
      <c r="G11" s="25">
        <v>83</v>
      </c>
      <c r="M11" s="2"/>
      <c r="N11" s="2"/>
      <c r="O11" s="2"/>
      <c r="U11" s="2"/>
      <c r="V11" s="2"/>
      <c r="W11" s="2"/>
    </row>
    <row r="12" spans="1:23">
      <c r="A12" s="11"/>
      <c r="B12" s="11">
        <v>45448</v>
      </c>
      <c r="C12" s="2">
        <v>45476</v>
      </c>
      <c r="D12" s="12">
        <v>29</v>
      </c>
      <c r="E12" s="12">
        <v>173249</v>
      </c>
      <c r="F12" s="15" t="s">
        <v>9</v>
      </c>
      <c r="G12" s="25">
        <v>0</v>
      </c>
      <c r="M12" s="2"/>
      <c r="N12" s="2"/>
      <c r="O12" s="2"/>
      <c r="U12" s="2"/>
      <c r="V12" s="2"/>
      <c r="W12" s="2"/>
    </row>
    <row r="13" spans="1:23">
      <c r="A13" s="11"/>
      <c r="B13" s="11">
        <v>45415</v>
      </c>
      <c r="C13" s="2">
        <v>45447</v>
      </c>
      <c r="D13" s="12">
        <v>33</v>
      </c>
      <c r="E13" s="12">
        <v>173199</v>
      </c>
      <c r="F13" s="15" t="s">
        <v>10</v>
      </c>
      <c r="G13" s="25">
        <v>1344</v>
      </c>
      <c r="M13" s="2"/>
      <c r="N13" s="2"/>
      <c r="O13" s="2"/>
      <c r="U13" s="2"/>
      <c r="V13" s="2"/>
      <c r="W13" s="2"/>
    </row>
    <row r="14" spans="1:23">
      <c r="A14" s="11"/>
      <c r="B14" s="11">
        <v>45385</v>
      </c>
      <c r="C14" s="2">
        <v>45414</v>
      </c>
      <c r="D14" s="12">
        <v>30</v>
      </c>
      <c r="E14" s="12">
        <v>172723</v>
      </c>
      <c r="F14" s="15" t="s">
        <v>9</v>
      </c>
      <c r="G14" s="25">
        <v>2361</v>
      </c>
      <c r="M14" s="2"/>
      <c r="N14" s="2"/>
      <c r="O14" s="2"/>
      <c r="U14" s="2"/>
      <c r="V14" s="2"/>
      <c r="W14" s="2"/>
    </row>
    <row r="15" spans="1:23">
      <c r="A15" s="11"/>
      <c r="B15" s="11">
        <v>45352</v>
      </c>
      <c r="C15" s="11">
        <v>45384</v>
      </c>
      <c r="D15" s="12">
        <v>33</v>
      </c>
      <c r="E15" s="12">
        <v>171887</v>
      </c>
      <c r="F15" s="15" t="s">
        <v>10</v>
      </c>
      <c r="G15" s="19">
        <v>5145</v>
      </c>
      <c r="M15" s="2"/>
      <c r="N15" s="2"/>
      <c r="O15" s="2"/>
      <c r="U15" s="2"/>
      <c r="V15" s="2"/>
      <c r="W15" s="2"/>
    </row>
    <row r="16" spans="1:23">
      <c r="A16" s="11"/>
      <c r="B16" s="11">
        <v>45323</v>
      </c>
      <c r="C16" s="11">
        <v>45351</v>
      </c>
      <c r="D16" s="12">
        <v>29</v>
      </c>
      <c r="E16" s="12">
        <v>170065</v>
      </c>
      <c r="F16" s="15" t="s">
        <v>10</v>
      </c>
      <c r="G16" s="19">
        <v>5365</v>
      </c>
      <c r="M16" s="2"/>
      <c r="N16" s="2"/>
      <c r="O16" s="2"/>
      <c r="U16" s="2"/>
      <c r="V16" s="2"/>
      <c r="W16" s="2"/>
    </row>
    <row r="17" spans="1:23">
      <c r="A17" s="11"/>
      <c r="B17" s="11">
        <v>45295</v>
      </c>
      <c r="C17" s="11">
        <v>45322</v>
      </c>
      <c r="D17" s="12">
        <v>28</v>
      </c>
      <c r="E17" s="12">
        <v>168165</v>
      </c>
      <c r="F17" s="15" t="s">
        <v>10</v>
      </c>
      <c r="G17" s="19">
        <v>5413</v>
      </c>
      <c r="M17" s="2"/>
      <c r="N17" s="2"/>
      <c r="O17" s="2"/>
      <c r="U17" s="2"/>
      <c r="V17" s="2"/>
      <c r="W17" s="2"/>
    </row>
    <row r="18" spans="1:23">
      <c r="A18" s="11"/>
      <c r="B18" s="11">
        <v>45262</v>
      </c>
      <c r="C18" s="11">
        <v>45294</v>
      </c>
      <c r="D18" s="12">
        <v>33</v>
      </c>
      <c r="E18" s="12">
        <v>166248</v>
      </c>
      <c r="F18" s="15" t="s">
        <v>9</v>
      </c>
      <c r="G18" s="19">
        <v>6003</v>
      </c>
      <c r="M18" s="2"/>
      <c r="N18" s="2"/>
      <c r="O18" s="2"/>
      <c r="U18" s="2"/>
      <c r="V18" s="2"/>
      <c r="W18" s="2"/>
    </row>
    <row r="19" spans="1:23">
      <c r="A19" s="11"/>
      <c r="B19" s="11">
        <v>45233</v>
      </c>
      <c r="C19" s="11">
        <v>45261</v>
      </c>
      <c r="D19" s="12">
        <v>29</v>
      </c>
      <c r="E19" s="12">
        <v>164122</v>
      </c>
      <c r="F19" s="15" t="s">
        <v>9</v>
      </c>
      <c r="G19" s="19">
        <v>4820</v>
      </c>
      <c r="M19" s="2"/>
      <c r="N19" s="2"/>
      <c r="O19" s="2"/>
      <c r="U19" s="2"/>
      <c r="V19" s="2"/>
      <c r="W19" s="2"/>
    </row>
    <row r="20" spans="1:23">
      <c r="A20" s="11"/>
      <c r="B20" s="11">
        <v>45203</v>
      </c>
      <c r="C20" s="11">
        <v>45232</v>
      </c>
      <c r="D20" s="12">
        <v>30</v>
      </c>
      <c r="E20" s="12">
        <v>162415</v>
      </c>
      <c r="F20" s="15" t="s">
        <v>9</v>
      </c>
      <c r="G20" s="19">
        <v>2570</v>
      </c>
      <c r="M20" s="2"/>
      <c r="N20" s="2"/>
      <c r="O20" s="2"/>
      <c r="U20" s="2"/>
      <c r="V20" s="2"/>
      <c r="W20" s="2"/>
    </row>
    <row r="21" spans="1:23">
      <c r="A21" s="11"/>
      <c r="B21" s="11">
        <v>45171</v>
      </c>
      <c r="C21" s="11">
        <v>45202</v>
      </c>
      <c r="D21" s="12">
        <v>32</v>
      </c>
      <c r="E21" s="12">
        <v>161505</v>
      </c>
      <c r="F21" s="15" t="s">
        <v>10</v>
      </c>
      <c r="G21" s="19">
        <v>99</v>
      </c>
      <c r="M21" s="2"/>
      <c r="N21" s="2"/>
      <c r="O21" s="2"/>
      <c r="U21" s="2"/>
      <c r="V21" s="2"/>
      <c r="W21" s="2"/>
    </row>
    <row r="22" spans="1:23">
      <c r="A22" s="11"/>
      <c r="B22" s="11">
        <v>45140</v>
      </c>
      <c r="C22" s="11">
        <v>45170</v>
      </c>
      <c r="D22" s="12">
        <v>31</v>
      </c>
      <c r="E22" s="12">
        <v>161470</v>
      </c>
      <c r="F22" s="15" t="s">
        <v>10</v>
      </c>
      <c r="G22" s="19">
        <v>48</v>
      </c>
      <c r="M22" s="2"/>
      <c r="N22" s="2"/>
      <c r="O22" s="2"/>
      <c r="U22" s="2"/>
      <c r="V22" s="2"/>
      <c r="W22" s="2"/>
    </row>
    <row r="23" spans="1:23">
      <c r="A23" s="11"/>
      <c r="B23" s="11">
        <v>45080</v>
      </c>
      <c r="C23" s="11">
        <v>45139</v>
      </c>
      <c r="D23" s="12">
        <v>60</v>
      </c>
      <c r="E23" s="12"/>
      <c r="F23" s="15" t="s">
        <v>10</v>
      </c>
      <c r="G23" s="19">
        <v>102</v>
      </c>
      <c r="M23" s="2"/>
      <c r="N23" s="2"/>
      <c r="O23" s="2"/>
      <c r="U23" s="2"/>
      <c r="V23" s="2"/>
      <c r="W23" s="2"/>
    </row>
    <row r="24" spans="1:23">
      <c r="A24" s="11"/>
      <c r="B24" s="11">
        <v>45080</v>
      </c>
      <c r="C24" s="11">
        <v>45107</v>
      </c>
      <c r="D24" s="12">
        <v>28</v>
      </c>
      <c r="E24" s="12">
        <v>161515</v>
      </c>
      <c r="F24" s="15" t="s">
        <v>9</v>
      </c>
      <c r="G24" s="19">
        <v>0</v>
      </c>
      <c r="M24" s="2"/>
      <c r="N24" s="2"/>
      <c r="O24" s="2"/>
      <c r="U24" s="2"/>
      <c r="V24" s="2"/>
      <c r="W24" s="2"/>
    </row>
    <row r="25" spans="1:23">
      <c r="A25" s="11"/>
      <c r="B25" s="11">
        <v>45050</v>
      </c>
      <c r="C25" s="11">
        <v>45079</v>
      </c>
      <c r="D25" s="12">
        <v>30</v>
      </c>
      <c r="E25" s="12">
        <v>161417</v>
      </c>
      <c r="F25" s="15" t="s">
        <v>10</v>
      </c>
      <c r="G25" s="19">
        <v>573</v>
      </c>
      <c r="M25" s="2"/>
      <c r="N25" s="2"/>
      <c r="O25" s="2"/>
      <c r="U25" s="2"/>
      <c r="V25" s="2"/>
      <c r="W25" s="2"/>
    </row>
    <row r="26" spans="1:23">
      <c r="A26" s="11"/>
      <c r="B26" s="11">
        <v>45020</v>
      </c>
      <c r="C26" s="11">
        <v>45049</v>
      </c>
      <c r="D26" s="12">
        <v>30</v>
      </c>
      <c r="E26" s="12">
        <v>161214</v>
      </c>
      <c r="F26" s="15" t="s">
        <v>9</v>
      </c>
      <c r="G26" s="19">
        <v>3174</v>
      </c>
      <c r="M26" s="2"/>
      <c r="N26" s="2"/>
      <c r="O26" s="2"/>
      <c r="U26" s="2"/>
      <c r="V26" s="2"/>
      <c r="W26" s="2"/>
    </row>
    <row r="27" spans="1:23">
      <c r="A27" s="11"/>
      <c r="B27" s="11">
        <v>44989</v>
      </c>
      <c r="C27" s="11">
        <v>45019</v>
      </c>
      <c r="D27" s="12">
        <v>31</v>
      </c>
      <c r="E27" s="12">
        <v>160090</v>
      </c>
      <c r="F27" s="15" t="s">
        <v>9</v>
      </c>
      <c r="G27" s="19">
        <v>5825</v>
      </c>
      <c r="M27" s="2"/>
      <c r="N27" s="2"/>
      <c r="O27" s="2"/>
      <c r="U27" s="2"/>
      <c r="V27" s="2"/>
      <c r="W27" s="2"/>
    </row>
    <row r="28" spans="1:23">
      <c r="A28" s="11"/>
      <c r="B28" s="11">
        <v>44960</v>
      </c>
      <c r="C28" s="11">
        <v>44988</v>
      </c>
      <c r="D28" s="12">
        <v>29</v>
      </c>
      <c r="E28" s="12">
        <v>158027</v>
      </c>
      <c r="F28" s="15" t="s">
        <v>9</v>
      </c>
      <c r="G28" s="19">
        <v>6057</v>
      </c>
      <c r="M28" s="2"/>
      <c r="N28" s="2"/>
      <c r="O28" s="2"/>
      <c r="U28" s="2"/>
      <c r="V28" s="2"/>
      <c r="W28" s="2"/>
    </row>
    <row r="29" spans="1:23">
      <c r="A29" s="11"/>
      <c r="B29" s="11">
        <v>44898</v>
      </c>
      <c r="C29" s="11">
        <v>44959</v>
      </c>
      <c r="D29" s="12">
        <v>62</v>
      </c>
      <c r="E29" s="12">
        <v>153585</v>
      </c>
      <c r="F29" s="15" t="s">
        <v>10</v>
      </c>
      <c r="G29" s="19">
        <v>13708</v>
      </c>
      <c r="M29" s="2"/>
      <c r="N29" s="2"/>
      <c r="O29" s="2"/>
      <c r="U29" s="2"/>
      <c r="V29" s="2"/>
      <c r="W29" s="2"/>
    </row>
    <row r="30" spans="1:23">
      <c r="A30" s="11"/>
      <c r="B30" s="11">
        <v>44867</v>
      </c>
      <c r="C30" s="11">
        <v>44897</v>
      </c>
      <c r="D30" s="12">
        <v>31</v>
      </c>
      <c r="E30" s="12">
        <v>151028</v>
      </c>
      <c r="F30" s="15" t="s">
        <v>10</v>
      </c>
      <c r="G30" s="19">
        <v>4157</v>
      </c>
      <c r="M30" s="2"/>
      <c r="N30" s="2"/>
      <c r="O30" s="2"/>
      <c r="U30" s="2"/>
      <c r="V30" s="2"/>
      <c r="W30" s="2"/>
    </row>
    <row r="31" spans="1:23">
      <c r="A31" s="11"/>
      <c r="B31" s="11">
        <v>44839</v>
      </c>
      <c r="C31" s="11">
        <v>44866</v>
      </c>
      <c r="D31" s="12">
        <v>28</v>
      </c>
      <c r="E31" s="12">
        <v>149556</v>
      </c>
      <c r="F31" s="15" t="s">
        <v>9</v>
      </c>
      <c r="G31" s="19">
        <v>2265</v>
      </c>
      <c r="M31" s="2"/>
      <c r="N31" s="2"/>
      <c r="O31" s="2"/>
      <c r="U31" s="2"/>
      <c r="V31" s="2"/>
      <c r="W31" s="2"/>
    </row>
    <row r="32" spans="1:23">
      <c r="A32" s="11"/>
      <c r="B32" s="11">
        <v>44747</v>
      </c>
      <c r="C32" s="11">
        <v>44838</v>
      </c>
      <c r="D32" s="12">
        <v>92</v>
      </c>
      <c r="E32" s="12"/>
      <c r="F32" s="15" t="s">
        <v>10</v>
      </c>
      <c r="G32" s="19">
        <v>244</v>
      </c>
      <c r="M32" s="2"/>
      <c r="N32" s="2"/>
      <c r="O32" s="2"/>
      <c r="U32" s="2"/>
      <c r="V32" s="2"/>
      <c r="W32" s="2"/>
    </row>
    <row r="33" spans="1:23">
      <c r="A33" s="11"/>
      <c r="B33" s="11">
        <v>44778</v>
      </c>
      <c r="C33" s="11">
        <v>44806</v>
      </c>
      <c r="D33" s="12">
        <v>29</v>
      </c>
      <c r="E33" s="12">
        <v>148879</v>
      </c>
      <c r="F33" s="15" t="s">
        <v>9</v>
      </c>
      <c r="G33" s="19">
        <v>0</v>
      </c>
      <c r="M33" s="2"/>
      <c r="N33" s="2"/>
      <c r="O33" s="2"/>
      <c r="U33" s="2"/>
      <c r="V33" s="2"/>
      <c r="W33" s="2"/>
    </row>
    <row r="34" spans="1:23">
      <c r="A34" s="11"/>
      <c r="B34" s="11">
        <v>44747</v>
      </c>
      <c r="C34" s="11">
        <v>44777</v>
      </c>
      <c r="D34" s="12">
        <v>31</v>
      </c>
      <c r="E34" s="12">
        <v>148777</v>
      </c>
      <c r="F34" s="15" t="s">
        <v>9</v>
      </c>
      <c r="G34" s="19">
        <v>0</v>
      </c>
      <c r="M34" s="2"/>
      <c r="N34" s="2"/>
      <c r="O34" s="2"/>
      <c r="U34" s="2"/>
      <c r="V34" s="2"/>
      <c r="W34" s="2"/>
    </row>
    <row r="35" spans="1:23">
      <c r="A35" s="11"/>
      <c r="B35" s="11">
        <v>44716</v>
      </c>
      <c r="C35" s="11">
        <v>44746</v>
      </c>
      <c r="D35" s="12">
        <v>31</v>
      </c>
      <c r="E35" s="12">
        <v>148668</v>
      </c>
      <c r="F35" s="15" t="s">
        <v>9</v>
      </c>
      <c r="G35" s="19">
        <v>308</v>
      </c>
      <c r="M35" s="2"/>
      <c r="N35" s="2"/>
      <c r="O35" s="2"/>
      <c r="U35" s="2"/>
      <c r="V35" s="2"/>
      <c r="W35" s="2"/>
    </row>
    <row r="36" spans="1:23">
      <c r="A36" s="11"/>
      <c r="B36" s="11">
        <v>44685</v>
      </c>
      <c r="C36" s="11">
        <v>44715</v>
      </c>
      <c r="D36" s="12">
        <v>31</v>
      </c>
      <c r="E36" s="12">
        <v>148559</v>
      </c>
      <c r="F36" s="15" t="s">
        <v>10</v>
      </c>
      <c r="G36" s="19">
        <v>2093</v>
      </c>
      <c r="M36" s="2"/>
      <c r="N36" s="2"/>
      <c r="O36" s="2"/>
      <c r="U36" s="2"/>
      <c r="V36" s="2"/>
      <c r="W36" s="2"/>
    </row>
    <row r="37" spans="1:23">
      <c r="A37" s="11"/>
      <c r="B37" s="11">
        <v>44653</v>
      </c>
      <c r="C37" s="11">
        <v>44684</v>
      </c>
      <c r="D37" s="12">
        <v>32</v>
      </c>
      <c r="E37" s="12">
        <v>147818</v>
      </c>
      <c r="F37" s="15" t="s">
        <v>9</v>
      </c>
      <c r="G37" s="19">
        <v>4018</v>
      </c>
      <c r="M37" s="2"/>
      <c r="N37" s="2"/>
      <c r="O37" s="2"/>
      <c r="U37" s="2"/>
      <c r="V37" s="2"/>
      <c r="W37" s="2"/>
    </row>
    <row r="38" spans="1:23">
      <c r="A38" s="11"/>
      <c r="B38" s="11">
        <v>44624</v>
      </c>
      <c r="C38" s="11">
        <v>44652</v>
      </c>
      <c r="D38" s="12">
        <v>29</v>
      </c>
      <c r="E38" s="12">
        <v>146395</v>
      </c>
      <c r="F38" s="15" t="s">
        <v>10</v>
      </c>
      <c r="G38" s="19">
        <v>8596</v>
      </c>
      <c r="M38" s="2"/>
      <c r="N38" s="2"/>
      <c r="O38" s="2"/>
      <c r="U38" s="2"/>
      <c r="V38" s="2"/>
      <c r="W38" s="2"/>
    </row>
    <row r="39" spans="1:23">
      <c r="A39" s="11"/>
      <c r="B39" s="11">
        <v>44595</v>
      </c>
      <c r="C39" s="11">
        <v>44623</v>
      </c>
      <c r="D39" s="12">
        <v>29</v>
      </c>
      <c r="E39" s="12">
        <v>143351</v>
      </c>
      <c r="F39" s="15" t="s">
        <v>9</v>
      </c>
      <c r="G39" s="19">
        <v>7427</v>
      </c>
      <c r="M39" s="2"/>
      <c r="N39" s="2"/>
      <c r="O39" s="2"/>
      <c r="U39" s="2"/>
      <c r="V39" s="2"/>
      <c r="W39" s="2"/>
    </row>
    <row r="40" spans="1:23">
      <c r="A40" s="11"/>
      <c r="B40" s="11">
        <v>44566</v>
      </c>
      <c r="C40" s="11">
        <v>44594</v>
      </c>
      <c r="D40" s="12">
        <v>29</v>
      </c>
      <c r="E40" s="12">
        <v>140721</v>
      </c>
      <c r="F40" s="15" t="s">
        <v>10</v>
      </c>
      <c r="G40" s="19">
        <v>12855</v>
      </c>
      <c r="M40" s="2"/>
      <c r="N40" s="2"/>
      <c r="O40" s="2"/>
      <c r="U40" s="2"/>
      <c r="V40" s="2"/>
      <c r="W40" s="2"/>
    </row>
    <row r="41" spans="1:23">
      <c r="A41" s="11"/>
      <c r="B41" s="11">
        <v>44533</v>
      </c>
      <c r="C41" s="11">
        <v>44565</v>
      </c>
      <c r="D41" s="12">
        <v>33</v>
      </c>
      <c r="E41" s="12">
        <v>136169</v>
      </c>
      <c r="F41" s="15" t="s">
        <v>9</v>
      </c>
      <c r="G41" s="19">
        <v>6504</v>
      </c>
      <c r="M41" s="2"/>
      <c r="N41" s="2"/>
      <c r="O41" s="2"/>
      <c r="U41" s="2"/>
      <c r="V41" s="2"/>
      <c r="W41" s="2"/>
    </row>
    <row r="42" spans="1:23">
      <c r="A42" s="11"/>
      <c r="B42" s="11">
        <v>44503</v>
      </c>
      <c r="C42" s="11">
        <v>44532</v>
      </c>
      <c r="D42" s="12">
        <v>30</v>
      </c>
      <c r="E42" s="12">
        <v>133866</v>
      </c>
      <c r="F42" s="15" t="s">
        <v>10</v>
      </c>
      <c r="G42" s="19">
        <v>8458</v>
      </c>
      <c r="M42" s="2"/>
      <c r="N42" s="2"/>
      <c r="O42" s="2"/>
      <c r="U42" s="2"/>
      <c r="V42" s="2"/>
      <c r="W42" s="2"/>
    </row>
    <row r="43" spans="1:23">
      <c r="A43" s="11"/>
      <c r="B43" s="11">
        <v>44471</v>
      </c>
      <c r="C43" s="11">
        <v>44502</v>
      </c>
      <c r="D43" s="12">
        <v>32</v>
      </c>
      <c r="E43" s="12">
        <v>130871</v>
      </c>
      <c r="F43" s="15" t="s">
        <v>9</v>
      </c>
      <c r="G43" s="19">
        <v>263</v>
      </c>
      <c r="M43" s="2"/>
      <c r="N43" s="2"/>
      <c r="O43" s="2"/>
      <c r="U43" s="2"/>
      <c r="V43" s="2"/>
      <c r="W43" s="2"/>
    </row>
    <row r="44" spans="1:23">
      <c r="A44" s="11"/>
      <c r="B44" s="11">
        <v>44442</v>
      </c>
      <c r="C44" s="11">
        <v>44470</v>
      </c>
      <c r="D44" s="12">
        <v>29</v>
      </c>
      <c r="E44" s="12">
        <v>130778</v>
      </c>
      <c r="F44" s="15" t="s">
        <v>9</v>
      </c>
      <c r="G44" s="19">
        <v>240</v>
      </c>
      <c r="M44" s="2"/>
      <c r="N44" s="2"/>
      <c r="O44" s="2"/>
      <c r="U44" s="2"/>
      <c r="V44" s="2"/>
      <c r="W44" s="2"/>
    </row>
    <row r="45" spans="1:23">
      <c r="A45" s="11"/>
      <c r="B45" s="11">
        <v>44412</v>
      </c>
      <c r="C45" s="11">
        <v>44441</v>
      </c>
      <c r="D45" s="12">
        <v>30</v>
      </c>
      <c r="E45" s="12">
        <v>130693</v>
      </c>
      <c r="F45" s="15" t="s">
        <v>9</v>
      </c>
      <c r="G45" s="19">
        <v>246</v>
      </c>
      <c r="M45" s="2"/>
      <c r="O45" s="2"/>
      <c r="U45" s="2"/>
      <c r="W45" s="2"/>
    </row>
    <row r="46" spans="1:23">
      <c r="A46" s="11"/>
      <c r="B46" s="11">
        <v>44380</v>
      </c>
      <c r="C46" s="11">
        <v>44411</v>
      </c>
      <c r="D46" s="12">
        <v>32</v>
      </c>
      <c r="E46" s="12">
        <v>130606</v>
      </c>
      <c r="F46" s="15" t="s">
        <v>10</v>
      </c>
      <c r="G46" s="19">
        <v>152</v>
      </c>
      <c r="M46" s="2"/>
      <c r="O46" s="2"/>
      <c r="U46" s="2"/>
      <c r="W46" s="2"/>
    </row>
    <row r="47" spans="1:23">
      <c r="A47" s="11"/>
      <c r="B47" s="11">
        <v>44345</v>
      </c>
      <c r="C47" s="11">
        <v>44379</v>
      </c>
      <c r="D47" s="12">
        <v>35</v>
      </c>
      <c r="E47" s="12">
        <v>130552</v>
      </c>
      <c r="F47" s="15" t="s">
        <v>9</v>
      </c>
      <c r="G47" s="19">
        <v>201</v>
      </c>
      <c r="M47" s="2"/>
      <c r="O47" s="2"/>
      <c r="U47" s="2"/>
      <c r="W47" s="2"/>
    </row>
    <row r="48" spans="1:23">
      <c r="A48" s="11"/>
      <c r="B48" s="11"/>
      <c r="C48" s="11"/>
      <c r="D48" s="12"/>
      <c r="E48" s="12"/>
      <c r="F48" s="15"/>
      <c r="G48" s="19"/>
      <c r="M48" s="2"/>
      <c r="O48" s="2"/>
      <c r="U48" s="2"/>
      <c r="W48" s="2"/>
    </row>
    <row r="49" spans="1:23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C24" sqref="C24"/>
    </sheetView>
  </sheetViews>
  <sheetFormatPr defaultColWidth="10.5" defaultRowHeight="15.6"/>
  <cols>
    <col min="1" max="1" width="47" customWidth="1"/>
    <col min="2" max="2" width="10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Thunder Bay</v>
      </c>
    </row>
    <row r="5" spans="1:3">
      <c r="A5" s="27" t="s">
        <v>12</v>
      </c>
      <c r="B5" s="27"/>
    </row>
    <row r="6" spans="1:3">
      <c r="A6" t="s">
        <v>13</v>
      </c>
      <c r="B6" s="7">
        <f>SUM(WorkingData!$G$2:$G$133)/SUM(WorkingData!$I$2:$I$133)</f>
        <v>112.83246073298429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10.953271028037383</v>
      </c>
    </row>
    <row r="8" spans="1:3">
      <c r="A8" t="s">
        <v>15</v>
      </c>
      <c r="B8" s="7">
        <f>SUMPRODUCT(WorkingData!$G$2:$G$133,WorkingData!$Q$2:$Q$133)/SUMPRODUCT(WorkingData!$I$2:$I$133,WorkingData!$Q$2:$Q$133)</f>
        <v>160.80198019801981</v>
      </c>
    </row>
    <row r="9" spans="1:3">
      <c r="A9" t="s">
        <v>16</v>
      </c>
      <c r="B9" s="13">
        <f>SUMPRODUCT(WorkingData!$G$2:$G$133,WorkingData!$Q$2:$Q$133)/SUMPRODUCT(WorkingData!$M$2:$M$133,WorkingData!$Q$2:$Q$133)</f>
        <v>12.501571578191168</v>
      </c>
    </row>
    <row r="10" spans="1:3">
      <c r="A10" t="s">
        <v>17</v>
      </c>
      <c r="B10" s="7">
        <f>_xlfn.XLOOKUP(MAX(WorkingData!$O$2:$O$133),WorkingData!$O$2:$O$133,WorkingData!$N$2:$N$133)</f>
        <v>226.72881355932202</v>
      </c>
    </row>
    <row r="11" spans="1:3">
      <c r="A11" t="s">
        <v>18</v>
      </c>
      <c r="B11" s="14">
        <f>_xlfn.XLOOKUP(MAX(WorkingData!$O$2:$O$133),WorkingData!$O$2:$O$133,WorkingData!$O$2:$O$133)</f>
        <v>20.561016964962928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/>
      <c r="C15" s="14"/>
    </row>
    <row r="16" spans="1:3">
      <c r="A16" t="s">
        <v>24</v>
      </c>
      <c r="B16" s="7"/>
      <c r="C16" s="14"/>
    </row>
    <row r="17" spans="1:3">
      <c r="A17" t="s">
        <v>25</v>
      </c>
      <c r="B17" s="7"/>
      <c r="C17" s="14"/>
    </row>
    <row r="18" spans="1:3">
      <c r="A18" t="s">
        <v>26</v>
      </c>
      <c r="B18" s="7">
        <f>'DDD Model Summary'!$B$6+(C18-5)*'DDD Model Summary'!$B$5</f>
        <v>497.02700231495407</v>
      </c>
      <c r="C18" s="14">
        <f>'DDD Model Calculations'!D21</f>
        <v>43.1</v>
      </c>
    </row>
    <row r="19" spans="1:3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A10" sqref="A10"/>
    </sheetView>
  </sheetViews>
  <sheetFormatPr defaultColWidth="10.5" defaultRowHeight="15.6"/>
  <cols>
    <col min="1" max="1" width="40" customWidth="1"/>
    <col min="2" max="2" width="12.75" style="6" customWidth="1"/>
  </cols>
  <sheetData>
    <row r="1" spans="1:2">
      <c r="A1" t="s">
        <v>27</v>
      </c>
    </row>
    <row r="3" spans="1:2">
      <c r="A3" t="s">
        <v>0</v>
      </c>
      <c r="B3" s="6" t="str">
        <f>'DDD Model Calculations'!D19</f>
        <v>Thunder Bay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1 year</v>
      </c>
    </row>
    <row r="5" spans="1:2">
      <c r="A5" t="s">
        <v>29</v>
      </c>
      <c r="B5" s="23">
        <f>_xlfn.XLOOKUP(MAX('DDD Model Calculations'!$D$14:$G$14),'DDD Model Calculations'!$D$14:$G$14,'DDD Model Calculations'!$D12:$G12)</f>
        <v>11.834005247709605</v>
      </c>
    </row>
    <row r="6" spans="1:2">
      <c r="A6" t="s">
        <v>30</v>
      </c>
      <c r="B6" s="23">
        <f>_xlfn.XLOOKUP(MAX('DDD Model Calculations'!$D$14:$G$14),'DDD Model Calculations'!$D$14:$G$14,'DDD Model Calculations'!$D13:$G13)</f>
        <v>46.151402377218133</v>
      </c>
    </row>
    <row r="7" spans="1:2">
      <c r="A7" t="s">
        <v>31</v>
      </c>
      <c r="B7" s="23">
        <f>_xlfn.XLOOKUP(MAX('DDD Model Calculations'!$D$14:$G$14),'DDD Model Calculations'!$D$14:$G$14,'DDD Model Calculations'!$D14:$G14)</f>
        <v>0.99637309526520557</v>
      </c>
    </row>
    <row r="8" spans="1:2">
      <c r="A8" t="s">
        <v>26</v>
      </c>
      <c r="B8" s="24">
        <f>B6+(B10)*B5</f>
        <v>497.02700231495407</v>
      </c>
    </row>
    <row r="9" spans="1:2">
      <c r="A9" t="s">
        <v>32</v>
      </c>
      <c r="B9" s="6">
        <f>'DDD Model Calculations'!D21</f>
        <v>43.1</v>
      </c>
    </row>
    <row r="10" spans="1:2">
      <c r="A10" t="s">
        <v>33</v>
      </c>
      <c r="B10" s="6">
        <f>B9-5</f>
        <v>38.1</v>
      </c>
    </row>
  </sheetData>
  <sheetProtection algorithmName="SHA-512" hashValue="WSaxVJJrtqWSTq7BN4MC8SeEZNRbD/F4IJWqApAH6LA1cRKI7UE8B0fTWTIz0J9F1eX4bJPHuf7Z8AbqXm4KUA==" saltValue="qfCaW9vl0fjplO25YEeMn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I23" sqref="I23"/>
    </sheetView>
  </sheetViews>
  <sheetFormatPr defaultColWidth="10.5" defaultRowHeight="15.6"/>
  <cols>
    <col min="3" max="3" width="18.25" customWidth="1"/>
    <col min="10" max="10" width="18.75" customWidth="1"/>
    <col min="16" max="16" width="43.75" customWidth="1"/>
  </cols>
  <sheetData>
    <row r="1" spans="2:29">
      <c r="C1" s="6" t="s">
        <v>34</v>
      </c>
      <c r="D1" s="27" t="s">
        <v>35</v>
      </c>
      <c r="E1" s="28"/>
      <c r="F1" s="28"/>
      <c r="G1" s="28"/>
      <c r="J1" s="6" t="s">
        <v>36</v>
      </c>
      <c r="K1" s="27" t="s">
        <v>35</v>
      </c>
      <c r="L1" s="28"/>
      <c r="M1" s="28"/>
      <c r="N1" s="28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3</v>
      </c>
      <c r="E3">
        <f>SUMPRODUCT(WorkingData!$Q$2:$Q$133,WorkingData!U$2:U$133,WorkingData!AG$2:AG$133)</f>
        <v>6</v>
      </c>
      <c r="F3">
        <f>SUMPRODUCT(WorkingData!$Q$2:$Q$133,WorkingData!V$2:V$133,WorkingData!AH$2:AH$133)</f>
        <v>13</v>
      </c>
      <c r="G3">
        <f>SUMPRODUCT(WorkingData!$Q$2:$Q$133,WorkingData!W$2:W$133,WorkingData!AI$2:AI$133)</f>
        <v>13</v>
      </c>
      <c r="J3" t="s">
        <v>42</v>
      </c>
      <c r="K3">
        <f>SUMPRODUCT(WorkingData!$Q$2:$Q$133,WorkingData!T$2:T$133)</f>
        <v>3</v>
      </c>
      <c r="L3">
        <f>SUMPRODUCT(WorkingData!$Q$2:$Q$133,WorkingData!U$2:U$133)</f>
        <v>6</v>
      </c>
      <c r="M3">
        <f>SUMPRODUCT(WorkingData!$Q$2:$Q$133,WorkingData!V$2:V$133)</f>
        <v>13</v>
      </c>
      <c r="N3">
        <f>SUMPRODUCT(WorkingData!$Q$2:$Q$133,WorkingData!W$2:W$133)</f>
        <v>13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>
        <f>SUMPRODUCT(WorkingData!$Q$2:$Q$133,WorkingData!T$2:T$133,WorkingData!$N$2:$N$133,WorkingData!AF$2:AF$133)/D$3</f>
        <v>168.10482750584842</v>
      </c>
      <c r="E4" s="3">
        <f>SUMPRODUCT(WorkingData!$Q$2:$Q$133,WorkingData!U$2:U$133,WorkingData!$N$2:$N$133,WorkingData!AG$2:AG$133)/E$3</f>
        <v>166.99004001555048</v>
      </c>
      <c r="F4" s="3">
        <f>SUMPRODUCT(WorkingData!$Q$2:$Q$133,WorkingData!V$2:V$133,WorkingData!$N$2:$N$133,WorkingData!AH$2:AH$133)/F$3</f>
        <v>171.05520029577474</v>
      </c>
      <c r="G4" s="3">
        <f>SUMPRODUCT(WorkingData!$Q$2:$Q$133,WorkingData!W$2:W$133,WorkingData!$N$2:$N$133,WorkingData!AI$2:AI$133)/G$3</f>
        <v>171.05520029577474</v>
      </c>
      <c r="I4" t="s">
        <v>45</v>
      </c>
      <c r="J4" t="s">
        <v>46</v>
      </c>
      <c r="K4" s="3">
        <f>SUMPRODUCT(WorkingData!$Q$2:$Q$133,WorkingData!T$2:T$133,WorkingData!$N$2:$N$133)/K$3</f>
        <v>168.10482750584842</v>
      </c>
      <c r="L4" s="3">
        <f>SUMPRODUCT(WorkingData!$Q$2:$Q$133,WorkingData!U$2:U$133,WorkingData!$N$2:$N$133)/L$3</f>
        <v>166.99004001555048</v>
      </c>
      <c r="M4" s="3">
        <f>SUMPRODUCT(WorkingData!$Q$2:$Q$133,WorkingData!V$2:V$133,WorkingData!$N$2:$N$133)/M$3</f>
        <v>171.05520029577474</v>
      </c>
      <c r="N4" s="3">
        <f>SUMPRODUCT(WorkingData!$Q$2:$Q$133,WorkingData!W$2:W$133,WorkingData!$N$2:$N$133)/N$3</f>
        <v>171.05520029577474</v>
      </c>
      <c r="P4" s="3" t="s">
        <v>47</v>
      </c>
      <c r="Q4" cm="1">
        <f t="array" aca="1" ref="Q4:Q22" ca="1">OFFSET(WorkingData!$P$2,0,0,COUNTIF(WorkingData!$P$2:$P$132,"&gt;=-5"))</f>
        <v>12.009836051918445</v>
      </c>
      <c r="R4" cm="1">
        <f t="array" aca="1" ref="R4:R22" ca="1">OFFSET(WorkingData!$O$2,0,0,COUNTIF(WorkingData!$O$2:$O$132,"&gt;=0"))</f>
        <v>17.009836051918445</v>
      </c>
      <c r="S4" cm="1">
        <f t="array" aca="1" ref="S4:S22" ca="1">OFFSET(WorkingData!$N$2,0,0,COUNTIF(WorkingData!$N$2:$N$132,"&gt;=0"))</f>
        <v>193.31147540983608</v>
      </c>
      <c r="U4" cm="1">
        <f t="array" ref="U4:Z6">_xlfn._xlws.FILTER(WorkingData!N2:S132,(WorkingData!Q2:Q132=1)*(WorkingData!R2:R132&lt;=D23)*(WorkingData!S2:S132=1))</f>
        <v>193.31147540983608</v>
      </c>
      <c r="V4">
        <v>17.009836051918445</v>
      </c>
      <c r="W4">
        <v>12.009836051918445</v>
      </c>
      <c r="X4">
        <v>1</v>
      </c>
      <c r="Y4">
        <v>1</v>
      </c>
      <c r="Z4">
        <v>1</v>
      </c>
      <c r="AB4" cm="1">
        <f t="array" aca="1" ref="AB4:AB6" ca="1">OFFSET(W4,0,0,COUNTIF(W4:W134,"&gt;=0"))</f>
        <v>12.009836051918445</v>
      </c>
      <c r="AC4" cm="1">
        <f t="array" aca="1" ref="AC4:AC6" ca="1">OFFSET(U4,0,0,COUNTIF(U4:U134,"&gt;=0"))</f>
        <v>193.31147540983608</v>
      </c>
    </row>
    <row r="5" spans="2:29">
      <c r="B5" t="s">
        <v>48</v>
      </c>
      <c r="C5" t="s">
        <v>49</v>
      </c>
      <c r="D5" s="3">
        <f>SUMPRODUCT(WorkingData!$Q$2:$Q$133,WorkingData!T$2:T$133,WorkingData!$P$2:$P$133,WorkingData!AF$2:AF$133)/D$3</f>
        <v>10.305338097786764</v>
      </c>
      <c r="E5" s="3">
        <f>SUMPRODUCT(WorkingData!$Q$2:$Q$133,WorkingData!U$2:U$133,WorkingData!$P$2:$P$133,WorkingData!AG$2:AG$133)/E$3</f>
        <v>9.811788688602098</v>
      </c>
      <c r="F5" s="3">
        <f>SUMPRODUCT(WorkingData!$Q$2:$Q$133,WorkingData!V$2:V$133,WorkingData!$P$2:$P$133,WorkingData!AH$2:AH$133)/F$3</f>
        <v>8.6908874837314176</v>
      </c>
      <c r="G5" s="3">
        <f>SUMPRODUCT(WorkingData!$Q$2:$Q$133,WorkingData!W$2:W$133,WorkingData!$P$2:$P$133,WorkingData!AI$2:AI$133)/G$3</f>
        <v>8.6908874837314176</v>
      </c>
      <c r="I5" t="s">
        <v>48</v>
      </c>
      <c r="J5" t="s">
        <v>49</v>
      </c>
      <c r="K5" s="3">
        <f>SUMPRODUCT(WorkingData!$Q$2:$Q$133,WorkingData!T$2:T$133,WorkingData!$P$2:$P$133)/K$3</f>
        <v>10.305338097786764</v>
      </c>
      <c r="L5" s="3">
        <f>SUMPRODUCT(WorkingData!$Q$2:$Q$133,WorkingData!U$2:U$133,WorkingData!$P$2:$P$133)/L$3</f>
        <v>9.811788688602098</v>
      </c>
      <c r="M5" s="3">
        <f>SUMPRODUCT(WorkingData!$Q$2:$Q$133,WorkingData!V$2:V$133,WorkingData!$P$2:$P$133)/M$3</f>
        <v>8.6908874837314176</v>
      </c>
      <c r="N5" s="3">
        <f>SUMPRODUCT(WorkingData!$Q$2:$Q$133,WorkingData!W$2:W$133,WorkingData!$P$2:$P$133)/N$3</f>
        <v>8.6908874837314176</v>
      </c>
      <c r="Q5">
        <f ca="1"/>
        <v>15.561016964962928</v>
      </c>
      <c r="R5">
        <f ca="1"/>
        <v>20.561016964962928</v>
      </c>
      <c r="S5">
        <f ca="1"/>
        <v>226.72881355932202</v>
      </c>
      <c r="U5">
        <v>226.72881355932202</v>
      </c>
      <c r="V5">
        <v>20.561016964962928</v>
      </c>
      <c r="W5">
        <v>15.561016964962928</v>
      </c>
      <c r="X5">
        <v>1</v>
      </c>
      <c r="Y5">
        <v>1</v>
      </c>
      <c r="Z5">
        <v>1</v>
      </c>
      <c r="AB5">
        <f ca="1"/>
        <v>15.561016964962928</v>
      </c>
      <c r="AC5">
        <f ca="1"/>
        <v>226.72881355932202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6131.6808097336761</v>
      </c>
      <c r="E6" s="3">
        <f>SUMPRODUCT(WorkingData!$Q$2:$Q$133,WorkingData!U$2:U$133,WorkingData!$N$2:$N$133,WorkingData!$P$2:$P$133,WorkingData!AG$2:AG$133)</f>
        <v>10814.527138901041</v>
      </c>
      <c r="F6" s="3">
        <f>SUMPRODUCT(WorkingData!$Q$2:$Q$133,WorkingData!V$2:V$133,WorkingData!$N$2:$N$133,WorkingData!$P$2:$P$133,WorkingData!AH$2:AH$133)</f>
        <v>23615.527980999141</v>
      </c>
      <c r="G6" s="3">
        <f>SUMPRODUCT(WorkingData!$Q$2:$Q$133,WorkingData!W$2:W$133,WorkingData!$N$2:$N$133,WorkingData!$P$2:$P$133,WorkingData!AI$2:AI$133)</f>
        <v>23615.527980999141</v>
      </c>
      <c r="J6" t="s">
        <v>50</v>
      </c>
      <c r="K6" s="3">
        <f>SUMPRODUCT(WorkingData!$Q$2:$Q$133,WorkingData!T$2:T$133,WorkingData!$N$2:$N$133,WorkingData!$P$2:$P$133)</f>
        <v>6131.6808097336761</v>
      </c>
      <c r="L6" s="3">
        <f>SUMPRODUCT(WorkingData!$Q$2:$Q$133,WorkingData!U$2:U$133,WorkingData!$N$2:$N$133,WorkingData!$P$2:$P$133)</f>
        <v>10814.527138901041</v>
      </c>
      <c r="M6" s="3">
        <f>SUMPRODUCT(WorkingData!$Q$2:$Q$133,WorkingData!V$2:V$133,WorkingData!$N$2:$N$133,WorkingData!$P$2:$P$133)</f>
        <v>23615.527980999141</v>
      </c>
      <c r="N6" s="3">
        <f>SUMPRODUCT(WorkingData!$Q$2:$Q$133,WorkingData!W$2:W$133,WorkingData!$N$2:$N$133,WorkingData!$P$2:$P$133)</f>
        <v>23615.527980999141</v>
      </c>
      <c r="Q6">
        <f ca="1"/>
        <v>3.3451612764789207</v>
      </c>
      <c r="R6">
        <f ca="1"/>
        <v>8.3451612764789207</v>
      </c>
      <c r="S6">
        <f ca="1"/>
        <v>84.274193548387103</v>
      </c>
      <c r="U6">
        <v>84.274193548387103</v>
      </c>
      <c r="V6">
        <v>8.3451612764789207</v>
      </c>
      <c r="W6">
        <v>3.3451612764789207</v>
      </c>
      <c r="X6">
        <v>1</v>
      </c>
      <c r="Y6">
        <v>1</v>
      </c>
      <c r="Z6">
        <v>1</v>
      </c>
      <c r="AB6">
        <f ca="1"/>
        <v>3.3451612764789207</v>
      </c>
      <c r="AC6">
        <f ca="1"/>
        <v>84.274193548387103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397.57151494347818</v>
      </c>
      <c r="E7" s="3">
        <f>SUMPRODUCT(WorkingData!$Q$2:$Q$133,WorkingData!U$2:U$133,WorkingData!$P$2:$P$133,WorkingData!$P$2:$P$133,WorkingData!AG$2:AG$133)</f>
        <v>662.16352216211078</v>
      </c>
      <c r="F7" s="3">
        <f>SUMPRODUCT(WorkingData!$Q$2:$Q$133,WorkingData!V$2:V$133,WorkingData!$P$2:$P$133,WorkingData!$P$2:$P$133,WorkingData!AH$2:AH$133)</f>
        <v>1306.3270525937774</v>
      </c>
      <c r="G7" s="3">
        <f>SUMPRODUCT(WorkingData!$Q$2:$Q$133,WorkingData!W$2:W$133,WorkingData!$P$2:$P$133,WorkingData!$P$2:$P$133,WorkingData!AI$2:AI$133)</f>
        <v>1306.3270525937774</v>
      </c>
      <c r="J7" t="s">
        <v>51</v>
      </c>
      <c r="K7" s="3">
        <f>SUMPRODUCT(WorkingData!$Q$2:$Q$133,WorkingData!T$2:T$133,WorkingData!$P$2:$P$133,WorkingData!$P$2:$P$133)</f>
        <v>397.57151494347818</v>
      </c>
      <c r="L7" s="3">
        <f>SUMPRODUCT(WorkingData!$Q$2:$Q$133,WorkingData!U$2:U$133,WorkingData!$P$2:$P$133,WorkingData!$P$2:$P$133)</f>
        <v>662.16352216211078</v>
      </c>
      <c r="M7" s="3">
        <f>SUMPRODUCT(WorkingData!$Q$2:$Q$133,WorkingData!V$2:V$133,WorkingData!$P$2:$P$133,WorkingData!$P$2:$P$133)</f>
        <v>1306.3270525937774</v>
      </c>
      <c r="N7" s="3">
        <f>SUMPRODUCT(WorkingData!$Q$2:$Q$133,WorkingData!W$2:W$133,WorkingData!$P$2:$P$133,WorkingData!$P$2:$P$133)</f>
        <v>1306.3270525937774</v>
      </c>
      <c r="Q7">
        <f ca="1"/>
        <v>-4.7546218182860303</v>
      </c>
      <c r="R7">
        <f ca="1"/>
        <v>0.24537818171396977</v>
      </c>
      <c r="S7">
        <f ca="1"/>
        <v>1.5294117647058822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95877.421121376479</v>
      </c>
      <c r="E8" s="3">
        <f>SUMPRODUCT(WorkingData!$Q$2:$Q$133,WorkingData!U$2:U$133,WorkingData!$N$2:$N$133,WorkingData!$N$2:$N$133,WorkingData!AG$2:AG$133)</f>
        <v>178970.17936058674</v>
      </c>
      <c r="F8" s="3">
        <f>SUMPRODUCT(WorkingData!$Q$2:$Q$133,WorkingData!V$2:V$133,WorkingData!$N$2:$N$133,WorkingData!$N$2:$N$133,WorkingData!AH$2:AH$133)</f>
        <v>445677.30191372376</v>
      </c>
      <c r="G8" s="3">
        <f>SUMPRODUCT(WorkingData!$Q$2:$Q$133,WorkingData!W$2:W$133,WorkingData!$N$2:$N$133,WorkingData!$N$2:$N$133,WorkingData!AI$2:AI$133)</f>
        <v>445677.30191372376</v>
      </c>
      <c r="J8" t="s">
        <v>52</v>
      </c>
      <c r="K8" s="3">
        <f>SUMPRODUCT(WorkingData!$Q$2:$Q$133,WorkingData!T$2:T$133,WorkingData!$N$2:$N$133,WorkingData!$N$2:$N$133)</f>
        <v>95877.421121376479</v>
      </c>
      <c r="L8" s="3">
        <f>SUMPRODUCT(WorkingData!$Q$2:$Q$133,WorkingData!U$2:U$133,WorkingData!$N$2:$N$133,WorkingData!$N$2:$N$133)</f>
        <v>178970.17936058674</v>
      </c>
      <c r="M8" s="3">
        <f>SUMPRODUCT(WorkingData!$Q$2:$Q$133,WorkingData!V$2:V$133,WorkingData!$N$2:$N$133,WorkingData!$N$2:$N$133)</f>
        <v>445677.30191372376</v>
      </c>
      <c r="N8" s="3">
        <f>SUMPRODUCT(WorkingData!$Q$2:$Q$133,WorkingData!W$2:W$133,WorkingData!$N$2:$N$133,WorkingData!$N$2:$N$133)</f>
        <v>445677.30191372376</v>
      </c>
      <c r="Q8">
        <f ca="1"/>
        <v>-1.0714285638597278</v>
      </c>
      <c r="R8">
        <f ca="1"/>
        <v>3.9285714361402722</v>
      </c>
      <c r="S8">
        <f ca="1"/>
        <v>58.80952380952381</v>
      </c>
    </row>
    <row r="9" spans="2:29">
      <c r="C9" t="s">
        <v>53</v>
      </c>
      <c r="D9" s="3">
        <f t="shared" ref="D9:G10" si="0">D4*D$3</f>
        <v>504.31448251754523</v>
      </c>
      <c r="E9" s="3">
        <f t="shared" si="0"/>
        <v>1001.9402400933029</v>
      </c>
      <c r="F9" s="3">
        <f t="shared" si="0"/>
        <v>2223.7176038450716</v>
      </c>
      <c r="G9" s="3">
        <f t="shared" si="0"/>
        <v>2223.7176038450716</v>
      </c>
      <c r="J9" t="s">
        <v>53</v>
      </c>
      <c r="K9" s="3">
        <f t="shared" ref="K9:N10" si="1">K4*K$3</f>
        <v>504.31448251754523</v>
      </c>
      <c r="L9" s="3">
        <f t="shared" si="1"/>
        <v>1001.9402400933029</v>
      </c>
      <c r="M9" s="3">
        <f t="shared" si="1"/>
        <v>2223.7176038450716</v>
      </c>
      <c r="N9" s="3">
        <f t="shared" si="1"/>
        <v>2223.7176038450716</v>
      </c>
      <c r="Q9">
        <f ca="1"/>
        <v>8.1212121103749126</v>
      </c>
      <c r="R9">
        <f ca="1"/>
        <v>13.121212110374913</v>
      </c>
      <c r="S9">
        <f ca="1"/>
        <v>155.90909090909091</v>
      </c>
    </row>
    <row r="10" spans="2:29">
      <c r="C10" t="s">
        <v>54</v>
      </c>
      <c r="D10" s="3">
        <f t="shared" si="0"/>
        <v>30.916014293360291</v>
      </c>
      <c r="E10" s="3">
        <f t="shared" si="0"/>
        <v>58.870732131612584</v>
      </c>
      <c r="F10" s="3">
        <f t="shared" si="0"/>
        <v>112.98153728850843</v>
      </c>
      <c r="G10" s="3">
        <f t="shared" si="0"/>
        <v>112.98153728850843</v>
      </c>
      <c r="J10" t="s">
        <v>54</v>
      </c>
      <c r="K10" s="3">
        <f t="shared" si="1"/>
        <v>30.916014293360291</v>
      </c>
      <c r="L10" s="3">
        <f t="shared" si="1"/>
        <v>58.870732131612584</v>
      </c>
      <c r="M10" s="3">
        <f t="shared" si="1"/>
        <v>112.98153728850843</v>
      </c>
      <c r="N10" s="3">
        <f t="shared" si="1"/>
        <v>112.98153728850843</v>
      </c>
      <c r="Q10">
        <f ca="1"/>
        <v>10.905172397350443</v>
      </c>
      <c r="R10">
        <f ca="1"/>
        <v>15.905172397350443</v>
      </c>
      <c r="S10">
        <f ca="1"/>
        <v>185</v>
      </c>
    </row>
    <row r="11" spans="2:29">
      <c r="J11" t="s">
        <v>55</v>
      </c>
      <c r="K11" s="8">
        <f>IF(K3&gt;=3,SQRT(SUMPRODUCT(WorkingData!X$2:X$133,WorkingData!X$2:X$133,WorkingData!$Q$2:$Q$133,WorkingData!T$2:T$133)/('DDD Model Calculations'!K3-2)),"Insufficient Data")</f>
        <v>6.3448904152951933</v>
      </c>
      <c r="L11" s="8">
        <f>IF(L3&gt;=3,SQRT(SUMPRODUCT(WorkingData!Y$2:Y$133,WorkingData!Y$2:Y$133,WorkingData!$Q$2:$Q$133,WorkingData!U$2:U$133)/('DDD Model Calculations'!L3-2)),"Insufficient Data")</f>
        <v>7.2347716874414365</v>
      </c>
      <c r="M11" s="8">
        <f>IF(M3&gt;=3,SQRT(SUMPRODUCT(WorkingData!Z$2:Z$133,WorkingData!Z$2:Z$133,WorkingData!$Q$2:$Q$133,WorkingData!V$2:V$133)/('DDD Model Calculations'!M3-2)),"Insufficient Data")</f>
        <v>27.93450392888445</v>
      </c>
      <c r="N11" s="8">
        <f>IF(N3&gt;=3,SQRT(SUMPRODUCT(WorkingData!AA$2:AA$133,WorkingData!AA$2:AA$133,WorkingData!$Q$2:$Q$133,WorkingData!W$2:W$133)/('DDD Model Calculations'!N3-2)),"Insufficient Data")</f>
        <v>27.93450392888445</v>
      </c>
      <c r="P11" s="8" t="s">
        <v>56</v>
      </c>
      <c r="Q11">
        <f ca="1"/>
        <v>8.9283333305269483</v>
      </c>
      <c r="R11">
        <f ca="1"/>
        <v>13.928333330526948</v>
      </c>
      <c r="S11">
        <f ca="1"/>
        <v>156.71666666666667</v>
      </c>
    </row>
    <row r="12" spans="2:29">
      <c r="B12" s="6" t="s">
        <v>29</v>
      </c>
      <c r="C12" t="s">
        <v>57</v>
      </c>
      <c r="D12" s="9">
        <f>IF(D3&gt;=3,(D$3*D6-D9*D10)/(D$3*D7-D10^2),"Insufficient Data")</f>
        <v>11.834005247709605</v>
      </c>
      <c r="E12" s="9">
        <f>IF(E3&gt;=3,(E$3*E6-E9*E10)/(E$3*E7-E10^2),"Insufficient Data")</f>
        <v>11.636430456388027</v>
      </c>
      <c r="F12" s="9">
        <f>IF(F3&gt;=3,(F$3*F6-F9*F10)/(F$3*F7-F10^2),"Insufficient Data")</f>
        <v>13.222012178619899</v>
      </c>
      <c r="G12" s="9">
        <f>IF(G3&gt;=3,(G$3*G6-G9*G10)/(G$3*G7-G10^2),"Insufficient Data")</f>
        <v>13.222012178619899</v>
      </c>
      <c r="I12" s="6" t="s">
        <v>29</v>
      </c>
      <c r="J12" t="s">
        <v>57</v>
      </c>
      <c r="K12" s="9">
        <f>IF(K3&gt;=3,(K$3*K6-K9*K10)/(K$3*K7-K10^2),"Insufficient Data")</f>
        <v>11.834005247709605</v>
      </c>
      <c r="L12" s="9">
        <f>IF(L3&gt;=3,(L$3*L6-L9*L10)/(L$3*L7-L10^2),"Insufficient Data")</f>
        <v>11.636430456388027</v>
      </c>
      <c r="M12" s="9">
        <f>IF(M3&gt;=3,(M$3*M6-M9*M10)/(M$3*M7-M10^2),"Insufficient Data")</f>
        <v>13.222012178619899</v>
      </c>
      <c r="N12" s="9">
        <f>IF(N3&gt;=3,(N$3*N6-N9*N10)/(N$3*N7-N10^2),"Insufficient Data")</f>
        <v>13.222012178619899</v>
      </c>
      <c r="P12" s="9" t="s">
        <v>58</v>
      </c>
      <c r="Q12">
        <f ca="1"/>
        <v>-4.2531251013278961</v>
      </c>
      <c r="R12">
        <f ca="1"/>
        <v>0.74687489867210388</v>
      </c>
      <c r="S12">
        <f ca="1"/>
        <v>3.09375</v>
      </c>
    </row>
    <row r="13" spans="2:29">
      <c r="B13" s="6" t="s">
        <v>59</v>
      </c>
      <c r="C13" t="s">
        <v>60</v>
      </c>
      <c r="D13" s="9">
        <f>IF(D3&gt;=3,D4-D5*D12,"Insufficient Data")</f>
        <v>46.151402377218133</v>
      </c>
      <c r="E13" s="9">
        <f>IF(E3&gt;=3,E4-E5*E12,"Insufficient Data")</f>
        <v>52.81584328785749</v>
      </c>
      <c r="F13" s="9">
        <f>IF(F3&gt;=3,F4-F5*F12,"Insufficient Data")</f>
        <v>56.144180142862695</v>
      </c>
      <c r="G13" s="9">
        <f>IF(G3&gt;=3,G4-G5*G12,"Insufficient Data")</f>
        <v>56.144180142862695</v>
      </c>
      <c r="I13" s="6" t="s">
        <v>59</v>
      </c>
      <c r="J13" t="s">
        <v>60</v>
      </c>
      <c r="K13" s="9">
        <f>IF(K3&gt;=3,K4-K5*K12,"Insufficient Data")</f>
        <v>46.151402377218133</v>
      </c>
      <c r="L13" s="9">
        <f>IF(L3&gt;=3,L4-L5*L12,"Insufficient Data")</f>
        <v>52.81584328785749</v>
      </c>
      <c r="M13" s="9">
        <f>IF(M3&gt;=3,M4-M5*M12,"Insufficient Data")</f>
        <v>56.144180142862695</v>
      </c>
      <c r="N13" s="9">
        <f>IF(N3&gt;=3,N4-N5*N12,"Insufficient Data")</f>
        <v>56.144180142862695</v>
      </c>
      <c r="Q13">
        <f ca="1"/>
        <v>-4.7516129401422313</v>
      </c>
      <c r="R13">
        <f ca="1"/>
        <v>0.24838705985776841</v>
      </c>
      <c r="S13">
        <f ca="1"/>
        <v>1.5483870967741935</v>
      </c>
    </row>
    <row r="14" spans="2:29">
      <c r="C14" t="s">
        <v>61</v>
      </c>
      <c r="D14" s="10">
        <f>IF(D3&gt;=3,(((D6/D3)-D4*D5)/SQRT((D7/D3-D5^2)*(D8/D3-D4^2)))^2,"Insufficient Data")</f>
        <v>0.99637309526520557</v>
      </c>
      <c r="E14" s="10">
        <f>IF(E3&gt;=3,(((E6/E3)-E4*E5)/SQRT((E7/E3-E5^2)*(E8/E3-E4^2)))^2,"Insufficient Data")</f>
        <v>0.98203798932686659</v>
      </c>
      <c r="F14" s="10">
        <f>IF(F3&gt;=3,(((F6/F3)-F4*F5)/SQRT((F7/F3-F5^2)*(F8/F3-F4^2)))^2,"Insufficient Data")</f>
        <v>0.86854741412854253</v>
      </c>
      <c r="G14" s="10">
        <f>IF(G3&gt;=3,(((G6/G3)-G4*G5)/SQRT((G7/G3-G5^2)*(G8/G3-G4^2)))^2,"Insufficient Data")</f>
        <v>0.86854741412854253</v>
      </c>
      <c r="J14" t="s">
        <v>61</v>
      </c>
      <c r="K14">
        <f>IF(K3&gt;=3,(((K6/K3)-K4*K5)/SQRT((K7/K3-K5^2)*(K8/K3-K4^2)))^2,"Insufficient Data")</f>
        <v>0.99637309526520557</v>
      </c>
      <c r="L14">
        <f>IF(L3&gt;=3,(((L6/L3)-L4*L5)/SQRT((L7/L3-L5^2)*(L8/L3-L4^2)))^2,"Insufficient Data")</f>
        <v>0.98203798932686659</v>
      </c>
      <c r="M14">
        <f>IF(M3&gt;=3,(((M6/M3)-M4*M5)/SQRT((M7/M3-M5^2)*(M8/M3-M4^2)))^2,"Insufficient Data")</f>
        <v>0.86854741412854253</v>
      </c>
      <c r="N14">
        <f>IF(N3&gt;=3,(((N6/N3)-N4*N5)/SQRT((N7/N3-N5^2)*(N8/N3-N4^2)))^2,"Insufficient Data")</f>
        <v>0.86854741412854253</v>
      </c>
      <c r="P14" s="10" t="s">
        <v>62</v>
      </c>
      <c r="Q14">
        <f ca="1"/>
        <v>-4.7566666285196941</v>
      </c>
      <c r="R14">
        <f ca="1"/>
        <v>0.24333337148030598</v>
      </c>
      <c r="S14">
        <f ca="1"/>
        <v>1.7</v>
      </c>
    </row>
    <row r="15" spans="2:29">
      <c r="C15" t="s">
        <v>63</v>
      </c>
      <c r="D15">
        <f>IF(D3&gt;=3,D13+D12*($D$21-5),"Insufficient Data")</f>
        <v>497.02700231495407</v>
      </c>
      <c r="E15">
        <f>IF(E3&gt;=3,E13+E12*($D$21-5),"Insufficient Data")</f>
        <v>496.1638436762413</v>
      </c>
      <c r="F15">
        <f>IF(F3&gt;=3,F13+F12*($D$21-5),"Insufficient Data")</f>
        <v>559.90284414828079</v>
      </c>
      <c r="G15">
        <f>IF(G3&gt;=3,G13+G12*($D$21-5),"Insufficient Data")</f>
        <v>559.90284414828079</v>
      </c>
      <c r="J15" t="s">
        <v>63</v>
      </c>
      <c r="K15">
        <f>IF(K3&gt;=3,K13+K12*($D$21-5),"Insufficient Data")</f>
        <v>497.02700231495407</v>
      </c>
      <c r="L15">
        <f>IF(L3&gt;=3,L13+L12*($D$21-5),"Insufficient Data")</f>
        <v>496.1638436762413</v>
      </c>
      <c r="M15">
        <f>IF(M3&gt;=3,M13+M12*($D$21-5),"Insufficient Data")</f>
        <v>559.90284414828079</v>
      </c>
      <c r="N15">
        <f>IF(N3&gt;=3,N13+N12*($D$21-5),"Insufficient Data")</f>
        <v>559.90284414828079</v>
      </c>
      <c r="Q15">
        <f ca="1"/>
        <v>5.9262500186140343</v>
      </c>
      <c r="R15">
        <f ca="1"/>
        <v>10.926250018614034</v>
      </c>
      <c r="S15">
        <f ca="1"/>
        <v>130.24166666666667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13.135483871664732</v>
      </c>
      <c r="R16">
        <f ca="1"/>
        <v>18.135483871664732</v>
      </c>
      <c r="S16">
        <f ca="1"/>
        <v>221.09677419354838</v>
      </c>
    </row>
    <row r="17" spans="3:19">
      <c r="J17" t="s">
        <v>65</v>
      </c>
      <c r="Q17">
        <f ca="1"/>
        <v>4.9898305078179153</v>
      </c>
      <c r="R17">
        <f ca="1"/>
        <v>9.9898305078179153</v>
      </c>
      <c r="S17">
        <f ca="1"/>
        <v>108.84745762711864</v>
      </c>
    </row>
    <row r="18" spans="3:19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-4.3865853674043489</v>
      </c>
      <c r="R18">
        <f ca="1"/>
        <v>0.61341463259565154</v>
      </c>
      <c r="S18">
        <f ca="1"/>
        <v>4.4878048780487809</v>
      </c>
    </row>
    <row r="19" spans="3:19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1.5126984270792159</v>
      </c>
      <c r="R19">
        <f ca="1"/>
        <v>6.5126984270792159</v>
      </c>
      <c r="S19">
        <f ca="1"/>
        <v>97</v>
      </c>
    </row>
    <row r="20" spans="3:19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13.190517286802159</v>
      </c>
      <c r="R20">
        <f ca="1"/>
        <v>18.190517286802159</v>
      </c>
      <c r="S20">
        <f ca="1"/>
        <v>276.25862068965517</v>
      </c>
    </row>
    <row r="21" spans="3:19">
      <c r="C21" t="s">
        <v>69</v>
      </c>
      <c r="D21">
        <f>VLOOKUP(D19,$G$19:$I$22,3,FALSE)</f>
        <v>43.1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15.340322575381688</v>
      </c>
      <c r="R21">
        <f ca="1"/>
        <v>20.340322575381688</v>
      </c>
      <c r="S21">
        <f ca="1"/>
        <v>312.24193548387098</v>
      </c>
    </row>
    <row r="22" spans="3:19">
      <c r="C22" t="s">
        <v>77</v>
      </c>
      <c r="D22">
        <f>VLOOKUP(D19,$G$19:$I$22,2,FALSE)</f>
        <v>5</v>
      </c>
      <c r="G22" t="s">
        <v>1</v>
      </c>
      <c r="H22">
        <v>5</v>
      </c>
      <c r="I22">
        <v>43.1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1.5702469536095442E-2</v>
      </c>
      <c r="R22">
        <f ca="1"/>
        <v>5.0157024695360954</v>
      </c>
      <c r="S22">
        <f ca="1"/>
        <v>76.090909090909093</v>
      </c>
    </row>
    <row r="23" spans="3:19">
      <c r="C23" t="s">
        <v>78</v>
      </c>
      <c r="D23">
        <f>_xlfn.XLOOKUP(MAX('DDD Model Calculations'!$D$14:$G$14),'DDD Model Calculations'!$D$14:$G$14,'DDD Model Calculations'!$D16:$G16)</f>
        <v>1</v>
      </c>
    </row>
    <row r="24" spans="3:19">
      <c r="C24" t="s">
        <v>70</v>
      </c>
      <c r="D24">
        <f>VLOOKUP($D$19,$G$19:$L22,4,FALSE)</f>
        <v>49.100000381469727</v>
      </c>
    </row>
    <row r="25" spans="3:19">
      <c r="C25" t="s">
        <v>79</v>
      </c>
      <c r="D25">
        <f>VLOOKUP($D$19,$G$19:$L23,5,FALSE)</f>
        <v>47.799999237060547</v>
      </c>
    </row>
    <row r="26" spans="3:19">
      <c r="C26" t="s">
        <v>80</v>
      </c>
      <c r="D26">
        <f>VLOOKUP($D$19,$G$19:$L24,6,FALSE)</f>
        <v>47.5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I2" sqref="I2"/>
    </sheetView>
  </sheetViews>
  <sheetFormatPr defaultColWidth="10.5" defaultRowHeight="15.6"/>
  <cols>
    <col min="2" max="3" width="10.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21">_xlfn._xlws.SORT(_xlfn._xlws.FILTER('Accumulated Input Data'!A2:F134,('Accumulated Input Data'!D2:D134="A")+('Accumulated Input Data'!D2:D134="01")),1,-1)</f>
        <v>45748</v>
      </c>
      <c r="B2" s="1">
        <v>28</v>
      </c>
      <c r="C2" s="1">
        <v>184026</v>
      </c>
      <c r="D2" t="str">
        <v>A</v>
      </c>
      <c r="E2">
        <v>3007</v>
      </c>
      <c r="F2">
        <v>151210</v>
      </c>
      <c r="G2">
        <f>IF(F3&gt;0,F2-F3,"")</f>
        <v>11792</v>
      </c>
      <c r="H2" s="2">
        <f>IF(A2&lt;&gt;"",DATE(YEAR(A2),MONTH(A2),DAY(A2)),"")</f>
        <v>45748</v>
      </c>
      <c r="I2">
        <f>IF(A3&gt;0,A2-A3,"")</f>
        <v>61</v>
      </c>
      <c r="J2">
        <f>I2</f>
        <v>61</v>
      </c>
      <c r="K2">
        <f>IF(AND($H3&gt;0,$H3&lt;&gt;""),VLOOKUP($H3,'Weather Data'!$L$2:$P$4170,'DDD Model Calculations'!$D$22,FALSE),"")</f>
        <v>51917.050006739795</v>
      </c>
      <c r="L2">
        <f>IF(AND($K2&gt;0,$K2&lt;&gt;""),VLOOKUP($H2,'Weather Data'!$L$2:$P$4170,'DDD Model Calculations'!$D$22,FALSE),"")</f>
        <v>52954.65000590682</v>
      </c>
      <c r="M2">
        <f>L2-K2</f>
        <v>1037.5999991670251</v>
      </c>
      <c r="N2">
        <f t="shared" ref="N2:N33" si="0">IF(AND($I2&gt;0,$I2&lt;&gt;""),G2/$I2,"")</f>
        <v>193.31147540983608</v>
      </c>
      <c r="O2">
        <f t="shared" ref="O2:O33" si="1">IF(AND($I2&gt;0,$I2&lt;&gt;""),$M2/$I2,"")</f>
        <v>17.009836051918445</v>
      </c>
      <c r="P2">
        <f>IF(AND($I2&gt;0,$I2&lt;&gt;""),$M2/$I2-5,"")</f>
        <v>12.009836051918445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5.0356101700830891</v>
      </c>
      <c r="Y2">
        <f>IF(AND($N2&gt;0,$N2&lt;&gt;""),$N2-('DDD Model Calculations'!L$13+'DDD Model Calculations'!L$12*WorkingData!$P2),"")</f>
        <v>0.74401011120787075</v>
      </c>
      <c r="Z2">
        <f>IF(AND($N2&gt;0,$N2&lt;&gt;""),$N2-('DDD Model Calculations'!M$13+'DDD Model Calculations'!M$12*WorkingData!$P2),"")</f>
        <v>-21.626903274720604</v>
      </c>
      <c r="AA2">
        <f>IF(AND($N2&gt;0,$N2&lt;&gt;""),$N2-('DDD Model Calculations'!N$13+'DDD Model Calculations'!N$12*WorkingData!$P2),"")</f>
        <v>-21.626903274720604</v>
      </c>
      <c r="AB2">
        <f>IF(X2&lt;&gt;"",X2/'DDD Model Calculations'!K$11,"")</f>
        <v>0.79364809169029749</v>
      </c>
      <c r="AC2">
        <f>IF(Y2&lt;&gt;"",Y2/'DDD Model Calculations'!L$11,"")</f>
        <v>0.10283809128342909</v>
      </c>
      <c r="AD2">
        <f>IF(Z2&lt;&gt;"",Z2/'DDD Model Calculations'!M$11,"")</f>
        <v>-0.77420036990018826</v>
      </c>
      <c r="AE2">
        <f>IF(AA2&lt;&gt;"",AA2/'DDD Model Calculations'!N$11,"")</f>
        <v>-0.77420036990018826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45687</v>
      </c>
      <c r="B3" s="1">
        <v>28</v>
      </c>
      <c r="C3" s="1">
        <v>179850</v>
      </c>
      <c r="D3" t="str">
        <v>A</v>
      </c>
      <c r="E3">
        <v>6673</v>
      </c>
      <c r="F3">
        <v>139418</v>
      </c>
      <c r="G3">
        <f t="shared" ref="G3:G66" si="12">IF(F4&gt;0,F3-F4,"")</f>
        <v>13377</v>
      </c>
      <c r="H3" s="2">
        <f t="shared" ref="H3:H66" si="13">IF(A3&lt;&gt;"",DATE(YEAR(A3),MONTH(A3),DAY(A3)),"")</f>
        <v>45687</v>
      </c>
      <c r="I3">
        <f t="shared" ref="I3:I66" si="14">IF(A4&gt;0,A3-A4,"")</f>
        <v>59</v>
      </c>
      <c r="J3">
        <f t="shared" ref="J3:J34" si="15">IF(AND(I3&gt;0,I3&lt;&gt;""),I3+J2,"")</f>
        <v>120</v>
      </c>
      <c r="K3">
        <f>IF(AND($H4&gt;0,$H4&lt;&gt;""),VLOOKUP($H4,'Weather Data'!$L$2:$P$4170,'DDD Model Calculations'!$D$22,FALSE),"")</f>
        <v>50703.950005806983</v>
      </c>
      <c r="L3">
        <f>IF(AND($K3&gt;0,$K3&lt;&gt;""),VLOOKUP($H3,'Weather Data'!$L$2:$P$4170,'DDD Model Calculations'!$D$22,FALSE),"")</f>
        <v>51917.050006739795</v>
      </c>
      <c r="M3">
        <f t="shared" ref="M3:M34" si="16">IF(AND(K3&gt;0,K3&lt;&gt;""),L3-K3,"")</f>
        <v>1213.1000009328127</v>
      </c>
      <c r="N3">
        <f t="shared" si="0"/>
        <v>226.72881355932202</v>
      </c>
      <c r="O3">
        <f t="shared" si="1"/>
        <v>20.561016964962928</v>
      </c>
      <c r="P3">
        <f t="shared" ref="P3:P34" si="17">IF(AND($I3&gt;0,$I3&lt;&gt;""),M3/$I3-5,"")</f>
        <v>15.561016964962928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-3.5717452409655834</v>
      </c>
      <c r="Y3">
        <f>IF(AND($N3&gt;0,$N3&lt;&gt;""),$N3-('DDD Model Calculations'!L$13+'DDD Model Calculations'!L$12*WorkingData!$P3),"")</f>
        <v>-7.1617214720008633</v>
      </c>
      <c r="Z3">
        <f>IF(AND($N3&gt;0,$N3&lt;&gt;""),$N3-('DDD Model Calculations'!M$13+'DDD Model Calculations'!M$12*WorkingData!$P3),"")</f>
        <v>-35.16332240599138</v>
      </c>
      <c r="AA3">
        <f>IF(AND($N3&gt;0,$N3&lt;&gt;""),$N3-('DDD Model Calculations'!N$13+'DDD Model Calculations'!N$12*WorkingData!$P3),"")</f>
        <v>-35.16332240599138</v>
      </c>
      <c r="AB3">
        <f>IF(X3&lt;&gt;"",X3/'DDD Model Calculations'!K$11,"")</f>
        <v>-0.56293253424131984</v>
      </c>
      <c r="AC3">
        <f>IF(Y3&lt;&gt;"",Y3/'DDD Model Calculations'!L$11,"")</f>
        <v>-0.98990289969103262</v>
      </c>
      <c r="AD3">
        <f>IF(Z3&lt;&gt;"",Z3/'DDD Model Calculations'!M$11,"")</f>
        <v>-1.2587774064472392</v>
      </c>
      <c r="AE3">
        <f>IF(AA3&lt;&gt;"",AA3/'DDD Model Calculations'!N$11,"")</f>
        <v>-1.2587774064472392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>
      <c r="A4" s="2">
        <v>45628</v>
      </c>
      <c r="B4" s="1">
        <v>31</v>
      </c>
      <c r="C4" s="1">
        <v>175113</v>
      </c>
      <c r="D4" t="str">
        <v>A</v>
      </c>
      <c r="E4">
        <v>3287</v>
      </c>
      <c r="F4">
        <v>126041</v>
      </c>
      <c r="G4">
        <f t="shared" si="12"/>
        <v>5225</v>
      </c>
      <c r="H4" s="2">
        <f t="shared" si="13"/>
        <v>45628</v>
      </c>
      <c r="I4">
        <f t="shared" si="14"/>
        <v>62</v>
      </c>
      <c r="J4">
        <f t="shared" si="15"/>
        <v>182</v>
      </c>
      <c r="K4">
        <f>IF(AND($H5&gt;0,$H5&lt;&gt;""),VLOOKUP($H5,'Weather Data'!$L$2:$P$4170,'DDD Model Calculations'!$D$22,FALSE),"")</f>
        <v>50186.550006665289</v>
      </c>
      <c r="L4">
        <f>IF(AND($K4&gt;0,$K4&lt;&gt;""),VLOOKUP($H4,'Weather Data'!$L$2:$P$4170,'DDD Model Calculations'!$D$22,FALSE),"")</f>
        <v>50703.950005806983</v>
      </c>
      <c r="M4">
        <f t="shared" si="16"/>
        <v>517.39999914169312</v>
      </c>
      <c r="N4">
        <f t="shared" si="0"/>
        <v>84.274193548387103</v>
      </c>
      <c r="O4">
        <f t="shared" si="1"/>
        <v>8.3451612764789207</v>
      </c>
      <c r="P4">
        <f t="shared" si="17"/>
        <v>3.3451612764789207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-1.4638649291175341</v>
      </c>
      <c r="Y4">
        <f>IF(AND($N4&gt;0,$N4&lt;&gt;""),$N4-('DDD Model Calculations'!L$13+'DDD Model Calculations'!L$12*WorkingData!$P4),"")</f>
        <v>-7.4673862986195445</v>
      </c>
      <c r="Z4">
        <f>IF(AND($N4&gt;0,$N4&lt;&gt;""),$N4-('DDD Model Calculations'!M$13+'DDD Model Calculations'!M$12*WorkingData!$P4),"")</f>
        <v>-16.099749731527567</v>
      </c>
      <c r="AA4">
        <f>IF(AND($N4&gt;0,$N4&lt;&gt;""),$N4-('DDD Model Calculations'!N$13+'DDD Model Calculations'!N$12*WorkingData!$P4),"")</f>
        <v>-16.099749731527567</v>
      </c>
      <c r="AB4">
        <f>IF(X4&lt;&gt;"",X4/'DDD Model Calculations'!K$11,"")</f>
        <v>-0.23071555744898209</v>
      </c>
      <c r="AC4">
        <f>IF(Y4&lt;&gt;"",Y4/'DDD Model Calculations'!L$11,"")</f>
        <v>-1.032152308493977</v>
      </c>
      <c r="AD4">
        <f>IF(Z4&lt;&gt;"",Z4/'DDD Model Calculations'!M$11,"")</f>
        <v>-0.57633920303414898</v>
      </c>
      <c r="AE4">
        <f>IF(AA4&lt;&gt;"",AA4/'DDD Model Calculations'!N$11,"")</f>
        <v>-0.57633920303414898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45566</v>
      </c>
      <c r="B5" s="1">
        <v>60</v>
      </c>
      <c r="C5" s="1">
        <v>0</v>
      </c>
      <c r="D5" t="str">
        <v>A</v>
      </c>
      <c r="E5">
        <v>99</v>
      </c>
      <c r="F5">
        <v>120816</v>
      </c>
      <c r="G5">
        <f t="shared" si="12"/>
        <v>182</v>
      </c>
      <c r="H5" s="2">
        <f t="shared" si="13"/>
        <v>45566</v>
      </c>
      <c r="I5">
        <f t="shared" si="14"/>
        <v>119</v>
      </c>
      <c r="J5">
        <f t="shared" si="15"/>
        <v>301</v>
      </c>
      <c r="K5">
        <f>IF(AND($H6&gt;0,$H6&lt;&gt;""),VLOOKUP($H6,'Weather Data'!$L$2:$P$4170,'DDD Model Calculations'!$D$22,FALSE),"")</f>
        <v>50157.350003041327</v>
      </c>
      <c r="L5">
        <f>IF(AND($K5&gt;0,$K5&lt;&gt;""),VLOOKUP($H5,'Weather Data'!$L$2:$P$4170,'DDD Model Calculations'!$D$22,FALSE),"")</f>
        <v>50186.550006665289</v>
      </c>
      <c r="M5">
        <f t="shared" si="16"/>
        <v>29.200003623962402</v>
      </c>
      <c r="N5">
        <f t="shared" si="0"/>
        <v>1.5294117647058822</v>
      </c>
      <c r="O5">
        <f t="shared" si="1"/>
        <v>0.24537818171396977</v>
      </c>
      <c r="P5">
        <f t="shared" si="17"/>
        <v>-4.7546218182860303</v>
      </c>
      <c r="Q5">
        <f t="shared" si="2"/>
        <v>0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11.644228935959218</v>
      </c>
      <c r="Y5">
        <f>IF(AND($N5&gt;0,$N5&lt;&gt;""),$N5-('DDD Model Calculations'!L$13+'DDD Model Calculations'!L$12*WorkingData!$P5),"")</f>
        <v>4.0403946117589751</v>
      </c>
      <c r="Z5">
        <f>IF(AND($N5&gt;0,$N5&lt;&gt;""),$N5-('DDD Model Calculations'!M$13+'DDD Model Calculations'!M$12*WorkingData!$P5),"")</f>
        <v>8.2508992079529673</v>
      </c>
      <c r="AA5">
        <f>IF(AND($N5&gt;0,$N5&lt;&gt;""),$N5-('DDD Model Calculations'!N$13+'DDD Model Calculations'!N$12*WorkingData!$P5),"")</f>
        <v>8.2508992079529673</v>
      </c>
      <c r="AB5">
        <f>IF(X5&lt;&gt;"",X5/'DDD Model Calculations'!K$11,"")</f>
        <v>1.8352135614335074</v>
      </c>
      <c r="AC5">
        <f>IF(Y5&lt;&gt;"",Y5/'DDD Model Calculations'!L$11,"")</f>
        <v>0.55846884826684184</v>
      </c>
      <c r="AD5">
        <f>IF(Z5&lt;&gt;"",Z5/'DDD Model Calculations'!M$11,"")</f>
        <v>0.29536587544056891</v>
      </c>
      <c r="AE5">
        <f>IF(AA5&lt;&gt;"",AA5/'DDD Model Calculations'!N$11,"")</f>
        <v>0.29536587544056891</v>
      </c>
      <c r="AF5">
        <f t="shared" si="8"/>
        <v>1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>
      <c r="A6" s="2">
        <v>45447</v>
      </c>
      <c r="B6" s="1">
        <v>33</v>
      </c>
      <c r="C6" s="1">
        <v>173199</v>
      </c>
      <c r="D6" t="str">
        <v>A</v>
      </c>
      <c r="E6">
        <v>1344</v>
      </c>
      <c r="F6">
        <v>120634</v>
      </c>
      <c r="G6">
        <f t="shared" si="12"/>
        <v>3705</v>
      </c>
      <c r="H6" s="2">
        <f t="shared" si="13"/>
        <v>45447</v>
      </c>
      <c r="I6">
        <f t="shared" si="14"/>
        <v>63</v>
      </c>
      <c r="J6">
        <f t="shared" si="15"/>
        <v>364</v>
      </c>
      <c r="K6">
        <f>IF(AND($H7&gt;0,$H7&lt;&gt;""),VLOOKUP($H7,'Weather Data'!$L$2:$P$4170,'DDD Model Calculations'!$D$22,FALSE),"")</f>
        <v>49909.85000256449</v>
      </c>
      <c r="L6">
        <f>IF(AND($K6&gt;0,$K6&lt;&gt;""),VLOOKUP($H6,'Weather Data'!$L$2:$P$4170,'DDD Model Calculations'!$D$22,FALSE),"")</f>
        <v>50157.350003041327</v>
      </c>
      <c r="M6">
        <f t="shared" si="16"/>
        <v>247.50000047683716</v>
      </c>
      <c r="N6">
        <f t="shared" si="0"/>
        <v>58.80952380952381</v>
      </c>
      <c r="O6">
        <f t="shared" si="1"/>
        <v>3.9285714361402722</v>
      </c>
      <c r="P6">
        <f t="shared" si="17"/>
        <v>-1.0714285638597278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0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25.337412679567663</v>
      </c>
      <c r="Y6">
        <f>IF(AND($N6&gt;0,$N6&lt;&gt;""),$N6-('DDD Model Calculations'!L$13+'DDD Model Calculations'!L$12*WorkingData!$P6),"")</f>
        <v>18.461284494007742</v>
      </c>
      <c r="Z6">
        <f>IF(AND($N6&gt;0,$N6&lt;&gt;""),$N6-('DDD Model Calculations'!M$13+'DDD Model Calculations'!M$12*WorkingData!$P6),"")</f>
        <v>16.831785186535669</v>
      </c>
      <c r="AA6">
        <f>IF(AND($N6&gt;0,$N6&lt;&gt;""),$N6-('DDD Model Calculations'!N$13+'DDD Model Calculations'!N$12*WorkingData!$P6),"")</f>
        <v>16.831785186535669</v>
      </c>
      <c r="AB6">
        <f>IF(X6&lt;&gt;"",X6/'DDD Model Calculations'!K$11,"")</f>
        <v>3.9933570197664086</v>
      </c>
      <c r="AC6">
        <f>IF(Y6&lt;&gt;"",Y6/'DDD Model Calculations'!L$11,"")</f>
        <v>2.5517438962246701</v>
      </c>
      <c r="AD6">
        <f>IF(Z6&lt;&gt;"",Z6/'DDD Model Calculations'!M$11,"")</f>
        <v>0.6025446247188051</v>
      </c>
      <c r="AE6">
        <f>IF(AA6&lt;&gt;"",AA6/'DDD Model Calculations'!N$11,"")</f>
        <v>0.6025446247188051</v>
      </c>
      <c r="AF6">
        <f t="shared" si="8"/>
        <v>0</v>
      </c>
      <c r="AG6">
        <f t="shared" si="9"/>
        <v>0</v>
      </c>
      <c r="AH6">
        <f t="shared" si="10"/>
        <v>1</v>
      </c>
      <c r="AI6">
        <f t="shared" si="11"/>
        <v>1</v>
      </c>
    </row>
    <row r="7" spans="1:35">
      <c r="A7" s="2">
        <v>45384</v>
      </c>
      <c r="B7" s="1">
        <v>33</v>
      </c>
      <c r="C7" s="1">
        <v>171887</v>
      </c>
      <c r="D7" t="str">
        <v>A</v>
      </c>
      <c r="E7">
        <v>5145</v>
      </c>
      <c r="F7">
        <v>116929</v>
      </c>
      <c r="G7">
        <f t="shared" si="12"/>
        <v>5145</v>
      </c>
      <c r="H7" s="2">
        <f t="shared" si="13"/>
        <v>45384</v>
      </c>
      <c r="I7">
        <f t="shared" si="14"/>
        <v>33</v>
      </c>
      <c r="J7">
        <f t="shared" si="15"/>
        <v>397</v>
      </c>
      <c r="K7">
        <f>IF(AND($H8&gt;0,$H8&lt;&gt;""),VLOOKUP($H8,'Weather Data'!$L$2:$P$4170,'DDD Model Calculations'!$D$22,FALSE),"")</f>
        <v>49476.850002922118</v>
      </c>
      <c r="L7">
        <f>IF(AND($K7&gt;0,$K7&lt;&gt;""),VLOOKUP($H7,'Weather Data'!$L$2:$P$4170,'DDD Model Calculations'!$D$22,FALSE),"")</f>
        <v>49909.85000256449</v>
      </c>
      <c r="M7">
        <f t="shared" si="16"/>
        <v>432.99999964237213</v>
      </c>
      <c r="N7">
        <f t="shared" si="0"/>
        <v>155.90909090909091</v>
      </c>
      <c r="O7">
        <f t="shared" si="1"/>
        <v>13.121212110374913</v>
      </c>
      <c r="P7">
        <f t="shared" si="17"/>
        <v>8.1212121103749126</v>
      </c>
      <c r="Q7">
        <f t="shared" si="2"/>
        <v>1</v>
      </c>
      <c r="R7">
        <f t="shared" si="3"/>
        <v>2</v>
      </c>
      <c r="S7">
        <f>IF('DDD Model Calculations'!$D$23=1,WorkingData!AF7,IF('DDD Model Calculations'!$D$23=2,WorkingData!AG7,IF('DDD Model Calculations'!$D$23=4,WorkingData!AH7,WorkingData!AI7)))</f>
        <v>0</v>
      </c>
      <c r="T7">
        <f t="shared" si="4"/>
        <v>0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13.651221799933268</v>
      </c>
      <c r="Y7">
        <f>IF(AND($N7&gt;0,$N7&lt;&gt;""),$N7-('DDD Model Calculations'!L$13+'DDD Model Calculations'!L$12*WorkingData!$P7),"")</f>
        <v>8.5913276772795086</v>
      </c>
      <c r="Z7">
        <f>IF(AND($N7&gt;0,$N7&lt;&gt;""),$N7-('DDD Model Calculations'!M$13+'DDD Model Calculations'!M$12*WorkingData!$P7),"")</f>
        <v>-7.6138546623043055</v>
      </c>
      <c r="AA7">
        <f>IF(AND($N7&gt;0,$N7&lt;&gt;""),$N7-('DDD Model Calculations'!N$13+'DDD Model Calculations'!N$12*WorkingData!$P7),"")</f>
        <v>-7.6138546623043055</v>
      </c>
      <c r="AB7">
        <f>IF(X7&lt;&gt;"",X7/'DDD Model Calculations'!K$11,"")</f>
        <v>2.1515299566128361</v>
      </c>
      <c r="AC7">
        <f>IF(Y7&lt;&gt;"",Y7/'DDD Model Calculations'!L$11,"")</f>
        <v>1.1875050172202208</v>
      </c>
      <c r="AD7">
        <f>IF(Z7&lt;&gt;"",Z7/'DDD Model Calculations'!M$11,"")</f>
        <v>-0.2725609404658707</v>
      </c>
      <c r="AE7">
        <f>IF(AA7&lt;&gt;"",AA7/'DDD Model Calculations'!N$11,"")</f>
        <v>-0.2725609404658707</v>
      </c>
      <c r="AF7">
        <f t="shared" si="8"/>
        <v>0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>
      <c r="A8" s="2">
        <v>45351</v>
      </c>
      <c r="B8" s="1">
        <v>29</v>
      </c>
      <c r="C8" s="1">
        <v>170065</v>
      </c>
      <c r="D8" t="str">
        <v>A</v>
      </c>
      <c r="E8">
        <v>5365</v>
      </c>
      <c r="F8">
        <v>111784</v>
      </c>
      <c r="G8">
        <f t="shared" si="12"/>
        <v>5365</v>
      </c>
      <c r="H8" s="2">
        <f t="shared" si="13"/>
        <v>45351</v>
      </c>
      <c r="I8">
        <f t="shared" si="14"/>
        <v>29</v>
      </c>
      <c r="J8">
        <f t="shared" si="15"/>
        <v>426</v>
      </c>
      <c r="K8">
        <f>IF(AND($H9&gt;0,$H9&lt;&gt;""),VLOOKUP($H9,'Weather Data'!$L$2:$P$4170,'DDD Model Calculations'!$D$22,FALSE),"")</f>
        <v>49015.600003398955</v>
      </c>
      <c r="L8">
        <f>IF(AND($K8&gt;0,$K8&lt;&gt;""),VLOOKUP($H8,'Weather Data'!$L$2:$P$4170,'DDD Model Calculations'!$D$22,FALSE),"")</f>
        <v>49476.850002922118</v>
      </c>
      <c r="M8">
        <f t="shared" si="16"/>
        <v>461.24999952316284</v>
      </c>
      <c r="N8">
        <f t="shared" si="0"/>
        <v>185</v>
      </c>
      <c r="O8">
        <f t="shared" si="1"/>
        <v>15.905172397350443</v>
      </c>
      <c r="P8">
        <f t="shared" si="17"/>
        <v>10.905172397350443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9.7967302453587877</v>
      </c>
      <c r="Y8">
        <f>IF(AND($N8&gt;0,$N8&lt;&gt;""),$N8-('DDD Model Calculations'!L$13+'DDD Model Calculations'!L$12*WorkingData!$P8),"")</f>
        <v>5.2868764954517928</v>
      </c>
      <c r="Z8">
        <f>IF(AND($N8&gt;0,$N8&lt;&gt;""),$N8-('DDD Model Calculations'!M$13+'DDD Model Calculations'!M$12*WorkingData!$P8),"")</f>
        <v>-15.332502390579805</v>
      </c>
      <c r="AA8">
        <f>IF(AND($N8&gt;0,$N8&lt;&gt;""),$N8-('DDD Model Calculations'!N$13+'DDD Model Calculations'!N$12*WorkingData!$P8),"")</f>
        <v>-15.332502390579805</v>
      </c>
      <c r="AB8">
        <f>IF(X8&lt;&gt;"",X8/'DDD Model Calculations'!K$11,"")</f>
        <v>1.5440345859626639</v>
      </c>
      <c r="AC8">
        <f>IF(Y8&lt;&gt;"",Y8/'DDD Model Calculations'!L$11,"")</f>
        <v>0.73075927255991779</v>
      </c>
      <c r="AD8">
        <f>IF(Z8&lt;&gt;"",Z8/'DDD Model Calculations'!M$11,"")</f>
        <v>-0.54887326546457493</v>
      </c>
      <c r="AE8">
        <f>IF(AA8&lt;&gt;"",AA8/'DDD Model Calculations'!N$11,"")</f>
        <v>-0.54887326546457493</v>
      </c>
      <c r="AF8">
        <f t="shared" si="8"/>
        <v>1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45322</v>
      </c>
      <c r="B9" s="1">
        <v>28</v>
      </c>
      <c r="C9" s="1">
        <v>168165</v>
      </c>
      <c r="D9" t="str">
        <v>A</v>
      </c>
      <c r="E9">
        <v>5413</v>
      </c>
      <c r="F9">
        <v>106419</v>
      </c>
      <c r="G9">
        <f t="shared" si="12"/>
        <v>18806</v>
      </c>
      <c r="H9" s="2">
        <f t="shared" si="13"/>
        <v>45322</v>
      </c>
      <c r="I9">
        <f t="shared" si="14"/>
        <v>120</v>
      </c>
      <c r="J9">
        <f t="shared" si="15"/>
        <v>546</v>
      </c>
      <c r="K9">
        <f>IF(AND($H10&gt;0,$H10&lt;&gt;""),VLOOKUP($H10,'Weather Data'!$L$2:$P$4170,'DDD Model Calculations'!$D$22,FALSE),"")</f>
        <v>47344.200003735721</v>
      </c>
      <c r="L9">
        <f>IF(AND($K9&gt;0,$K9&lt;&gt;""),VLOOKUP($H9,'Weather Data'!$L$2:$P$4170,'DDD Model Calculations'!$D$22,FALSE),"")</f>
        <v>49015.600003398955</v>
      </c>
      <c r="M9">
        <f t="shared" si="16"/>
        <v>1671.3999996632338</v>
      </c>
      <c r="N9">
        <f t="shared" si="0"/>
        <v>156.71666666666667</v>
      </c>
      <c r="O9">
        <f t="shared" si="1"/>
        <v>13.928333330526948</v>
      </c>
      <c r="P9">
        <f t="shared" si="17"/>
        <v>8.9283333305269483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4.9073208026920554</v>
      </c>
      <c r="Y9">
        <f>IF(AND($N9&gt;0,$N9&lt;&gt;""),$N9-('DDD Model Calculations'!L$13+'DDD Model Calculations'!L$12*WorkingData!$P9),"")</f>
        <v>6.8934866810366202E-3</v>
      </c>
      <c r="Z9">
        <f>IF(AND($N9&gt;0,$N9&lt;&gt;""),$N9-('DDD Model Calculations'!M$13+'DDD Model Calculations'!M$12*WorkingData!$P9),"")</f>
        <v>-17.478045507201301</v>
      </c>
      <c r="AA9">
        <f>IF(AND($N9&gt;0,$N9&lt;&gt;""),$N9-('DDD Model Calculations'!N$13+'DDD Model Calculations'!N$12*WorkingData!$P9),"")</f>
        <v>-17.478045507201301</v>
      </c>
      <c r="AB9">
        <f>IF(X9&lt;&gt;"",X9/'DDD Model Calculations'!K$11,"")</f>
        <v>0.77342877204976035</v>
      </c>
      <c r="AC9">
        <f>IF(Y9&lt;&gt;"",Y9/'DDD Model Calculations'!L$11,"")</f>
        <v>9.5282712141459285E-4</v>
      </c>
      <c r="AD9">
        <f>IF(Z9&lt;&gt;"",Z9/'DDD Model Calculations'!M$11,"")</f>
        <v>-0.62567946621485893</v>
      </c>
      <c r="AE9">
        <f>IF(AA9&lt;&gt;"",AA9/'DDD Model Calculations'!N$11,"")</f>
        <v>-0.62567946621485893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45202</v>
      </c>
      <c r="B10" s="1">
        <v>32</v>
      </c>
      <c r="C10" s="1">
        <v>161505</v>
      </c>
      <c r="D10" t="str">
        <v>A</v>
      </c>
      <c r="E10">
        <v>99</v>
      </c>
      <c r="F10">
        <v>87613</v>
      </c>
      <c r="G10">
        <f t="shared" si="12"/>
        <v>99</v>
      </c>
      <c r="H10" s="2">
        <f t="shared" si="13"/>
        <v>45202</v>
      </c>
      <c r="I10">
        <f t="shared" si="14"/>
        <v>32</v>
      </c>
      <c r="J10">
        <f t="shared" si="15"/>
        <v>578</v>
      </c>
      <c r="K10">
        <f>IF(AND($H11&gt;0,$H11&lt;&gt;""),VLOOKUP($H11,'Weather Data'!$L$2:$P$4170,'DDD Model Calculations'!$D$22,FALSE),"")</f>
        <v>47320.300006978214</v>
      </c>
      <c r="L10">
        <f>IF(AND($K10&gt;0,$K10&lt;&gt;""),VLOOKUP($H10,'Weather Data'!$L$2:$P$4170,'DDD Model Calculations'!$D$22,FALSE),"")</f>
        <v>47344.200003735721</v>
      </c>
      <c r="M10">
        <f t="shared" si="16"/>
        <v>23.899996757507324</v>
      </c>
      <c r="N10">
        <f t="shared" si="0"/>
        <v>3.09375</v>
      </c>
      <c r="O10">
        <f t="shared" si="1"/>
        <v>0.74687489867210388</v>
      </c>
      <c r="P10">
        <f t="shared" si="17"/>
        <v>-4.2531251013278961</v>
      </c>
      <c r="Q10">
        <f t="shared" si="2"/>
        <v>0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7.2738523910616379</v>
      </c>
      <c r="Y10">
        <f>IF(AND($N10&gt;0,$N10&lt;&gt;""),$N10-('DDD Model Calculations'!L$13+'DDD Model Calculations'!L$12*WorkingData!$P10),"")</f>
        <v>-0.23089882393714589</v>
      </c>
      <c r="Z10">
        <f>IF(AND($N10&gt;0,$N10&lt;&gt;""),$N10-('DDD Model Calculations'!M$13+'DDD Model Calculations'!M$12*WorkingData!$P10),"")</f>
        <v>3.1844417440887369</v>
      </c>
      <c r="AA10">
        <f>IF(AND($N10&gt;0,$N10&lt;&gt;""),$N10-('DDD Model Calculations'!N$13+'DDD Model Calculations'!N$12*WorkingData!$P10),"")</f>
        <v>3.1844417440887369</v>
      </c>
      <c r="AB10">
        <f>IF(X10&lt;&gt;"",X10/'DDD Model Calculations'!K$11,"")</f>
        <v>1.1464110354888177</v>
      </c>
      <c r="AC10">
        <f>IF(Y10&lt;&gt;"",Y10/'DDD Model Calculations'!L$11,"")</f>
        <v>-3.1915150043774612E-2</v>
      </c>
      <c r="AD10">
        <f>IF(Z10&lt;&gt;"",Z10/'DDD Model Calculations'!M$11,"")</f>
        <v>0.1139967171851584</v>
      </c>
      <c r="AE10">
        <f>IF(AA10&lt;&gt;"",AA10/'DDD Model Calculations'!N$11,"")</f>
        <v>0.1139967171851584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>
      <c r="A11" s="2">
        <v>45170</v>
      </c>
      <c r="B11" s="1">
        <v>31</v>
      </c>
      <c r="C11" s="1">
        <v>161470</v>
      </c>
      <c r="D11" t="str">
        <v>A</v>
      </c>
      <c r="E11">
        <v>48</v>
      </c>
      <c r="F11">
        <v>87514</v>
      </c>
      <c r="G11">
        <f t="shared" si="12"/>
        <v>48</v>
      </c>
      <c r="H11" s="2">
        <f t="shared" si="13"/>
        <v>45170</v>
      </c>
      <c r="I11">
        <f t="shared" si="14"/>
        <v>31</v>
      </c>
      <c r="J11">
        <f t="shared" si="15"/>
        <v>609</v>
      </c>
      <c r="K11">
        <f>IF(AND($H12&gt;0,$H12&lt;&gt;""),VLOOKUP($H12,'Weather Data'!$L$2:$P$4170,'DDD Model Calculations'!$D$22,FALSE),"")</f>
        <v>47312.600008122623</v>
      </c>
      <c r="L11">
        <f>IF(AND($K11&gt;0,$K11&lt;&gt;""),VLOOKUP($H11,'Weather Data'!$L$2:$P$4170,'DDD Model Calculations'!$D$22,FALSE),"")</f>
        <v>47320.300006978214</v>
      </c>
      <c r="M11">
        <f t="shared" si="16"/>
        <v>7.6999988555908203</v>
      </c>
      <c r="N11">
        <f t="shared" si="0"/>
        <v>1.5483870967741935</v>
      </c>
      <c r="O11">
        <f t="shared" si="1"/>
        <v>0.24838705985776841</v>
      </c>
      <c r="P11">
        <f t="shared" si="17"/>
        <v>-4.7516129401422313</v>
      </c>
      <c r="Q11">
        <f t="shared" si="2"/>
        <v>0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11.627597188284094</v>
      </c>
      <c r="Y11">
        <f>IF(AND($N11&gt;0,$N11&lt;&gt;""),$N11-('DDD Model Calculations'!L$13+'DDD Model Calculations'!L$12*WorkingData!$P11),"")</f>
        <v>4.0243573425552217</v>
      </c>
      <c r="Z11">
        <f>IF(AND($N11&gt;0,$N11&lt;&gt;""),$N11-('DDD Model Calculations'!M$13+'DDD Model Calculations'!M$12*WorkingData!$P11),"")</f>
        <v>8.2300911165599846</v>
      </c>
      <c r="AA11">
        <f>IF(AND($N11&gt;0,$N11&lt;&gt;""),$N11-('DDD Model Calculations'!N$13+'DDD Model Calculations'!N$12*WorkingData!$P11),"")</f>
        <v>8.2300911165599846</v>
      </c>
      <c r="AB11">
        <f>IF(X11&lt;&gt;"",X11/'DDD Model Calculations'!K$11,"")</f>
        <v>1.8325922793330269</v>
      </c>
      <c r="AC11">
        <f>IF(Y11&lt;&gt;"",Y11/'DDD Model Calculations'!L$11,"")</f>
        <v>0.55625215506675207</v>
      </c>
      <c r="AD11">
        <f>IF(Z11&lt;&gt;"",Z11/'DDD Model Calculations'!M$11,"")</f>
        <v>0.29462098691682936</v>
      </c>
      <c r="AE11">
        <f>IF(AA11&lt;&gt;"",AA11/'DDD Model Calculations'!N$11,"")</f>
        <v>0.29462098691682936</v>
      </c>
      <c r="AF11">
        <f t="shared" si="8"/>
        <v>1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>
      <c r="A12" s="2">
        <v>45139</v>
      </c>
      <c r="B12" s="1">
        <v>60</v>
      </c>
      <c r="C12" s="1">
        <v>0</v>
      </c>
      <c r="D12" t="str">
        <v>A</v>
      </c>
      <c r="E12">
        <v>102</v>
      </c>
      <c r="F12">
        <v>87466</v>
      </c>
      <c r="G12">
        <f t="shared" si="12"/>
        <v>102</v>
      </c>
      <c r="H12" s="2">
        <f t="shared" si="13"/>
        <v>45139</v>
      </c>
      <c r="I12">
        <f t="shared" si="14"/>
        <v>60</v>
      </c>
      <c r="J12">
        <f t="shared" si="15"/>
        <v>669</v>
      </c>
      <c r="K12">
        <f>IF(AND($H13&gt;0,$H13&lt;&gt;""),VLOOKUP($H13,'Weather Data'!$L$2:$P$4170,'DDD Model Calculations'!$D$22,FALSE),"")</f>
        <v>47298.000005833805</v>
      </c>
      <c r="L12">
        <f>IF(AND($K12&gt;0,$K12&lt;&gt;""),VLOOKUP($H12,'Weather Data'!$L$2:$P$4170,'DDD Model Calculations'!$D$22,FALSE),"")</f>
        <v>47312.600008122623</v>
      </c>
      <c r="M12">
        <f t="shared" si="16"/>
        <v>14.600002288818359</v>
      </c>
      <c r="N12">
        <f t="shared" si="0"/>
        <v>1.7</v>
      </c>
      <c r="O12">
        <f t="shared" si="1"/>
        <v>0.24333337148030598</v>
      </c>
      <c r="P12">
        <f t="shared" si="17"/>
        <v>-4.7566666285196941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11.83901546628908</v>
      </c>
      <c r="Y12">
        <f>IF(AND($N12&gt;0,$N12&lt;&gt;""),$N12-('DDD Model Calculations'!L$13+'DDD Model Calculations'!L$12*WorkingData!$P12),"")</f>
        <v>4.2347771391336311</v>
      </c>
      <c r="Z12">
        <f>IF(AND($N12&gt;0,$N12&lt;&gt;""),$N12-('DDD Model Calculations'!M$13+'DDD Model Calculations'!M$12*WorkingData!$P12),"")</f>
        <v>8.4485239490595525</v>
      </c>
      <c r="AA12">
        <f>IF(AND($N12&gt;0,$N12&lt;&gt;""),$N12-('DDD Model Calculations'!N$13+'DDD Model Calculations'!N$12*WorkingData!$P12),"")</f>
        <v>8.4485239490595525</v>
      </c>
      <c r="AB12">
        <f>IF(X12&lt;&gt;"",X12/'DDD Model Calculations'!K$11,"")</f>
        <v>1.865913308407908</v>
      </c>
      <c r="AC12">
        <f>IF(Y12&lt;&gt;"",Y12/'DDD Model Calculations'!L$11,"")</f>
        <v>0.58533666604636869</v>
      </c>
      <c r="AD12">
        <f>IF(Z12&lt;&gt;"",Z12/'DDD Model Calculations'!M$11,"")</f>
        <v>0.30244045036803846</v>
      </c>
      <c r="AE12">
        <f>IF(AA12&lt;&gt;"",AA12/'DDD Model Calculations'!N$11,"")</f>
        <v>0.30244045036803846</v>
      </c>
      <c r="AF12">
        <f t="shared" si="8"/>
        <v>1</v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>
      <c r="A13" s="2">
        <v>45079</v>
      </c>
      <c r="B13" s="1">
        <v>30</v>
      </c>
      <c r="C13" s="1">
        <v>161417</v>
      </c>
      <c r="D13" t="str">
        <v>A</v>
      </c>
      <c r="E13">
        <v>573</v>
      </c>
      <c r="F13">
        <v>87364</v>
      </c>
      <c r="G13">
        <f t="shared" si="12"/>
        <v>15629</v>
      </c>
      <c r="H13" s="2">
        <f t="shared" si="13"/>
        <v>45079</v>
      </c>
      <c r="I13">
        <f t="shared" si="14"/>
        <v>120</v>
      </c>
      <c r="J13">
        <f t="shared" si="15"/>
        <v>789</v>
      </c>
      <c r="K13">
        <f>IF(AND($H14&gt;0,$H14&lt;&gt;""),VLOOKUP($H14,'Weather Data'!$L$2:$P$4170,'DDD Model Calculations'!$D$22,FALSE),"")</f>
        <v>45986.850003600121</v>
      </c>
      <c r="L13">
        <f>IF(AND($K13&gt;0,$K13&lt;&gt;""),VLOOKUP($H13,'Weather Data'!$L$2:$P$4170,'DDD Model Calculations'!$D$22,FALSE),"")</f>
        <v>47298.000005833805</v>
      </c>
      <c r="M13">
        <f t="shared" si="16"/>
        <v>1311.1500022336841</v>
      </c>
      <c r="N13">
        <f t="shared" si="0"/>
        <v>130.24166666666667</v>
      </c>
      <c r="O13">
        <f t="shared" si="1"/>
        <v>10.926250018614034</v>
      </c>
      <c r="P13">
        <f t="shared" si="17"/>
        <v>5.9262500186140343</v>
      </c>
      <c r="Q13">
        <f t="shared" si="2"/>
        <v>1</v>
      </c>
      <c r="R13">
        <f t="shared" si="3"/>
        <v>3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4"/>
        <v>0</v>
      </c>
      <c r="U13">
        <f t="shared" si="5"/>
        <v>0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13.95899046993091</v>
      </c>
      <c r="Y13">
        <f>IF(AND($N13&gt;0,$N13&lt;&gt;""),$N13-('DDD Model Calculations'!L$13+'DDD Model Calculations'!L$12*WorkingData!$P13),"")</f>
        <v>8.4654271700387227</v>
      </c>
      <c r="Z13">
        <f>IF(AND($N13&gt;0,$N13&lt;&gt;""),$N13-('DDD Model Calculations'!M$13+'DDD Model Calculations'!M$12*WorkingData!$P13),"")</f>
        <v>-4.2594633958571819</v>
      </c>
      <c r="AA13">
        <f>IF(AND($N13&gt;0,$N13&lt;&gt;""),$N13-('DDD Model Calculations'!N$13+'DDD Model Calculations'!N$12*WorkingData!$P13),"")</f>
        <v>-4.2594633958571819</v>
      </c>
      <c r="AB13">
        <f>IF(X13&lt;&gt;"",X13/'DDD Model Calculations'!K$11,"")</f>
        <v>2.2000364949221072</v>
      </c>
      <c r="AC13">
        <f>IF(Y13&lt;&gt;"",Y13/'DDD Model Calculations'!L$11,"")</f>
        <v>1.170102877570212</v>
      </c>
      <c r="AD13">
        <f>IF(Z13&lt;&gt;"",Z13/'DDD Model Calculations'!M$11,"")</f>
        <v>-0.15248036645651225</v>
      </c>
      <c r="AE13">
        <f>IF(AA13&lt;&gt;"",AA13/'DDD Model Calculations'!N$11,"")</f>
        <v>-0.15248036645651225</v>
      </c>
      <c r="AF13">
        <f t="shared" si="8"/>
        <v>0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>
      <c r="A14" s="2">
        <v>44959</v>
      </c>
      <c r="B14" s="1">
        <v>62</v>
      </c>
      <c r="C14" s="1">
        <v>153585</v>
      </c>
      <c r="D14" t="str">
        <v>A</v>
      </c>
      <c r="E14">
        <v>13708</v>
      </c>
      <c r="F14">
        <v>71735</v>
      </c>
      <c r="G14">
        <f t="shared" si="12"/>
        <v>13708</v>
      </c>
      <c r="H14" s="2">
        <f t="shared" si="13"/>
        <v>44959</v>
      </c>
      <c r="I14">
        <f t="shared" si="14"/>
        <v>62</v>
      </c>
      <c r="J14">
        <f t="shared" si="15"/>
        <v>851</v>
      </c>
      <c r="K14">
        <f>IF(AND($H15&gt;0,$H15&lt;&gt;""),VLOOKUP($H15,'Weather Data'!$L$2:$P$4170,'DDD Model Calculations'!$D$22,FALSE),"")</f>
        <v>44862.450003556907</v>
      </c>
      <c r="L14">
        <f>IF(AND($K14&gt;0,$K14&lt;&gt;""),VLOOKUP($H14,'Weather Data'!$L$2:$P$4170,'DDD Model Calculations'!$D$22,FALSE),"")</f>
        <v>45986.850003600121</v>
      </c>
      <c r="M14">
        <f t="shared" si="16"/>
        <v>1124.4000000432134</v>
      </c>
      <c r="N14">
        <f t="shared" si="0"/>
        <v>221.09677419354838</v>
      </c>
      <c r="O14">
        <f t="shared" si="1"/>
        <v>18.135483871664732</v>
      </c>
      <c r="P14">
        <f t="shared" si="17"/>
        <v>13.135483871664732</v>
      </c>
      <c r="Q14">
        <f t="shared" si="2"/>
        <v>1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0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19.499986747844929</v>
      </c>
      <c r="Y14">
        <f>IF(AND($N14&gt;0,$N14&lt;&gt;""),$N14-('DDD Model Calculations'!L$13+'DDD Model Calculations'!L$12*WorkingData!$P14),"")</f>
        <v>15.430786322057685</v>
      </c>
      <c r="Z14">
        <f>IF(AND($N14&gt;0,$N14&lt;&gt;""),$N14-('DDD Model Calculations'!M$13+'DDD Model Calculations'!M$12*WorkingData!$P14),"")</f>
        <v>-8.7249336725306534</v>
      </c>
      <c r="AA14">
        <f>IF(AND($N14&gt;0,$N14&lt;&gt;""),$N14-('DDD Model Calculations'!N$13+'DDD Model Calculations'!N$12*WorkingData!$P14),"")</f>
        <v>-8.7249336725306534</v>
      </c>
      <c r="AB14">
        <f>IF(X14&lt;&gt;"",X14/'DDD Model Calculations'!K$11,"")</f>
        <v>3.0733370431170326</v>
      </c>
      <c r="AC14">
        <f>IF(Y14&lt;&gt;"",Y14/'DDD Model Calculations'!L$11,"")</f>
        <v>2.1328643098500808</v>
      </c>
      <c r="AD14">
        <f>IF(Z14&lt;&gt;"",Z14/'DDD Model Calculations'!M$11,"")</f>
        <v>-0.31233537186636839</v>
      </c>
      <c r="AE14">
        <f>IF(AA14&lt;&gt;"",AA14/'DDD Model Calculations'!N$11,"")</f>
        <v>-0.31233537186636839</v>
      </c>
      <c r="AF14">
        <f t="shared" si="8"/>
        <v>0</v>
      </c>
      <c r="AG14">
        <f t="shared" si="9"/>
        <v>0</v>
      </c>
      <c r="AH14">
        <f t="shared" si="10"/>
        <v>1</v>
      </c>
      <c r="AI14">
        <f t="shared" si="11"/>
        <v>1</v>
      </c>
    </row>
    <row r="15" spans="1:35">
      <c r="A15" s="2">
        <v>44897</v>
      </c>
      <c r="B15" s="1">
        <v>31</v>
      </c>
      <c r="C15" s="1">
        <v>151028</v>
      </c>
      <c r="D15" t="str">
        <v>A</v>
      </c>
      <c r="E15">
        <v>4157</v>
      </c>
      <c r="F15">
        <v>58027</v>
      </c>
      <c r="G15">
        <f t="shared" si="12"/>
        <v>6422</v>
      </c>
      <c r="H15" s="2">
        <f t="shared" si="13"/>
        <v>44897</v>
      </c>
      <c r="I15">
        <f t="shared" si="14"/>
        <v>59</v>
      </c>
      <c r="J15">
        <f t="shared" si="15"/>
        <v>910</v>
      </c>
      <c r="K15">
        <f>IF(AND($H16&gt;0,$H16&lt;&gt;""),VLOOKUP($H16,'Weather Data'!$L$2:$P$4170,'DDD Model Calculations'!$D$22,FALSE),"")</f>
        <v>44273.05000359565</v>
      </c>
      <c r="L15">
        <f>IF(AND($K15&gt;0,$K15&lt;&gt;""),VLOOKUP($H15,'Weather Data'!$L$2:$P$4170,'DDD Model Calculations'!$D$22,FALSE),"")</f>
        <v>44862.450003556907</v>
      </c>
      <c r="M15">
        <f t="shared" si="16"/>
        <v>589.39999996125698</v>
      </c>
      <c r="N15">
        <f t="shared" si="0"/>
        <v>108.84745762711864</v>
      </c>
      <c r="O15">
        <f t="shared" si="1"/>
        <v>9.9898305078179153</v>
      </c>
      <c r="P15">
        <f t="shared" si="17"/>
        <v>4.9898305078179153</v>
      </c>
      <c r="Q15">
        <f t="shared" si="2"/>
        <v>1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3.6463748352018115</v>
      </c>
      <c r="Y15">
        <f>IF(AND($N15&gt;0,$N15&lt;&gt;""),$N15-('DDD Model Calculations'!L$13+'DDD Model Calculations'!L$12*WorkingData!$P15),"")</f>
        <v>-2.0322013541253625</v>
      </c>
      <c r="Z15">
        <f>IF(AND($N15&gt;0,$N15&lt;&gt;""),$N15-('DDD Model Calculations'!M$13+'DDD Model Calculations'!M$12*WorkingData!$P15),"")</f>
        <v>-13.272322259361644</v>
      </c>
      <c r="AA15">
        <f>IF(AND($N15&gt;0,$N15&lt;&gt;""),$N15-('DDD Model Calculations'!N$13+'DDD Model Calculations'!N$12*WorkingData!$P15),"")</f>
        <v>-13.272322259361644</v>
      </c>
      <c r="AB15">
        <f>IF(X15&lt;&gt;"",X15/'DDD Model Calculations'!K$11,"")</f>
        <v>0.57469469077223856</v>
      </c>
      <c r="AC15">
        <f>IF(Y15&lt;&gt;"",Y15/'DDD Model Calculations'!L$11,"")</f>
        <v>-0.28089364003745732</v>
      </c>
      <c r="AD15">
        <f>IF(Z15&lt;&gt;"",Z15/'DDD Model Calculations'!M$11,"")</f>
        <v>-0.47512289078589942</v>
      </c>
      <c r="AE15">
        <f>IF(AA15&lt;&gt;"",AA15/'DDD Model Calculations'!N$11,"")</f>
        <v>-0.47512289078589942</v>
      </c>
      <c r="AF15">
        <f t="shared" si="8"/>
        <v>1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>
      <c r="A16" s="2">
        <v>44838</v>
      </c>
      <c r="B16" s="1">
        <v>92</v>
      </c>
      <c r="C16" s="1">
        <v>0</v>
      </c>
      <c r="D16" t="str">
        <v>A</v>
      </c>
      <c r="E16">
        <v>244</v>
      </c>
      <c r="F16">
        <v>51605</v>
      </c>
      <c r="G16">
        <f t="shared" si="12"/>
        <v>552</v>
      </c>
      <c r="H16" s="2">
        <f t="shared" si="13"/>
        <v>44838</v>
      </c>
      <c r="I16">
        <f t="shared" si="14"/>
        <v>123</v>
      </c>
      <c r="J16">
        <f t="shared" si="15"/>
        <v>1033</v>
      </c>
      <c r="K16">
        <f>IF(AND($H17&gt;0,$H17&lt;&gt;""),VLOOKUP($H17,'Weather Data'!$L$2:$P$4170,'DDD Model Calculations'!$D$22,FALSE),"")</f>
        <v>44197.600003786385</v>
      </c>
      <c r="L16">
        <f>IF(AND($K16&gt;0,$K16&lt;&gt;""),VLOOKUP($H16,'Weather Data'!$L$2:$P$4170,'DDD Model Calculations'!$D$22,FALSE),"")</f>
        <v>44273.05000359565</v>
      </c>
      <c r="M16">
        <f t="shared" si="16"/>
        <v>75.449999809265137</v>
      </c>
      <c r="N16">
        <f t="shared" si="0"/>
        <v>4.4878048780487809</v>
      </c>
      <c r="O16">
        <f t="shared" si="1"/>
        <v>0.61341463259565154</v>
      </c>
      <c r="P16">
        <f t="shared" si="17"/>
        <v>-4.3865853674043489</v>
      </c>
      <c r="Q16">
        <f t="shared" si="2"/>
        <v>0</v>
      </c>
      <c r="R16">
        <f t="shared" si="3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10.247276758219879</v>
      </c>
      <c r="Y16">
        <f>IF(AND($N16&gt;0,$N16&lt;&gt;""),$N16-('DDD Model Calculations'!L$13+'DDD Model Calculations'!L$12*WorkingData!$P16),"")</f>
        <v>2.716157159001316</v>
      </c>
      <c r="Z16">
        <f>IF(AND($N16&gt;0,$N16&lt;&gt;""),$N16-('DDD Model Calculations'!M$13+'DDD Model Calculations'!M$12*WorkingData!$P16),"")</f>
        <v>6.3431098855622317</v>
      </c>
      <c r="AA16">
        <f>IF(AND($N16&gt;0,$N16&lt;&gt;""),$N16-('DDD Model Calculations'!N$13+'DDD Model Calculations'!N$12*WorkingData!$P16),"")</f>
        <v>6.3431098855622317</v>
      </c>
      <c r="AB16">
        <f>IF(X16&lt;&gt;"",X16/'DDD Model Calculations'!K$11,"")</f>
        <v>1.6150439310216407</v>
      </c>
      <c r="AC16">
        <f>IF(Y16&lt;&gt;"",Y16/'DDD Model Calculations'!L$11,"")</f>
        <v>0.37543094327581744</v>
      </c>
      <c r="AD16">
        <f>IF(Z16&lt;&gt;"",Z16/'DDD Model Calculations'!M$11,"")</f>
        <v>0.22707079036414951</v>
      </c>
      <c r="AE16">
        <f>IF(AA16&lt;&gt;"",AA16/'DDD Model Calculations'!N$11,"")</f>
        <v>0.22707079036414951</v>
      </c>
      <c r="AF16">
        <f t="shared" si="8"/>
        <v>1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>
      <c r="A17" s="2">
        <v>44715</v>
      </c>
      <c r="B17" s="1">
        <v>31</v>
      </c>
      <c r="C17" s="1">
        <v>148559</v>
      </c>
      <c r="D17" t="str">
        <v>A</v>
      </c>
      <c r="E17">
        <v>2093</v>
      </c>
      <c r="F17">
        <v>51053</v>
      </c>
      <c r="G17">
        <f t="shared" si="12"/>
        <v>6111</v>
      </c>
      <c r="H17" s="2">
        <f t="shared" si="13"/>
        <v>44715</v>
      </c>
      <c r="I17">
        <f t="shared" si="14"/>
        <v>63</v>
      </c>
      <c r="J17">
        <f t="shared" si="15"/>
        <v>1096</v>
      </c>
      <c r="K17">
        <f>IF(AND($H18&gt;0,$H18&lt;&gt;""),VLOOKUP($H18,'Weather Data'!$L$2:$P$4170,'DDD Model Calculations'!$D$22,FALSE),"")</f>
        <v>43787.300002880394</v>
      </c>
      <c r="L17">
        <f>IF(AND($K17&gt;0,$K17&lt;&gt;""),VLOOKUP($H17,'Weather Data'!$L$2:$P$4170,'DDD Model Calculations'!$D$22,FALSE),"")</f>
        <v>44197.600003786385</v>
      </c>
      <c r="M17">
        <f t="shared" si="16"/>
        <v>410.3000009059906</v>
      </c>
      <c r="N17">
        <f t="shared" si="0"/>
        <v>97</v>
      </c>
      <c r="O17">
        <f t="shared" si="1"/>
        <v>6.5126984270792159</v>
      </c>
      <c r="P17">
        <f t="shared" si="17"/>
        <v>1.5126984270792159</v>
      </c>
      <c r="Q17">
        <f t="shared" si="2"/>
        <v>1</v>
      </c>
      <c r="R17">
        <f t="shared" si="3"/>
        <v>3</v>
      </c>
      <c r="S17">
        <f>IF('DDD Model Calculations'!$D$23=1,WorkingData!AF17,IF('DDD Model Calculations'!$D$23=2,WorkingData!AG17,IF('DDD Model Calculations'!$D$23=4,WorkingData!AH17,WorkingData!AI17)))</f>
        <v>0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32.947316498524359</v>
      </c>
      <c r="Y17">
        <f>IF(AND($N17&gt;0,$N17&lt;&gt;""),$N17-('DDD Model Calculations'!L$13+'DDD Model Calculations'!L$12*WorkingData!$P17),"")</f>
        <v>26.581746663947655</v>
      </c>
      <c r="Z17">
        <f>IF(AND($N17&gt;0,$N17&lt;&gt;""),$N17-('DDD Model Calculations'!M$13+'DDD Model Calculations'!M$12*WorkingData!$P17),"")</f>
        <v>20.854902831716743</v>
      </c>
      <c r="AA17">
        <f>IF(AND($N17&gt;0,$N17&lt;&gt;""),$N17-('DDD Model Calculations'!N$13+'DDD Model Calculations'!N$12*WorkingData!$P17),"")</f>
        <v>20.854902831716743</v>
      </c>
      <c r="AB17">
        <f>IF(X17&lt;&gt;"",X17/'DDD Model Calculations'!K$11,"")</f>
        <v>5.1927321580055219</v>
      </c>
      <c r="AC17">
        <f>IF(Y17&lt;&gt;"",Y17/'DDD Model Calculations'!L$11,"")</f>
        <v>3.6741652414671071</v>
      </c>
      <c r="AD17">
        <f>IF(Z17&lt;&gt;"",Z17/'DDD Model Calculations'!M$11,"")</f>
        <v>0.74656428067629454</v>
      </c>
      <c r="AE17">
        <f>IF(AA17&lt;&gt;"",AA17/'DDD Model Calculations'!N$11,"")</f>
        <v>0.74656428067629454</v>
      </c>
      <c r="AF17">
        <f t="shared" si="8"/>
        <v>0</v>
      </c>
      <c r="AG17">
        <f t="shared" si="9"/>
        <v>0</v>
      </c>
      <c r="AH17">
        <f t="shared" si="10"/>
        <v>1</v>
      </c>
      <c r="AI17">
        <f t="shared" si="11"/>
        <v>1</v>
      </c>
    </row>
    <row r="18" spans="1:35">
      <c r="A18" s="2">
        <v>44652</v>
      </c>
      <c r="B18" s="1">
        <v>29</v>
      </c>
      <c r="C18" s="1">
        <v>146395</v>
      </c>
      <c r="D18" t="str">
        <v>A</v>
      </c>
      <c r="E18">
        <v>8596</v>
      </c>
      <c r="F18">
        <v>44942</v>
      </c>
      <c r="G18">
        <f t="shared" si="12"/>
        <v>16023</v>
      </c>
      <c r="H18" s="2">
        <f t="shared" si="13"/>
        <v>44652</v>
      </c>
      <c r="I18">
        <f t="shared" si="14"/>
        <v>58</v>
      </c>
      <c r="J18">
        <f t="shared" si="15"/>
        <v>1154</v>
      </c>
      <c r="K18">
        <f>IF(AND($H19&gt;0,$H19&lt;&gt;""),VLOOKUP($H19,'Weather Data'!$L$2:$P$4170,'DDD Model Calculations'!$D$22,FALSE),"")</f>
        <v>42732.250000245869</v>
      </c>
      <c r="L18">
        <f>IF(AND($K18&gt;0,$K18&lt;&gt;""),VLOOKUP($H18,'Weather Data'!$L$2:$P$4170,'DDD Model Calculations'!$D$22,FALSE),"")</f>
        <v>43787.300002880394</v>
      </c>
      <c r="M18">
        <f t="shared" si="16"/>
        <v>1055.0500026345253</v>
      </c>
      <c r="N18">
        <f t="shared" si="0"/>
        <v>276.25862068965517</v>
      </c>
      <c r="O18">
        <f t="shared" si="1"/>
        <v>18.190517286802159</v>
      </c>
      <c r="P18">
        <f t="shared" si="17"/>
        <v>13.190517286802159</v>
      </c>
      <c r="Q18">
        <f t="shared" si="2"/>
        <v>1</v>
      </c>
      <c r="R18">
        <f t="shared" si="3"/>
        <v>4</v>
      </c>
      <c r="S18">
        <f>IF('DDD Model Calculations'!$D$23=1,WorkingData!AF18,IF('DDD Model Calculations'!$D$23=2,WorkingData!AG18,IF('DDD Model Calculations'!$D$23=4,WorkingData!AH18,WorkingData!AI18)))</f>
        <v>0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74.010567520416032</v>
      </c>
      <c r="Y18">
        <f>IF(AND($N18&gt;0,$N18&lt;&gt;""),$N18-('DDD Model Calculations'!L$13+'DDD Model Calculations'!L$12*WorkingData!$P18),"")</f>
        <v>69.952240310140297</v>
      </c>
      <c r="Z18">
        <f>IF(AND($N18&gt;0,$N18&lt;&gt;""),$N18-('DDD Model Calculations'!M$13+'DDD Model Calculations'!M$12*WorkingData!$P18),"")</f>
        <v>45.709260338398025</v>
      </c>
      <c r="AA18">
        <f>IF(AND($N18&gt;0,$N18&lt;&gt;""),$N18-('DDD Model Calculations'!N$13+'DDD Model Calculations'!N$12*WorkingData!$P18),"")</f>
        <v>45.709260338398025</v>
      </c>
      <c r="AB18">
        <f>IF(X18&lt;&gt;"",X18/'DDD Model Calculations'!K$11,"")</f>
        <v>11.664593503774915</v>
      </c>
      <c r="AC18">
        <f>IF(Y18&lt;&gt;"",Y18/'DDD Model Calculations'!L$11,"")</f>
        <v>9.6688939654540462</v>
      </c>
      <c r="AD18">
        <f>IF(Z18&lt;&gt;"",Z18/'DDD Model Calculations'!M$11,"")</f>
        <v>1.6363011297699963</v>
      </c>
      <c r="AE18">
        <f>IF(AA18&lt;&gt;"",AA18/'DDD Model Calculations'!N$11,"")</f>
        <v>1.6363011297699963</v>
      </c>
      <c r="AF18">
        <f t="shared" si="8"/>
        <v>0</v>
      </c>
      <c r="AG18">
        <f t="shared" si="9"/>
        <v>0</v>
      </c>
      <c r="AH18">
        <f t="shared" si="10"/>
        <v>1</v>
      </c>
      <c r="AI18">
        <f t="shared" si="11"/>
        <v>1</v>
      </c>
    </row>
    <row r="19" spans="1:35">
      <c r="A19" s="2">
        <v>44594</v>
      </c>
      <c r="B19" s="1">
        <v>29</v>
      </c>
      <c r="C19" s="1">
        <v>140721</v>
      </c>
      <c r="D19" t="str">
        <v>A</v>
      </c>
      <c r="E19">
        <v>12855</v>
      </c>
      <c r="F19">
        <v>28919</v>
      </c>
      <c r="G19">
        <f t="shared" si="12"/>
        <v>19359</v>
      </c>
      <c r="H19" s="2">
        <f t="shared" si="13"/>
        <v>44594</v>
      </c>
      <c r="I19">
        <f t="shared" si="14"/>
        <v>62</v>
      </c>
      <c r="J19">
        <f t="shared" si="15"/>
        <v>1216</v>
      </c>
      <c r="K19">
        <f>IF(AND($H20&gt;0,$H20&lt;&gt;""),VLOOKUP($H20,'Weather Data'!$L$2:$P$4170,'DDD Model Calculations'!$D$22,FALSE),"")</f>
        <v>41471.150000572205</v>
      </c>
      <c r="L19">
        <f>IF(AND($K19&gt;0,$K19&lt;&gt;""),VLOOKUP($H19,'Weather Data'!$L$2:$P$4170,'DDD Model Calculations'!$D$22,FALSE),"")</f>
        <v>42732.250000245869</v>
      </c>
      <c r="M19">
        <f t="shared" si="16"/>
        <v>1261.0999996736646</v>
      </c>
      <c r="N19">
        <f t="shared" si="0"/>
        <v>312.24193548387098</v>
      </c>
      <c r="O19">
        <f t="shared" si="1"/>
        <v>20.340322575381688</v>
      </c>
      <c r="P19">
        <f t="shared" si="17"/>
        <v>15.340322575381688</v>
      </c>
      <c r="Q19">
        <f t="shared" si="2"/>
        <v>1</v>
      </c>
      <c r="R19">
        <f t="shared" si="3"/>
        <v>4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4"/>
        <v>0</v>
      </c>
      <c r="U19">
        <f t="shared" si="5"/>
        <v>0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84.553075248027824</v>
      </c>
      <c r="Y19">
        <f>IF(AND($N19&gt;0,$N19&lt;&gt;""),$N19-('DDD Model Calculations'!L$13+'DDD Model Calculations'!L$12*WorkingData!$P19),"")</f>
        <v>80.919495369025213</v>
      </c>
      <c r="Z19">
        <f>IF(AND($N19&gt;0,$N19&lt;&gt;""),$N19-('DDD Model Calculations'!M$13+'DDD Model Calculations'!M$12*WorkingData!$P19),"")</f>
        <v>53.267823425353868</v>
      </c>
      <c r="AA19">
        <f>IF(AND($N19&gt;0,$N19&lt;&gt;""),$N19-('DDD Model Calculations'!N$13+'DDD Model Calculations'!N$12*WorkingData!$P19),"")</f>
        <v>53.267823425353868</v>
      </c>
      <c r="AB19">
        <f>IF(X19&lt;&gt;"",X19/'DDD Model Calculations'!K$11,"")</f>
        <v>13.326167942034351</v>
      </c>
      <c r="AC19">
        <f>IF(Y19&lt;&gt;"",Y19/'DDD Model Calculations'!L$11,"")</f>
        <v>11.184802902556036</v>
      </c>
      <c r="AD19">
        <f>IF(Z19&lt;&gt;"",Z19/'DDD Model Calculations'!M$11,"")</f>
        <v>1.9068827411778237</v>
      </c>
      <c r="AE19">
        <f>IF(AA19&lt;&gt;"",AA19/'DDD Model Calculations'!N$11,"")</f>
        <v>1.9068827411778237</v>
      </c>
      <c r="AF19">
        <f t="shared" si="8"/>
        <v>0</v>
      </c>
      <c r="AG19">
        <f t="shared" si="9"/>
        <v>0</v>
      </c>
      <c r="AH19">
        <f t="shared" si="10"/>
        <v>1</v>
      </c>
      <c r="AI19">
        <f t="shared" si="11"/>
        <v>1</v>
      </c>
    </row>
    <row r="20" spans="1:35">
      <c r="A20" s="2">
        <v>44532</v>
      </c>
      <c r="B20" s="1">
        <v>30</v>
      </c>
      <c r="C20" s="1">
        <v>133866</v>
      </c>
      <c r="D20" t="str">
        <v>A</v>
      </c>
      <c r="E20">
        <v>8458</v>
      </c>
      <c r="F20">
        <v>9560</v>
      </c>
      <c r="G20">
        <f t="shared" si="12"/>
        <v>9207</v>
      </c>
      <c r="H20" s="2">
        <f t="shared" si="13"/>
        <v>44532</v>
      </c>
      <c r="I20">
        <f t="shared" si="14"/>
        <v>121</v>
      </c>
      <c r="J20">
        <f t="shared" si="15"/>
        <v>1337</v>
      </c>
      <c r="K20">
        <f>IF(AND($H21&gt;0,$H21&lt;&gt;""),VLOOKUP($H21,'Weather Data'!$L$2:$P$4170,'DDD Model Calculations'!$D$22,FALSE),"")</f>
        <v>40864.250001758337</v>
      </c>
      <c r="L20">
        <f>IF(AND($K20&gt;0,$K20&lt;&gt;""),VLOOKUP($H20,'Weather Data'!$L$2:$P$4170,'DDD Model Calculations'!$D$22,FALSE),"")</f>
        <v>41471.150000572205</v>
      </c>
      <c r="M20">
        <f t="shared" si="16"/>
        <v>606.89999881386757</v>
      </c>
      <c r="N20">
        <f t="shared" si="0"/>
        <v>76.090909090909093</v>
      </c>
      <c r="O20">
        <f t="shared" si="1"/>
        <v>5.0157024695360954</v>
      </c>
      <c r="P20">
        <f t="shared" si="17"/>
        <v>1.5702469536095442E-2</v>
      </c>
      <c r="Q20">
        <f t="shared" si="2"/>
        <v>1</v>
      </c>
      <c r="R20">
        <f t="shared" si="3"/>
        <v>4</v>
      </c>
      <c r="S20">
        <f>IF('DDD Model Calculations'!$D$23=1,WorkingData!AF20,IF('DDD Model Calculations'!$D$23=2,WorkingData!AG20,IF('DDD Model Calculations'!$D$23=4,WorkingData!AH20,WorkingData!AI20)))</f>
        <v>0</v>
      </c>
      <c r="T20">
        <f t="shared" si="4"/>
        <v>0</v>
      </c>
      <c r="U20">
        <f t="shared" si="5"/>
        <v>0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29.753683606798809</v>
      </c>
      <c r="Y20">
        <f>IF(AND($N20&gt;0,$N20&lt;&gt;""),$N20-('DDD Model Calculations'!L$13+'DDD Model Calculations'!L$12*WorkingData!$P20),"")</f>
        <v>23.092345108301281</v>
      </c>
      <c r="Z20">
        <f>IF(AND($N20&gt;0,$N20&lt;&gt;""),$N20-('DDD Model Calculations'!M$13+'DDD Model Calculations'!M$12*WorkingData!$P20),"")</f>
        <v>19.739110704605736</v>
      </c>
      <c r="AA20">
        <f>IF(AND($N20&gt;0,$N20&lt;&gt;""),$N20-('DDD Model Calculations'!N$13+'DDD Model Calculations'!N$12*WorkingData!$P20),"")</f>
        <v>19.739110704605736</v>
      </c>
      <c r="AB20">
        <f>IF(X20&lt;&gt;"",X20/'DDD Model Calculations'!K$11,"")</f>
        <v>4.689392827821524</v>
      </c>
      <c r="AC20">
        <f>IF(Y20&lt;&gt;"",Y20/'DDD Model Calculations'!L$11,"")</f>
        <v>3.1918554041430776</v>
      </c>
      <c r="AD20">
        <f>IF(Z20&lt;&gt;"",Z20/'DDD Model Calculations'!M$11,"")</f>
        <v>0.70662112901154384</v>
      </c>
      <c r="AE20">
        <f>IF(AA20&lt;&gt;"",AA20/'DDD Model Calculations'!N$11,"")</f>
        <v>0.70662112901154384</v>
      </c>
      <c r="AF20">
        <f t="shared" si="8"/>
        <v>0</v>
      </c>
      <c r="AG20">
        <f t="shared" si="9"/>
        <v>0</v>
      </c>
      <c r="AH20">
        <f t="shared" si="10"/>
        <v>1</v>
      </c>
      <c r="AI20">
        <f t="shared" si="11"/>
        <v>1</v>
      </c>
    </row>
    <row r="21" spans="1:35">
      <c r="A21" s="2">
        <v>44411</v>
      </c>
      <c r="B21" s="1">
        <v>32</v>
      </c>
      <c r="C21" s="1">
        <v>130606</v>
      </c>
      <c r="D21" t="str">
        <v>A</v>
      </c>
      <c r="E21">
        <v>152</v>
      </c>
      <c r="F21">
        <v>353</v>
      </c>
      <c r="G21" t="str">
        <f t="shared" si="12"/>
        <v/>
      </c>
      <c r="H21" s="2">
        <f t="shared" si="13"/>
        <v>44411</v>
      </c>
      <c r="I21" t="str">
        <f t="shared" si="14"/>
        <v/>
      </c>
      <c r="J21" t="str">
        <f t="shared" si="15"/>
        <v/>
      </c>
      <c r="K21" t="str">
        <f>IF(AND($H22&gt;0,$H22&lt;&gt;""),VLOOKUP($H22,'Weather Data'!$L$2:$P$4170,'DDD Model Calculations'!$D$22,FALSE),"")</f>
        <v/>
      </c>
      <c r="L21" t="str">
        <f>IF(AND($K21&gt;0,$K21&lt;&gt;""),VLOOKUP($H21,'Weather Data'!$L$2:$P$4170,'DDD Model Calculations'!$D$22,FALSE),"")</f>
        <v/>
      </c>
      <c r="M21" t="str">
        <f t="shared" si="16"/>
        <v/>
      </c>
      <c r="N21" t="str">
        <f t="shared" si="0"/>
        <v/>
      </c>
      <c r="O21" t="str">
        <f t="shared" si="1"/>
        <v/>
      </c>
      <c r="P21" t="str">
        <f t="shared" si="17"/>
        <v/>
      </c>
      <c r="Q21" t="str">
        <f t="shared" si="2"/>
        <v/>
      </c>
      <c r="R21" t="str">
        <f t="shared" si="3"/>
        <v/>
      </c>
      <c r="S21" t="str">
        <f>IF('DDD Model Calculations'!$D$23=1,WorkingData!AF21,IF('DDD Model Calculations'!$D$23=2,WorkingData!AG21,IF('DDD Model Calculations'!$D$23=4,WorkingData!AH21,WorkingData!AI21)))</f>
        <v/>
      </c>
      <c r="T21" t="str">
        <f t="shared" si="4"/>
        <v/>
      </c>
      <c r="U21" t="str">
        <f t="shared" si="5"/>
        <v/>
      </c>
      <c r="V21" t="str">
        <f t="shared" si="6"/>
        <v/>
      </c>
      <c r="W21" t="str">
        <f t="shared" si="7"/>
        <v/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>
      <c r="A22" s="2"/>
      <c r="G22" t="str">
        <f t="shared" si="12"/>
        <v/>
      </c>
      <c r="H22" s="2" t="str">
        <f t="shared" si="13"/>
        <v/>
      </c>
      <c r="I22" t="str">
        <f t="shared" si="14"/>
        <v/>
      </c>
      <c r="J22" t="str">
        <f t="shared" si="15"/>
        <v/>
      </c>
      <c r="K22" t="str">
        <f>IF(AND($H23&gt;0,$H23&lt;&gt;""),VLOOKUP($H23,'Weather Data'!$L$2:$P$4170,'DDD Model Calculations'!$D$22,FALSE),"")</f>
        <v/>
      </c>
      <c r="L22" t="str">
        <f>IF(AND($K22&gt;0,$K22&lt;&gt;""),VLOOKUP($H22,'Weather Data'!$L$2:$P$4170,'DDD Model Calculations'!$D$22,FALSE),"")</f>
        <v/>
      </c>
      <c r="M22" t="str">
        <f t="shared" si="16"/>
        <v/>
      </c>
      <c r="N22" t="str">
        <f t="shared" si="0"/>
        <v/>
      </c>
      <c r="O22" t="str">
        <f t="shared" si="1"/>
        <v/>
      </c>
      <c r="P22" t="str">
        <f t="shared" si="17"/>
        <v/>
      </c>
      <c r="Q22" t="str">
        <f t="shared" si="2"/>
        <v/>
      </c>
      <c r="R22" t="str">
        <f t="shared" si="3"/>
        <v/>
      </c>
      <c r="S22" t="str">
        <f>IF('DDD Model Calculations'!$D$23=1,WorkingData!AF22,IF('DDD Model Calculations'!$D$23=2,WorkingData!AG22,IF('DDD Model Calculations'!$D$23=4,WorkingData!AH22,WorkingData!AI22)))</f>
        <v/>
      </c>
      <c r="T22" t="str">
        <f t="shared" si="4"/>
        <v/>
      </c>
      <c r="U22" t="str">
        <f t="shared" si="5"/>
        <v/>
      </c>
      <c r="V22" t="str">
        <f t="shared" si="6"/>
        <v/>
      </c>
      <c r="W22" t="str">
        <f t="shared" si="7"/>
        <v/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>
      <c r="A23" s="2"/>
      <c r="G23" t="str">
        <f t="shared" si="12"/>
        <v/>
      </c>
      <c r="H23" s="2" t="str">
        <f t="shared" si="13"/>
        <v/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6"/>
  <cols>
    <col min="1" max="1" width="10.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44379</v>
      </c>
      <c r="B2">
        <v>35</v>
      </c>
      <c r="C2">
        <v>130552</v>
      </c>
      <c r="D2" t="str">
        <v>E</v>
      </c>
      <c r="E2">
        <v>201</v>
      </c>
      <c r="F2">
        <f>E2</f>
        <v>201</v>
      </c>
    </row>
    <row r="3" spans="1:6">
      <c r="A3" s="20">
        <v>44411</v>
      </c>
      <c r="B3">
        <v>32</v>
      </c>
      <c r="C3">
        <v>130606</v>
      </c>
      <c r="D3" t="str">
        <v>A</v>
      </c>
      <c r="E3">
        <v>152</v>
      </c>
      <c r="F3">
        <f>E3+F2</f>
        <v>353</v>
      </c>
    </row>
    <row r="4" spans="1:6">
      <c r="A4" s="20">
        <v>44441</v>
      </c>
      <c r="B4">
        <v>30</v>
      </c>
      <c r="C4">
        <v>130693</v>
      </c>
      <c r="D4" t="str">
        <v>E</v>
      </c>
      <c r="E4">
        <v>246</v>
      </c>
      <c r="F4">
        <f t="shared" ref="F4:F67" si="0">E4+F3</f>
        <v>599</v>
      </c>
    </row>
    <row r="5" spans="1:6">
      <c r="A5" s="20">
        <v>44470</v>
      </c>
      <c r="B5">
        <v>29</v>
      </c>
      <c r="C5">
        <v>130778</v>
      </c>
      <c r="D5" t="str">
        <v>E</v>
      </c>
      <c r="E5">
        <v>240</v>
      </c>
      <c r="F5">
        <f t="shared" si="0"/>
        <v>839</v>
      </c>
    </row>
    <row r="6" spans="1:6">
      <c r="A6" s="20">
        <v>44502</v>
      </c>
      <c r="B6">
        <v>32</v>
      </c>
      <c r="C6">
        <v>130871</v>
      </c>
      <c r="D6" t="str">
        <v>E</v>
      </c>
      <c r="E6">
        <v>263</v>
      </c>
      <c r="F6">
        <f t="shared" si="0"/>
        <v>1102</v>
      </c>
    </row>
    <row r="7" spans="1:6">
      <c r="A7" s="20">
        <v>44532</v>
      </c>
      <c r="B7">
        <v>30</v>
      </c>
      <c r="C7">
        <v>133866</v>
      </c>
      <c r="D7" t="str">
        <v>A</v>
      </c>
      <c r="E7">
        <v>8458</v>
      </c>
      <c r="F7">
        <f t="shared" si="0"/>
        <v>9560</v>
      </c>
    </row>
    <row r="8" spans="1:6">
      <c r="A8" s="20">
        <v>44565</v>
      </c>
      <c r="B8">
        <v>33</v>
      </c>
      <c r="C8">
        <v>136169</v>
      </c>
      <c r="D8" t="str">
        <v>E</v>
      </c>
      <c r="E8">
        <v>6504</v>
      </c>
      <c r="F8">
        <f t="shared" si="0"/>
        <v>16064</v>
      </c>
    </row>
    <row r="9" spans="1:6">
      <c r="A9" s="20">
        <v>44594</v>
      </c>
      <c r="B9">
        <v>29</v>
      </c>
      <c r="C9">
        <v>140721</v>
      </c>
      <c r="D9" t="str">
        <v>A</v>
      </c>
      <c r="E9">
        <v>12855</v>
      </c>
      <c r="F9">
        <f t="shared" si="0"/>
        <v>28919</v>
      </c>
    </row>
    <row r="10" spans="1:6">
      <c r="A10" s="20">
        <v>44623</v>
      </c>
      <c r="B10">
        <v>29</v>
      </c>
      <c r="C10">
        <v>143351</v>
      </c>
      <c r="D10" t="str">
        <v>E</v>
      </c>
      <c r="E10">
        <v>7427</v>
      </c>
      <c r="F10">
        <f t="shared" si="0"/>
        <v>36346</v>
      </c>
    </row>
    <row r="11" spans="1:6">
      <c r="A11" s="20">
        <v>44652</v>
      </c>
      <c r="B11">
        <v>29</v>
      </c>
      <c r="C11">
        <v>146395</v>
      </c>
      <c r="D11" t="str">
        <v>A</v>
      </c>
      <c r="E11">
        <v>8596</v>
      </c>
      <c r="F11">
        <f t="shared" si="0"/>
        <v>44942</v>
      </c>
    </row>
    <row r="12" spans="1:6">
      <c r="A12" s="20">
        <v>44684</v>
      </c>
      <c r="B12">
        <v>32</v>
      </c>
      <c r="C12">
        <v>147818</v>
      </c>
      <c r="D12" t="str">
        <v>E</v>
      </c>
      <c r="E12">
        <v>4018</v>
      </c>
      <c r="F12">
        <f t="shared" si="0"/>
        <v>48960</v>
      </c>
    </row>
    <row r="13" spans="1:6">
      <c r="A13" s="20">
        <v>44715</v>
      </c>
      <c r="B13">
        <v>31</v>
      </c>
      <c r="C13">
        <v>148559</v>
      </c>
      <c r="D13" t="str">
        <v>A</v>
      </c>
      <c r="E13">
        <v>2093</v>
      </c>
      <c r="F13">
        <f t="shared" si="0"/>
        <v>51053</v>
      </c>
    </row>
    <row r="14" spans="1:6">
      <c r="A14" s="20">
        <v>44746</v>
      </c>
      <c r="B14">
        <v>31</v>
      </c>
      <c r="C14">
        <v>148668</v>
      </c>
      <c r="D14" t="str">
        <v>E</v>
      </c>
      <c r="E14">
        <v>308</v>
      </c>
      <c r="F14">
        <f t="shared" si="0"/>
        <v>51361</v>
      </c>
    </row>
    <row r="15" spans="1:6">
      <c r="A15" s="20">
        <v>44777</v>
      </c>
      <c r="B15">
        <v>31</v>
      </c>
      <c r="C15">
        <v>148777</v>
      </c>
      <c r="D15" t="str">
        <v>E</v>
      </c>
      <c r="E15">
        <v>0</v>
      </c>
      <c r="F15">
        <f t="shared" si="0"/>
        <v>51361</v>
      </c>
    </row>
    <row r="16" spans="1:6">
      <c r="A16" s="20">
        <v>44806</v>
      </c>
      <c r="B16">
        <v>29</v>
      </c>
      <c r="C16">
        <v>148879</v>
      </c>
      <c r="D16" t="str">
        <v>E</v>
      </c>
      <c r="E16">
        <v>0</v>
      </c>
      <c r="F16">
        <f t="shared" si="0"/>
        <v>51361</v>
      </c>
    </row>
    <row r="17" spans="1:6">
      <c r="A17" s="20">
        <v>44838</v>
      </c>
      <c r="B17">
        <v>92</v>
      </c>
      <c r="C17">
        <v>0</v>
      </c>
      <c r="D17" t="str">
        <v>A</v>
      </c>
      <c r="E17">
        <v>244</v>
      </c>
      <c r="F17">
        <f t="shared" si="0"/>
        <v>51605</v>
      </c>
    </row>
    <row r="18" spans="1:6">
      <c r="A18" s="20">
        <v>44866</v>
      </c>
      <c r="B18">
        <v>28</v>
      </c>
      <c r="C18">
        <v>149556</v>
      </c>
      <c r="D18" t="str">
        <v>E</v>
      </c>
      <c r="E18">
        <v>2265</v>
      </c>
      <c r="F18">
        <f t="shared" si="0"/>
        <v>53870</v>
      </c>
    </row>
    <row r="19" spans="1:6">
      <c r="A19" s="20">
        <v>44897</v>
      </c>
      <c r="B19">
        <v>31</v>
      </c>
      <c r="C19">
        <v>151028</v>
      </c>
      <c r="D19" t="str">
        <v>A</v>
      </c>
      <c r="E19">
        <v>4157</v>
      </c>
      <c r="F19">
        <f t="shared" si="0"/>
        <v>58027</v>
      </c>
    </row>
    <row r="20" spans="1:6">
      <c r="A20" s="20">
        <v>44959</v>
      </c>
      <c r="B20">
        <v>62</v>
      </c>
      <c r="C20">
        <v>153585</v>
      </c>
      <c r="D20" t="str">
        <v>A</v>
      </c>
      <c r="E20">
        <v>13708</v>
      </c>
      <c r="F20">
        <f t="shared" si="0"/>
        <v>71735</v>
      </c>
    </row>
    <row r="21" spans="1:6">
      <c r="A21" s="20">
        <v>44988</v>
      </c>
      <c r="B21">
        <v>29</v>
      </c>
      <c r="C21">
        <v>158027</v>
      </c>
      <c r="D21" t="str">
        <v>E</v>
      </c>
      <c r="E21">
        <v>6057</v>
      </c>
      <c r="F21">
        <f t="shared" si="0"/>
        <v>77792</v>
      </c>
    </row>
    <row r="22" spans="1:6">
      <c r="A22" s="20">
        <v>45019</v>
      </c>
      <c r="B22">
        <v>31</v>
      </c>
      <c r="C22">
        <v>160090</v>
      </c>
      <c r="D22" t="str">
        <v>E</v>
      </c>
      <c r="E22">
        <v>5825</v>
      </c>
      <c r="F22">
        <f t="shared" si="0"/>
        <v>83617</v>
      </c>
    </row>
    <row r="23" spans="1:6">
      <c r="A23" s="20">
        <v>45049</v>
      </c>
      <c r="B23">
        <v>30</v>
      </c>
      <c r="C23">
        <v>161214</v>
      </c>
      <c r="D23" t="str">
        <v>E</v>
      </c>
      <c r="E23">
        <v>3174</v>
      </c>
      <c r="F23">
        <f t="shared" si="0"/>
        <v>86791</v>
      </c>
    </row>
    <row r="24" spans="1:6">
      <c r="A24" s="20">
        <v>45079</v>
      </c>
      <c r="B24">
        <v>30</v>
      </c>
      <c r="C24">
        <v>161417</v>
      </c>
      <c r="D24" t="str">
        <v>A</v>
      </c>
      <c r="E24">
        <v>573</v>
      </c>
      <c r="F24">
        <f t="shared" si="0"/>
        <v>87364</v>
      </c>
    </row>
    <row r="25" spans="1:6">
      <c r="A25" s="20">
        <v>45107</v>
      </c>
      <c r="B25">
        <v>28</v>
      </c>
      <c r="C25">
        <v>161515</v>
      </c>
      <c r="D25" t="str">
        <v>E</v>
      </c>
      <c r="E25">
        <v>0</v>
      </c>
      <c r="F25">
        <f t="shared" si="0"/>
        <v>87364</v>
      </c>
    </row>
    <row r="26" spans="1:6">
      <c r="A26" s="20">
        <v>45139</v>
      </c>
      <c r="B26">
        <v>60</v>
      </c>
      <c r="C26">
        <v>0</v>
      </c>
      <c r="D26" t="str">
        <v>A</v>
      </c>
      <c r="E26">
        <v>102</v>
      </c>
      <c r="F26">
        <f t="shared" si="0"/>
        <v>87466</v>
      </c>
    </row>
    <row r="27" spans="1:6">
      <c r="A27" s="20">
        <v>45170</v>
      </c>
      <c r="B27">
        <v>31</v>
      </c>
      <c r="C27">
        <v>161470</v>
      </c>
      <c r="D27" t="str">
        <v>A</v>
      </c>
      <c r="E27">
        <v>48</v>
      </c>
      <c r="F27">
        <f t="shared" si="0"/>
        <v>87514</v>
      </c>
    </row>
    <row r="28" spans="1:6">
      <c r="A28" s="20">
        <v>45202</v>
      </c>
      <c r="B28">
        <v>32</v>
      </c>
      <c r="C28">
        <v>161505</v>
      </c>
      <c r="D28" t="str">
        <v>A</v>
      </c>
      <c r="E28">
        <v>99</v>
      </c>
      <c r="F28">
        <f t="shared" si="0"/>
        <v>87613</v>
      </c>
    </row>
    <row r="29" spans="1:6">
      <c r="A29" s="20">
        <v>45232</v>
      </c>
      <c r="B29">
        <v>30</v>
      </c>
      <c r="C29">
        <v>162415</v>
      </c>
      <c r="D29" t="str">
        <v>E</v>
      </c>
      <c r="E29">
        <v>2570</v>
      </c>
      <c r="F29">
        <f t="shared" si="0"/>
        <v>90183</v>
      </c>
    </row>
    <row r="30" spans="1:6">
      <c r="A30" s="20">
        <v>45261</v>
      </c>
      <c r="B30">
        <v>29</v>
      </c>
      <c r="C30">
        <v>164122</v>
      </c>
      <c r="D30" t="str">
        <v>E</v>
      </c>
      <c r="E30">
        <v>4820</v>
      </c>
      <c r="F30">
        <f t="shared" si="0"/>
        <v>95003</v>
      </c>
    </row>
    <row r="31" spans="1:6">
      <c r="A31" s="20">
        <v>45294</v>
      </c>
      <c r="B31">
        <v>33</v>
      </c>
      <c r="C31">
        <v>166248</v>
      </c>
      <c r="D31" t="str">
        <v>E</v>
      </c>
      <c r="E31">
        <v>6003</v>
      </c>
      <c r="F31">
        <f t="shared" si="0"/>
        <v>101006</v>
      </c>
    </row>
    <row r="32" spans="1:6">
      <c r="A32" s="20">
        <v>45322</v>
      </c>
      <c r="B32">
        <v>28</v>
      </c>
      <c r="C32">
        <v>168165</v>
      </c>
      <c r="D32" t="str">
        <v>A</v>
      </c>
      <c r="E32">
        <v>5413</v>
      </c>
      <c r="F32">
        <f t="shared" si="0"/>
        <v>106419</v>
      </c>
    </row>
    <row r="33" spans="1:6">
      <c r="A33" s="20">
        <v>45351</v>
      </c>
      <c r="B33">
        <v>29</v>
      </c>
      <c r="C33">
        <v>170065</v>
      </c>
      <c r="D33" t="str">
        <v>A</v>
      </c>
      <c r="E33">
        <v>5365</v>
      </c>
      <c r="F33">
        <f t="shared" si="0"/>
        <v>111784</v>
      </c>
    </row>
    <row r="34" spans="1:6">
      <c r="A34" s="20">
        <v>45384</v>
      </c>
      <c r="B34">
        <v>33</v>
      </c>
      <c r="C34">
        <v>171887</v>
      </c>
      <c r="D34" t="str">
        <v>A</v>
      </c>
      <c r="E34">
        <v>5145</v>
      </c>
      <c r="F34">
        <f t="shared" si="0"/>
        <v>116929</v>
      </c>
    </row>
    <row r="35" spans="1:6">
      <c r="A35" s="20">
        <v>45414</v>
      </c>
      <c r="B35">
        <v>30</v>
      </c>
      <c r="C35">
        <v>172723</v>
      </c>
      <c r="D35" t="str">
        <v>E</v>
      </c>
      <c r="E35">
        <v>2361</v>
      </c>
      <c r="F35">
        <f t="shared" si="0"/>
        <v>119290</v>
      </c>
    </row>
    <row r="36" spans="1:6">
      <c r="A36" s="20">
        <v>45447</v>
      </c>
      <c r="B36">
        <v>33</v>
      </c>
      <c r="C36">
        <v>173199</v>
      </c>
      <c r="D36" t="str">
        <v>A</v>
      </c>
      <c r="E36">
        <v>1344</v>
      </c>
      <c r="F36">
        <f t="shared" si="0"/>
        <v>120634</v>
      </c>
    </row>
    <row r="37" spans="1:6">
      <c r="A37" s="20">
        <v>45476</v>
      </c>
      <c r="B37">
        <v>29</v>
      </c>
      <c r="C37">
        <v>173249</v>
      </c>
      <c r="D37" t="str">
        <v>E</v>
      </c>
      <c r="E37">
        <v>0</v>
      </c>
      <c r="F37">
        <f t="shared" si="0"/>
        <v>120634</v>
      </c>
    </row>
    <row r="38" spans="1:6">
      <c r="A38" s="20">
        <v>45538</v>
      </c>
      <c r="B38">
        <v>91</v>
      </c>
      <c r="C38">
        <v>0</v>
      </c>
      <c r="D38" t="str">
        <v>E</v>
      </c>
      <c r="E38">
        <v>83</v>
      </c>
      <c r="F38">
        <f t="shared" si="0"/>
        <v>120717</v>
      </c>
    </row>
    <row r="39" spans="1:6">
      <c r="A39" s="20">
        <v>45566</v>
      </c>
      <c r="B39">
        <v>60</v>
      </c>
      <c r="C39">
        <v>0</v>
      </c>
      <c r="D39" t="str">
        <v>A</v>
      </c>
      <c r="E39">
        <v>99</v>
      </c>
      <c r="F39">
        <f t="shared" si="0"/>
        <v>120816</v>
      </c>
    </row>
    <row r="40" spans="1:6">
      <c r="A40" s="20">
        <v>45597</v>
      </c>
      <c r="B40">
        <v>31</v>
      </c>
      <c r="C40">
        <v>173949</v>
      </c>
      <c r="D40" t="str">
        <v>E</v>
      </c>
      <c r="E40">
        <v>1938</v>
      </c>
      <c r="F40">
        <f t="shared" si="0"/>
        <v>122754</v>
      </c>
    </row>
    <row r="41" spans="1:6">
      <c r="A41" s="20">
        <v>45628</v>
      </c>
      <c r="B41">
        <v>31</v>
      </c>
      <c r="C41">
        <v>175113</v>
      </c>
      <c r="D41" t="str">
        <v>A</v>
      </c>
      <c r="E41">
        <v>3287</v>
      </c>
      <c r="F41">
        <f t="shared" si="0"/>
        <v>126041</v>
      </c>
    </row>
    <row r="42" spans="1:6">
      <c r="A42" s="20">
        <v>45659</v>
      </c>
      <c r="B42">
        <v>31</v>
      </c>
      <c r="C42">
        <v>177487</v>
      </c>
      <c r="D42" t="str">
        <v>E</v>
      </c>
      <c r="E42">
        <v>6704</v>
      </c>
      <c r="F42">
        <f t="shared" si="0"/>
        <v>132745</v>
      </c>
    </row>
    <row r="43" spans="1:6">
      <c r="A43" s="20">
        <v>45687</v>
      </c>
      <c r="B43">
        <v>28</v>
      </c>
      <c r="C43">
        <v>179850</v>
      </c>
      <c r="D43" t="str">
        <v>A</v>
      </c>
      <c r="E43">
        <v>6673</v>
      </c>
      <c r="F43">
        <f t="shared" si="0"/>
        <v>139418</v>
      </c>
    </row>
    <row r="44" spans="1:6">
      <c r="A44" s="20">
        <v>45720</v>
      </c>
      <c r="B44">
        <v>33</v>
      </c>
      <c r="C44">
        <v>182961</v>
      </c>
      <c r="D44" t="str">
        <v>E</v>
      </c>
      <c r="E44">
        <v>8785</v>
      </c>
      <c r="F44">
        <f t="shared" si="0"/>
        <v>148203</v>
      </c>
    </row>
    <row r="45" spans="1:6">
      <c r="A45" s="20">
        <v>45748</v>
      </c>
      <c r="B45">
        <v>28</v>
      </c>
      <c r="C45">
        <v>184026</v>
      </c>
      <c r="D45" t="str">
        <v>A</v>
      </c>
      <c r="E45">
        <v>3007</v>
      </c>
      <c r="F45">
        <f t="shared" si="0"/>
        <v>151210</v>
      </c>
    </row>
    <row r="46" spans="1:6">
      <c r="A46" s="20">
        <v>45779</v>
      </c>
      <c r="B46">
        <v>31</v>
      </c>
      <c r="C46">
        <v>185067</v>
      </c>
      <c r="D46" t="str">
        <v>E</v>
      </c>
      <c r="E46">
        <v>2940</v>
      </c>
      <c r="F46">
        <f t="shared" si="0"/>
        <v>154150</v>
      </c>
    </row>
    <row r="47" spans="1:6">
      <c r="A47" s="20">
        <v>0</v>
      </c>
      <c r="B47">
        <v>0</v>
      </c>
      <c r="C47">
        <v>0</v>
      </c>
      <c r="D47">
        <v>0</v>
      </c>
      <c r="E47">
        <v>0</v>
      </c>
      <c r="F47">
        <f t="shared" si="0"/>
        <v>154150</v>
      </c>
    </row>
    <row r="48" spans="1:6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154150</v>
      </c>
    </row>
    <row r="49" spans="1:6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154150</v>
      </c>
    </row>
    <row r="50" spans="1:6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154150</v>
      </c>
    </row>
    <row r="51" spans="1:6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154150</v>
      </c>
    </row>
    <row r="52" spans="1:6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154150</v>
      </c>
    </row>
    <row r="53" spans="1:6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154150</v>
      </c>
    </row>
    <row r="54" spans="1:6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154150</v>
      </c>
    </row>
    <row r="55" spans="1:6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154150</v>
      </c>
    </row>
    <row r="56" spans="1:6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154150</v>
      </c>
    </row>
    <row r="57" spans="1:6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154150</v>
      </c>
    </row>
    <row r="58" spans="1:6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154150</v>
      </c>
    </row>
    <row r="59" spans="1:6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154150</v>
      </c>
    </row>
    <row r="60" spans="1:6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154150</v>
      </c>
    </row>
    <row r="61" spans="1:6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154150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154150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154150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154150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154150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154150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154150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154150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154150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154150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154150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154150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154150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154150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154150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154150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154150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154150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154150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154150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154150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154150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154150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154150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154150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154150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154150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154150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154150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154150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154150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154150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154150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154150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154150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154150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154150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154150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154150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154150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154150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154150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154150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154150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154150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154150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154150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154150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154150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154150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154150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154150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154150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154150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154150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154150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154150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154150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154150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154150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154150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154150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154150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154150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154150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154150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154150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154150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154150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154150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154150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154150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154150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44" activePane="bottomRight" state="frozen"/>
      <selection pane="bottomRight" activeCell="K4167" sqref="K4167"/>
      <selection pane="bottomLeft" activeCell="A32" sqref="A32"/>
      <selection pane="topRight" activeCell="A32" sqref="A32"/>
    </sheetView>
  </sheetViews>
  <sheetFormatPr defaultColWidth="8.75" defaultRowHeight="15.6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26">
        <v>-2.5999999046325684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20.599999904632568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38813.950002387166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1.1000000238418579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16.899999976158142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38830.850002363324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0.69999998807907104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17.300000011920929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38848.150002375245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0.30000001192092896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17.699999988079071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38865.850002363324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0.30000001192092896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17.699999988079071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38883.550002351403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2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16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38899.550002351403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0.5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17.5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38917.050002351403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-1.3999999761581421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19.399999976158142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38936.450002327561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-0.30000001192092896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18.300000011920929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38954.750002339482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-1.6000000238418579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19.600000023841858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38974.350002363324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-2.5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20.5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38994.850002363324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-1.7999999523162842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19.799999952316284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39014.65000231564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2.5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15.5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39030.15000231564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3.0999999046325684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14.900000095367432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39045.050002411008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1.2999999523162842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16.700000047683716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39061.750002458692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-1.7999999523162842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19.799999952316284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39081.550002411008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1.2000000476837158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16.799999952316284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39098.350002363324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0.20000000298023224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17.799999997019768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39116.150002360344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-1.6000000238418579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19.600000023841858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39135.750002384186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-5.4000000953674316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23.400000095367432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39159.150002479553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1.7999999523162842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16.200000047683716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39175.350002527237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-3.2000000476837158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21.200000047683716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39196.550002574921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-5.6999998092651367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23.699999809265137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39220.250002384186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-5.5999999046325684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23.599999904632568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39243.850002288818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-2.5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20.5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39264.350002288818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-1.3999999761581421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19.399999976158142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39283.750002264977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-5.3000001907348633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23.300000190734863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39307.050002455711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-7.0999999046325684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25.099999904632568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39332.150002360344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-7.8000001907348633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25.800000190734863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39357.950002551079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-7.9000000953674316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25.900000095367432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39383.850002646446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-2.2999999523162842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20.299999952316284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39404.150002598763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-2.7000000476837158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20.700000047683716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39424.850002646446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-2.2999999523162842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20.299999952316284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39445.150002598763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-2.7000000476837158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20.700000047683716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39465.850002646446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-4.5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22.5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39488.350002646446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-4.5999999046325684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22.599999904632568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39510.950002551079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-9.5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27.5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39538.450002551079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-11.5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29.5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39567.950002551079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-11.800000190734863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29.800000190734863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39597.750002741814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-8.8000001907348633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26.800000190734863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39624.550002932549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-11.300000190734863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29.300000190734863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39653.850003123283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-8.8000001907348633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26.800000190734863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39680.650003314018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-7.0999999046325684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25.099999904632568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39705.750003218651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-8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26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39731.750003218651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-9.6999998092651367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27.699999809265137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39759.450003027916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-9.5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27.5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39786.950003027916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-12.800000190734863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30.800000190734863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39817.750003218651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-15.100000381469727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33.100000381469727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39850.850003600121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-7.1999998092651367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25.199999809265137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39876.050003409386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-5.8000001907348633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23.800000190734863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39899.850003600121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-8.8000001907348633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26.800000190734863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39926.650003790855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-8.3999996185302734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26.399999618530273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39953.050003409386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39970.650003403425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4.4000000953674316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13.599999904632568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39984.250003308058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5.4000000953674316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12.599999904632568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39996.85000321269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0.10000000149011612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17.899999998509884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40014.7500032112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-0.89999997615814209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18.899999976158142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40033.650003187358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4.8000001907348633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13.199999809265137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40046.850002996624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5.9000000953674316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12.099999904632568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40058.950002901256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-0.89999997615814209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18.899999976158142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40077.850002877414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-3.2999999523162842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21.299999952316284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40099.150002829731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12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40111.150002829731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-1.7999999523162842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19.799999952316284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40130.950002782047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-1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19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40149.950002782047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-0.10000000149011612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18.100000001490116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40168.050002783537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-1.2000000476837158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19.200000047683716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40187.250002831221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6.9000000953674316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11.099999904632568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40198.350002735853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6.6999998092651367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11.300000190734863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40209.650002926588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10.100000381469727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7.8999996185302734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40217.550002545118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13.100000381469727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4.8999996185302734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40222.450002163649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6.5999999046325684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11.400000095367432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40233.850002259016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2.0999999046325684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15.900000095367432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40249.750002354383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15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40264.750002354383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-2.5999999046325684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20.599999904632568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40285.350002259016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5.0999999046325684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12.900000095367432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40298.250002354383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4.6999998092651367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13.300000190734863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40311.550002545118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2.2999999523162842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15.700000047683716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40327.250002592802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0.60000002384185791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17.399999976158142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40344.65000256896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2.9000000953674316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40359.750002473593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6.3000001907348633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11.699999809265137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40371.450002282858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10.100000381469727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7.8999996185302734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40379.350001901388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10.699999809265137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7.3000001907348633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40386.650002092123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15.100000381469727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2.8999996185302734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40389.550001710653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12.199999809265137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5.8000001907348633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40395.350001901388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9.1000003814697266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8.8999996185302734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40404.250001519918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8.1000003814697266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9.8999996185302734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40414.150001138449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6.5999999046325684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11.400000095367432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40425.550001233816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3.5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14.5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40440.050001233816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12.399999618530273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5.6000003814697266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40445.650001615286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6.1999998092651367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11.800000190734863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40457.450001806021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-1.5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19.5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40476.950001806021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1.2000000476837158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16.799999952316284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40493.750001758337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7.4000000953674316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10.599999904632568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40504.35000166297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9.5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8.5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40512.85000166297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8.8999996185302734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9.1000003814697266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40521.950002044439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14.600000381469727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3.3999996185302734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40525.35000166297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18.200000762939453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0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40525.35000166297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16.5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1.5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40526.85000166297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17.399999618530273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0.60000038146972656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40527.450002044439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15.699999809265137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2.3000001907348633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40529.750002235174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12.5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5.5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40535.250002235174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11.800000190734863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6.1999998092651367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40541.450002044439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11.5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6.5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40547.950002044439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7.8000001907348633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10.199999809265137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40558.150001853704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5.8000001907348633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12.199999809265137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40570.35000166297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7.8000001907348633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10.199999809265137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40580.550001472235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7.5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10.5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40591.050001472235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9.8999996185302734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8.1000003814697266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40599.150001853704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11.699999809265137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6.3000001907348633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40605.450002044439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2.5999999046325684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15.400000095367432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40620.850002139807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2.0999999046325684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15.900000095367432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40636.750002235174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2.9000000953674316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15.099999904632568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40651.850002139807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8.1999998092651367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9.8000001907348633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40661.650002330542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9.1000003814697266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8.8999996185302734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40670.550001949072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6.9000000953674316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11.099999904632568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40681.650001853704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6.3000001907348633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11.699999809265137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40693.35000166297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16.399999618530273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1.6000003814697266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40694.950002044439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18.200000762939453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0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40694.950002044439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9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9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40703.950002044439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9.6000003814697266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8.3999996185302734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40712.35000166297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8.1999998092651367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9.8000001907348633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40722.150001853704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22.100000381469727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0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40722.150001853704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16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2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40724.150001853704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14.399999618530273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3.6000003814697266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40727.750002235174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8.1000003814697266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9.8999996185302734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40737.650001853704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8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10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40747.650001853704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9.1000003814697266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8.8999996185302734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40756.550001472235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7.8000001907348633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10.199999809265137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40766.7500012815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5.1999998092651367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12.800000190734863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40779.550001472235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7.5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10.5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40790.050001472235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7.5999999046325684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10.400000095367432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40800.450001567602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10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40808.450001567602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11.300000190734863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6.6999998092651367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40815.150001376867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13.199999809265137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4.8000001907348633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40819.950001567602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14.699999809265137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3.3000001907348633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40823.250001758337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15.600000381469727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2.3999996185302734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40825.650001376867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16.700000762939453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1.2999992370605469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40826.950000613928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16.899999618530273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1.1000003814697266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40828.050000995398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20.700000762939453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0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40828.050000995398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23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40828.050000995398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24.100000381469727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40828.050000995398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23.399999618530273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40828.050000995398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/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40828.050000995398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19.100000381469727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0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40828.050000995398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25.399999618530273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40828.050000995398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17.799999237060547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0.20000076293945313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40828.250001758337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/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4.8000001907348633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40833.050001949072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8.6000003814697266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9.3999996185302734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40842.450001567602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11.899999618530273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6.1000003814697266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40848.550001949072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12.199999809265137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5.8000001907348633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40854.350002139807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15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3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40857.350002139807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19.299999237060547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0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40857.350002139807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16.5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1.5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40858.850002139807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19.899999618530273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40858.850002139807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23.600000381469727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40858.850002139807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24.5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40858.850002139807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24.899999618530273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40858.850002139807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24.600000381469727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40858.850002139807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24.799999237060547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40858.850002139807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24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40858.850002139807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24.799999237060547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40858.850002139807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24.399999618530273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40858.850002139807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24.100000381469727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40858.850002139807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24.100000381469727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40858.850002139807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20.799999237060547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40858.850002139807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19.200000762939453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0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40858.850002139807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17.899999618530273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0.10000038146972656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40858.950002521276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20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40858.950002521276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22.799999237060547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40858.950002521276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21.200000762939453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40858.950002521276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23.700000762939453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0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40858.950002521276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18.600000381469727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0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40858.950002521276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14.100000381469727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3.8999996185302734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40862.850002139807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16.600000381469727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1.3999996185302734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40864.250001758337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22.299999237060547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40864.250001758337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22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40864.250001758337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25.100000381469727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40864.250001758337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26.700000762939453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40864.250001758337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26.799999237060547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40864.250001758337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26.600000381469727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40864.250001758337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24.200000762939453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40864.250001758337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20.200000762939453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0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40864.250001758337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19.600000381469727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40864.250001758337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19.799999237060547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40864.250001758337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24.700000762939453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40864.250001758337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26.399999618530273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40864.250001758337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27.5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40864.250001758337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26.200000762939453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40864.250001758337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21.399999618530273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0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40864.250001758337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19.399999618530273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0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40864.250001758337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18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40864.250001758337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18.700000762939453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0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40864.250001758337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20.799999237060547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40864.250001758337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23.399999618530273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40864.250001758337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23.600000381469727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40864.250001758337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25.299999237060547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40864.250001758337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20.600000381469727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40864.250001758337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21.299999237060547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40864.250001758337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22.5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40864.250001758337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24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40864.250001758337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23.799999237060547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40864.250001758337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18.399999618530273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0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40864.250001758337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18.799999237060547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40864.250001758337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19.700000762939453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40864.250001758337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23.399999618530273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40864.250001758337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25.899999618530273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40864.250001758337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24.5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40864.250001758337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24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40864.250001758337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23.700000762939453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40864.250001758337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25.700000762939453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40864.250001758337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18.5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0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40864.250001758337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18.600000381469727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40864.250001758337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20.200000762939453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0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40864.250001758337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40864.250001758337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19.700000762939453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40864.250001758337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20.299999237060547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40864.250001758337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21.600000381469727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40864.250001758337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22.299999237060547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40864.250001758337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23.200000762939453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40864.250001758337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24.200000762939453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40864.250001758337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26">
        <v>24.40000057220459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40864.250001758337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26">
        <v>24.600000381469727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40864.250001758337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26">
        <v>24.800000190734863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40864.250001758337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40864.250001758337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23.700000762939453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40864.250001758337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19.5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0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40864.250001758337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18.399999618530273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40864.250001758337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18.5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40864.250001758337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21.899999618530273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40864.250001758337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22.799999237060547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40864.250001758337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23.100000381469727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40864.250001758337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24.100000381469727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40864.250001758337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23.399999618530273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40864.250001758337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25.100000381469727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40864.250001758337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24.600000381469727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40864.250001758337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24.399999618530273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40864.250001758337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25.600000381469727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40864.250001758337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26.399999618530273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40864.250001758337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25.700000762939453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40864.250001758337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25.899999618530273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40864.250001758337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26.899999618530273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40864.250001758337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24.100000381469727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40864.250001758337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22.299999237060547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0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40864.250001758337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20.600000381469727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0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40864.250001758337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19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0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40864.250001758337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15.899999618530273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2.1000003814697266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40866.350002139807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19.299999237060547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40866.350002139807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21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0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40866.350002139807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19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0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40866.350002139807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20.399999618530273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0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40866.350002139807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20.799999237060547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0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40866.350002139807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16.700000762939453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1.2999992370605469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40867.650001376867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17.200000762939453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0.79999923706054688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40868.450000613928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21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0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40868.450000613928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24.700000762939453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0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40868.450000613928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20.700000762939453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0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40868.450000613928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24.600000381469727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0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40868.450000613928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19.100000381469727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0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40868.450000613928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19.399999618530273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40868.450000613928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21.299999237060547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0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40868.450000613928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19.5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0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40868.450000613928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19.899999618530273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40868.450000613928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22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40868.450000613928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19.100000381469727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0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40868.450000613928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13.5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4.5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40872.950000613928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11.399999618530273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6.6000003814697266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40879.550000995398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15.800000190734863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2.1999998092651367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40881.750000804663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13.199999809265137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4.8000001907348633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40886.550000995398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15.699999809265137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2.3000001907348633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40888.850001186132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21.5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0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40888.850001186132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15.899999618530273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2.1000003814697266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40890.950001567602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15.100000381469727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2.8999996185302734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40893.850001186132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14.199999809265137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3.8000001907348633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40897.650001376867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3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40900.650001376867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18.399999618530273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40900.650001376867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20.799999237060547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40900.650001376867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20.200000762939453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0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40900.650001376867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18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0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40900.650001376867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16.299999237060547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1.7000007629394531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40902.350002139807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20.299999237060547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0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40902.350002139807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19.899999618530273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0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40902.350002139807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19.799999237060547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0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40902.350002139807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21.100000381469727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40902.350002139807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22.600000381469727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40902.350002139807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20.700000762939453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40902.350002139807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19.399999618530273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0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40902.350002139807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21.799999237060547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0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40902.350002139807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15.300000190734863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2.6999998092651367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40905.050001949072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12.399999618530273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5.6000003814697266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40910.650002330542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12.100000381469727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5.8999996185302734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40916.550001949072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11.699999809265137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6.3000001907348633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40922.850002139807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14.100000381469727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3.8999996185302734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40926.750001758337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15.100000381469727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2.8999996185302734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40929.650001376867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13.899999618530273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4.1000003814697266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40933.750001758337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7.6999998092651367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10.300000190734863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40944.050001949072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8.1000003814697266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9.8999996185302734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40953.950001567602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6.1999998092651367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11.800000190734863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40965.750001758337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9.1000003814697266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8.8999996185302734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40974.650001376867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8.3000001907348633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9.6999998092651367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40984.350001186132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9.1999998092651367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8.8000001907348633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40993.150001376867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11.699999809265137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6.3000001907348633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40999.450001567602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11.600000381469727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6.3999996185302734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41005.850001186132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10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8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41013.850001186132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10.399999618530273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7.6000003814697266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41021.450001567602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6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12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41033.450001567602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4.5999999046325684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13.400000095367432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41046.85000166297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3.0999999046325684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14.900000095367432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41061.750001758337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3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15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41076.750001758337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2.7999999523162842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15.200000047683716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41091.950001806021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4.5999999046325684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13.400000095367432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41105.350001901388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9.5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8.5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41113.850001901388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12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6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41119.850001901388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9.1000003814697266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8.8999996185302734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41128.750001519918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5.3000001907348633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12.699999809265137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41141.450001329184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13.100000381469727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4.8999996185302734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41146.350000947714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6.8000001907348633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11.199999809265137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41157.550000756979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3.9000000953674316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14.099999904632568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41171.650000661612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1.7999999523162842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16.200000047683716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41187.850000709295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2.5999999046325684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15.400000095367432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41203.250000804663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1.3999999761581421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16.600000023841858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41219.850000828505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10.5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7.5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41227.350000828505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3.9000000953674316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14.099999904632568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41241.450000733137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2.5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15.5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41256.950000733137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2.4000000953674316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15.599999904632568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41272.55000063777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2.7000000476837158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15.299999952316284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41287.850000590086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-0.5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18.5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41306.350000590086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-1.6000000238418579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19.600000023841858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41325.950000613928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4.1999998092651367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13.800000190734863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41339.750000804663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3.7000000476837158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14.299999952316284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41354.050000756979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-1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19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41373.050000756979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-2.5999999046325684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20.599999904632568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41393.650000661612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1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17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41410.650000661612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-0.40000000596046448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18.400000005960464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41429.050000667572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2.7000000476837158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15.299999952316284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41444.350000619888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1.7000000476837158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16.299999952316284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41460.650000572205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7.5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10.5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41471.150000572205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0.69999998807907104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17.300000011920929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41488.450000584126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3.2999999523162842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14.700000047683716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41503.150000631809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4.3000001907348633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13.699999809265137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41516.850000441074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3.0999999046325684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14.900000095367432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41531.750000536442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-4.9000000953674316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22.900000095367432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41554.650000631809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-2.2999999523162842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20.299999952316284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41574.950000584126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0.30000001192092896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17.699999988079071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41592.650000572205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6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12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41604.650000572205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8.1000003814697266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9.8999996185302734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41614.550000190735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3.2000000476837158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14.799999952316284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41629.350000143051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3.7999999523162842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14.200000047683716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41643.550000190735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3.2999999523162842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14.700000047683716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41658.250000238419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9.1000003814697266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8.8999996185302734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41667.149999856949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9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41676.149999856949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1.7000000476837158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16.299999952316284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41692.449999809265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0.20000000298023224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17.799999997019768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41710.249999806285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-1.2999999523162842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19.299999952316284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41729.549999758601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1.1000000238418579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16.899999976158142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41746.449999734759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-0.5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18.5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41764.949999734759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-1.2999999523162842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19.299999952316284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41784.249999687076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-0.80000001192092896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18.800000011920929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41803.049999698997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3.5999999046325684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14.400000095367432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41817.449999794364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4.8000001907348633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13.199999809265137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41830.649999603629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1.3999999761581421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16.600000023841858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41847.249999627471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2.0999999046325684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15.900000095367432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41863.149999722838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0.69999998807907104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17.300000011920929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41880.449999734759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2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16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41896.449999734759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0.60000002384185791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17.399999976158142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41913.849999710917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4.0999999046325684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13.900000095367432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41927.749999806285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1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17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41944.749999806285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-6.0999999046325684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24.099999904632568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41968.849999710917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-6.6999998092651367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24.699999809265137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41993.549999520183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-1.5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19.5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42013.049999520183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-3.7000000476837158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21.700000047683716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42034.749999567866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-7.5999999046325684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25.599999904632568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42060.349999472499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-9.5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27.5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42087.849999472499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-6.6999998092651367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24.699999809265137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42112.549999281764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-2.7000000476837158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20.700000047683716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42133.249999329448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-9.1000003814697266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27.100000381469727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42160.349999710917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-8.1000003814697266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26.100000381469727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42186.450000092387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1.2999999523162842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16.700000047683716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42203.150000140071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-0.80000001192092896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18.800000011920929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42221.950000151992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-5.5999999046325684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23.599999904632568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42245.550000056624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-10.699999809265137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28.699999809265137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42274.24999986589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-6.8000001907348633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24.800000190734863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42299.050000056624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-3.5999999046325684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21.599999904632568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42320.649999961257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-1.1000000238418579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19.100000023841858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42339.749999985099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0.10000000149011612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17.899999998509884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42357.649999983609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-9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27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42384.649999983609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-8.8999996185302734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26.899999618530273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42411.549999602139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-8.1000003814697266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26.100000381469727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42437.649999983609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-9.1000003814697266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27.100000381469727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42464.750000365078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-9.5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27.5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42492.250000365078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-10.100000381469727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28.100000381469727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42520.350000746548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-12.199999809265137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30.199999809265137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42550.550000555813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-9.3999996185302734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27.399999618530273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42577.950000174344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-9.6999998092651367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27.699999809265137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42605.649999983609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-15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42638.649999983609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-9.5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27.5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42666.149999983609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-9.8000001907348633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27.800000190734863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42693.950000174344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-1.7000000476837158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19.700000047683716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42713.650000222027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-0.60000002384185791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18.600000023841858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42732.250000245869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-6.5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24.5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42756.750000245869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-8.8000001907348633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26.800000190734863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42783.550000436604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-11.199999809265137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29.199999809265137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42812.750000245869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24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42836.750000245869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-3.5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21.5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42858.250000245869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-5.8000001907348633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23.800000190734863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42882.050000436604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0.10000000149011612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17.899999998509884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42899.950000435114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-0.20000000298023224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18.200000002980232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42918.150000438094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0.5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17.5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42935.650000438094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-3.5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21.5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42957.150000438094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-9.6000003814697266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27.600000381469727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42984.750000819564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-13.100000381469727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31.100000381469727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43015.850001201034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-9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27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43042.850001201034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2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16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43058.850001201034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-0.10000000149011612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18.100000001490116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43076.950001202524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-6.3000001907348633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24.300000190734863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43101.250001393259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-6.3000001907348633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24.300000190734863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43125.550001583993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-2.0999999046325684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20.099999904632568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43145.650001488626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2.5999999046325684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15.400000095367432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43161.050001583993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6.1999998092651367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11.800000190734863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43172.850001774728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-3.4000000953674316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21.400000095367432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43194.250001870096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-5.3000001907348633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23.300000190734863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43217.550002060831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-5.0999999046325684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23.099999904632568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43240.650001965463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-4.5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22.5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43263.150001965463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0.10000000149011612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17.899999998509884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43281.050001963973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-2.2000000476837158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20.200000047683716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43301.250002011657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3.4000000953674316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14.599999904632568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43315.850001916289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0.80000001192092896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17.199999988079071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43333.050001904368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-3.7000000476837158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21.700000047683716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43354.750001952052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-2.5999999046325684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20.599999904632568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43375.350001856685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5.0999999046325684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12.900000095367432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43388.250001952052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8.6999998092651367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9.3000001907348633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43397.550002142787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1.1000000238418579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16.899999976158142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43414.450002118945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0.80000001192092896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17.199999988079071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43431.650002107024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2.7000000476837158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15.299999952316284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43446.95000205934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0.80000001192092896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17.199999988079071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43464.15000204742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-2.2000000476837158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20.200000047683716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43484.350002095103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-7.5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25.5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43509.850002095103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-2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20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43529.850002095103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5.5999999046325684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12.400000095367432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43542.250002190471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1.8999999761581421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16.100000023841858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43558.350002214313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7.0999999046325684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10.900000095367432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43569.25000230968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10.899999618530273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7.1000003814697266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43576.35000269115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7.0999999046325684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10.900000095367432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43587.250002786517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7.4000000953674316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10.599999904632568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43597.85000269115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8.6999998092651367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9.3000001907348633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43607.150002881885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8.1000003814697266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9.8999996185302734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43617.050002500415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4.3000001907348633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13.699999809265137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43630.75000230968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6.6999998092651367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11.300000190734863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43642.050002500415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7.3000001907348633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10.699999809265137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43652.75000230968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5.1999998092651367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12.800000190734863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43665.550002500415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0.10000000149011612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17.899999998509884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43683.450002498925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-3.7999999523162842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21.799999952316284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43705.250002451241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-4.1999998092651367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22.199999809265137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43727.450002260506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-2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20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43747.450002260506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26"/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14.550000190734863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43762.000002451241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8.8999996185302734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9.1000003814697266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43771.100002832711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1.7999999523162842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16.200000047683716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43787.300002880394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17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43804.300002880394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2.7999999523162842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15.200000047683716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43819.500002928078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1.8999999761581421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16.100000023841858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43835.60000295192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5.8000001907348633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12.199999809265137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43847.800002761185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8.6999998092651367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9.3000001907348633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43857.10000295192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6.5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11.5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43868.60000295192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5.6999998092651367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12.300000190734863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43880.900003142655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2.9000000953674316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15.099999904632568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43896.000003047287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5.8000001907348633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12.199999809265137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43908.200002856553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12.800000190734863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5.1999998092651367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43913.400002665818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9.8999996185302734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8.1000003814697266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43921.500003047287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15.699999809265137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2.3000001907348633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43923.800003238022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10.699999809265137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7.3000001907348633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43931.100003428757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8.1999998092651367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9.8000001907348633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43940.900003619492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5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13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43953.900003619492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1.2999999523162842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16.700000047683716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43970.600003667176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2.0999999046325684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15.900000095367432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43986.500003762543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2.5999999046325684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15.400000095367432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44001.900003857911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3.2000000476837158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14.799999952316284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44016.700003810227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12.699999809265137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5.3000001907348633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44022.000004000962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8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10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44032.000004000962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15.100000381469727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2.8999996185302734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44034.900003619492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19.299999237060547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0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44034.900003619492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12.600000381469727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5.3999996185302734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44040.300003238022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5.1999998092651367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12.800000190734863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44053.100003428757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1.8999999761581421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16.100000023841858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44069.200003452599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3.7000000476837158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14.299999952316284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44083.500003404915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5.1999998092651367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12.800000190734863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44096.30000359565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9.3999996185302734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8.6000003814697266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44104.90000397712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14.300000190734863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3.6999998092651367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44108.600003786385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10.600000381469727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7.3999996185302734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44116.000003404915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9.5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8.5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44124.500003404915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9.8000001907348633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8.1999998092651367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44132.70000321418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9.1000003814697266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8.8999996185302734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44141.600002832711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11.800000190734863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6.1999998092651367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44147.800002641976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11.5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6.5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44154.300002641976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10.899999618530273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7.1000003814697266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44161.400003023446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13.199999809265137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4.8000001907348633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44166.20000321418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16.799999237060547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1.2000007629394531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44167.40000397712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20.5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0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44167.40000397712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19.799999237060547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44167.40000397712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20.399999618530273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44167.40000397712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20.700000762939453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44167.40000397712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21.700000762939453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0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44167.40000397712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17.899999618530273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0.10000038146972656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44167.50000435859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14.199999809265137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3.8000001907348633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44171.300004549325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10.5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7.5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44178.800004549325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18.799999237060547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0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44178.800004549325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22.700000762939453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0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44178.800004549325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21.399999618530273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0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44178.800004549325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14.100000381469727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3.8999996185302734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44182.700004167855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11.300000190734863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6.6999998092651367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44189.40000397712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12.800000190734863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5.1999998092651367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44194.600003786385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15.5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2.5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44197.100003786385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20.799999237060547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0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44197.100003786385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18.700000762939453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0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44197.100003786385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17.5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0.5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44197.600003786385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19.899999618530273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0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44197.600003786385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24.5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0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44197.600003786385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26.399999618530273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44197.600003786385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21.100000381469727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44197.600003786385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18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0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44197.600003786385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18.5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0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44197.600003786385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26"/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0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44197.600003786385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19.5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0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44197.600003786385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20.200000762939453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0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44197.600003786385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17.899999618530273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0.10000038146972656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44197.700004167855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15.800000190734863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2.1999998092651367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44199.90000397712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17.5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0.5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44200.40000397712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17.799999237060547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0.20000076293945313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44200.600004740059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19.5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0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44200.600004740059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21.5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0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44200.600004740059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20.399999618530273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0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44200.600004740059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21.700000762939453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0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44200.600004740059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27.700000762939453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0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44200.600004740059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28.700000762939453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44200.600004740059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21.600000381469727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44200.600004740059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16.600000381469727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1.3999996185302734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44202.00000435859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18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0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44202.00000435859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21.799999237060547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44202.00000435859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26.700000762939453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44202.00000435859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25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44202.00000435859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20.399999618530273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44202.00000435859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22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44202.00000435859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24.299999237060547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44202.00000435859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24.700000762939453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44202.00000435859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19.399999618530273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0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44202.00000435859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18.299999237060547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0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44202.00000435859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22.5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0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44202.00000435859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24.399999618530273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44202.00000435859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25.299999237060547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44202.00000435859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21.600000381469727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0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44202.00000435859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22.600000381469727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0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44202.00000435859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24.399999618530273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0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44202.00000435859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26.200000762939453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0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44202.00000435859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21.100000381469727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0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44202.00000435859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21.399999618530273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0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44202.00000435859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23.100000381469727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44202.00000435859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20.899999618530273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44202.00000435859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20.5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44202.00000435859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22.299999237060547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44202.00000435859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24.100000381469727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44202.00000435859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19.5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0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44202.00000435859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20.299999237060547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0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44202.00000435859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20.5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44202.00000435859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23.100000381469727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44202.00000435859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21.799999237060547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44202.00000435859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26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44202.00000435859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25.899999618530273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44202.00000435859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26.899999618530273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44202.00000435859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26.5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44202.00000435859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25.700000762939453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44202.00000435859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24.899999618530273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44202.00000435859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25.899999618530273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44202.00000435859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22.100000381469727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44202.00000435859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20.899999618530273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44202.00000435859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22.299999237060547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44202.00000435859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23.399999618530273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0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44202.00000435859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21.299999237060547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0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44202.00000435859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22.399999618530273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44202.00000435859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21.700000762939453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44202.00000435859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24.700000762939453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44202.00000435859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26">
        <v>24.633333841959633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44202.00000435859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26">
        <v>24.566666920979817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44202.00000435859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24.5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44202.00000435859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25.100000381469727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44202.00000435859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25.5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44202.00000435859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27.299999237060547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44202.00000435859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25.600000381469727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44202.00000435859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20.899999618530273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44202.00000435859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21.799999237060547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44202.00000435859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20.899999618530273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44202.00000435859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20.200000762939453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0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44202.00000435859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18.299999237060547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0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44202.00000435859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19.899999618530273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44202.00000435859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23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44202.00000435859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21.899999618530273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44202.00000435859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21.600000381469727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44202.00000435859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20.600000381469727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44202.00000435859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21.799999237060547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44202.00000435859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23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44202.00000435859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21.399999618530273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44202.00000435859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22.299999237060547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44202.00000435859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22.100000381469727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44202.00000435859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22.700000762939453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44202.00000435859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22.5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44202.00000435859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20.200000762939453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44202.00000435859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18.899999618530273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44202.00000435859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21.299999237060547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44202.00000435859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25.299999237060547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44202.00000435859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21.700000762939453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44202.00000435859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21.100000381469727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44202.00000435859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21.799999237060547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44202.00000435859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22.700000762939453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44202.00000435859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23.899999618530273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44202.00000435859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20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0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44202.00000435859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20.899999618530273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0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44202.00000435859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20.100000381469727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0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44202.00000435859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18.200000762939453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44202.00000435859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18.600000381469727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0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44202.00000435859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19.200000762939453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44202.00000435859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22.799999237060547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44202.00000435859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23.200000762939453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0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44202.00000435859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44203.00000435859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18.100000381469727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0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44203.00000435859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20.299999237060547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0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44203.00000435859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17.100000381469727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0.89999961853027344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44203.90000397712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19.799999237060547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0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44203.90000397712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21.299999237060547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0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44203.90000397712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24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44203.90000397712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22.299999237060547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44203.90000397712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19.399999618530273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0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44203.90000397712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23.299999237060547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44203.90000397712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14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4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44207.90000397712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12.600000381469727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5.3999996185302734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44213.30000359565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13.600000381469727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4.3999996185302734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44217.70000321418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15.100000381469727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2.8999996185302734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44220.600002832711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14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4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44224.600002832711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13.699999809265137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4.3000001907348633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44228.900003023446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12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6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44234.900003023446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10.100000381469727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7.8999996185302734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44242.800002641976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11.399999618530273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6.6000003814697266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44249.400003023446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26">
        <v>11.674999713897705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6.3250002861022949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44255.725003309548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26">
        <v>11.949999809265137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6.0500001907348633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44261.775003500283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26">
        <v>12.224999904632568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5.7750000953674316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44267.55000359565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12.5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5.5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44273.05000359565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15.399999618530273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2.6000003814697266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44275.65000397712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18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0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44275.65000397712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11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44286.65000397712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11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44297.65000397712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12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6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44303.65000397712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13.100000381469727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4.8999996185302734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44308.55000359565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17.5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0.5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44309.05000359565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16.200000762939453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1.7999992370605469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44310.850002832711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9.5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8.5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44319.350002832711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10.399999618530273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7.6000003814697266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44326.95000321418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8.6000003814697266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9.3999996185302734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44336.350002832711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9.3999996185302734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8.6000003814697266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44344.95000321418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6.3000001907348633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11.699999809265137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44356.650003023446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5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13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44369.650003023446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26"/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14.299999952316284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44383.950002975762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2.4000000953674316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15.599999904632568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44399.550002880394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11.5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6.5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44406.050002880394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16.600000381469727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1.3999996185302734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44407.450002498925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16.799999237060547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1.2000007629394531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44408.650003261864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16.5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1.5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44410.150003261864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18.100000381469727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0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44410.150003261864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10.5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7.5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44417.650003261864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5.5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12.5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44430.150003261864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7.5999999046325684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10.400000095367432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44440.550003357232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7.8000001907348633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10.199999809265137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44450.750003166497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8.8999996185302734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9.1000003814697266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44459.850003547966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14.100000381469727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3.8999996185302734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44463.750003166497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13.600000381469727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4.3999996185302734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44468.150002785027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11.199999809265137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6.8000001907348633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44474.950002975762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11.399999618530273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6.6000003814697266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44481.550003357232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16.899999618530273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1.1000003814697266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44482.650003738701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17.399999618530273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0.60000038146972656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44483.250004120171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11.600000381469727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6.3999996185302734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44489.650003738701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9.6000003814697266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8.3999996185302734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44498.050003357232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7.0999999046325684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10.900000095367432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44508.950003452599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8.8000001907348633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9.1999998092651367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44518.150003261864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15.199999809265137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2.8000001907348633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44520.950003452599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10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8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44528.950003452599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2.0999999046325684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15.900000095367432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44544.850003547966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2.0999999046325684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15.900000095367432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44560.750003643334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1.2000000476837158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16.799999952316284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44577.55000359565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2.7000000476837158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15.299999952316284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44592.850003547966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2.2999999523162842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15.700000047683716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44608.55000359565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-0.30000001192092896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18.300000011920929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44626.850003607571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-2.2999999523162842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20.299999952316284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44647.150003559887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-4.0999999046325684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22.099999904632568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44669.25000346452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-6.0999999046325684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24.099999904632568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44693.350003369153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1.2000000476837158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16.799999952316284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44710.150003321469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1.7999999523162842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16.200000047683716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44726.350003369153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3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44741.350003369153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4.6999998092651367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13.300000190734863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44754.650003559887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4.6999998092651367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13.300000190734863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44767.950003750622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5.4000000953674316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12.599999904632568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44780.550003655255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3.7999999523162842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14.200000047683716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44794.750003702939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3.7999999523162842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14.200000047683716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44808.950003750622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7.3000001907348633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10.699999809265137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44819.650003559887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5.3000001907348633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12.699999809265137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44832.350003369153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0.20000000298023224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17.799999997019768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44850.150003366172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5.6999998092651367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12.300000190734863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44862.450003556907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3.9000000953674316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14.099999904632568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44876.55000346154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-2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20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44896.55000346154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1.6000000238418579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16.399999976158142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44912.950003437698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5.6999998092651367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12.300000190734863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44925.250003628433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6.5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11.5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44936.750003628433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3.5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14.5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44951.250003628433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0.89999997615814209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17.100000023841858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44968.350003652275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1.3999999761581421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16.600000023841858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44984.950003676116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2.5999999046325684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15.400000095367432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45000.350003771484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0.80000001192092896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17.199999988079071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45017.550003759563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-0.30000001192092896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18.300000011920929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45035.850003771484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1.2000000476837158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16.799999952316284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45052.6500037238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5.0999999046325684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12.900000095367432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45065.550003819168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0.69999998807907104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17.300000011920929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45082.850003831089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-2.0999999046325684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20.099999904632568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45102.950003735721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-2.9000000953674316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20.900000095367432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45123.850003831089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-3.5999999046325684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21.599999904632568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45145.450003735721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-2.2000000476837158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20.200000047683716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45165.650003783405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-4.3000001907348633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22.300000190734863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45187.95000397414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1.6000000238418579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16.399999976158142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45204.350003950298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-8.3999996185302734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26.399999618530273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45230.750003568828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-13.300000190734863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31.300000190734863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45262.050003759563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-10.5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28.5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45290.550003759563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-8.1999998092651367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26.199999809265137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45316.750003568828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-4.5999999046325684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22.599999904632568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45339.350003473461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1.2999999523162842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16.700000047683716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45356.050003521144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6.0999999046325684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11.900000095367432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45367.950003616512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10.199999809265137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7.8000001907348633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45375.750003807247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5.3000001907348633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12.699999809265137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45388.450003616512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4.3000001907348633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13.699999809265137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45402.150003425777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4.5999999046325684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13.400000095367432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45415.550003521144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3.9000000953674316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14.099999904632568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45429.650003425777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8.6000003814697266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9.3999996185302734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45439.050003044307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2.4000000953674316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15.599999904632568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45454.65000294894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1.7000000476837158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16.299999952316284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45470.950002901256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-1.2999999523162842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19.299999952316284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45490.250002853572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-2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20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45510.250002853572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-0.89999997615814209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18.899999976158142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45529.150002829731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0.5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17.5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45546.650002829731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3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15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45561.650002829731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3.4000000953674316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14.599999904632568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45576.250002734363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-1.7999999523162842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19.799999952316284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45596.050002686679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45618.550002686679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-3.7999999523162842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21.799999952316284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45640.350002638996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-1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19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45659.350002638996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6.0999999046325684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11.900000095367432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45671.250002734363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4.1999998092651367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45685.050002925098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5.0999999046325684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12.900000095367432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45697.950003020465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2.2999999523162842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15.700000047683716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45713.650003068149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0.40000000596046448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17.599999994039536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45731.250003062189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-0.69999998807907104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18.699999988079071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45749.950003050268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-0.89999997615814209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18.899999976158142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45768.850003026426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0.89999997615814209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17.100000023841858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45785.950003050268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-0.10000000149011612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18.100000001490116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45804.050003051758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-2.2999999523162842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20.299999952316284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45824.350003004074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-2.2999999523162842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20.299999952316284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45844.65000295639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-1.1000000238418579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19.100000023841858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45863.750002980232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-1.2999999523162842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19.299999952316284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45883.050002932549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-7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25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45908.050002932549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-11.100000381469727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29.100000381469727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45937.150003314018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-9.3000001907348633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27.300000190734863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45964.450003504753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-4.4000000953674316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22.400000095367432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45986.850003600121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-13.100000381469727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31.100000381469727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46017.95000398159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-6.5999999046325684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24.599999904632568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46042.550003886223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2.5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15.5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46058.050003886223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-0.89999997615814209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18.899999976158142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46076.950003862381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5.1999998092651367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12.800000190734863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46089.750004053116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2.2000000476837158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15.799999952316284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46105.550004005432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7.5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10.5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46116.050004005432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2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16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46132.050004005432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-1.7999999523162842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19.799999952316284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46151.850003957748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2.7000000476837158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15.299999952316284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46167.150003910065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5.0999999046325684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12.900000095367432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46180.050004005432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3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15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46195.050004005432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9.8000001907348633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8.1999998092651367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46203.250003814697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1.7000000476837158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16.299999952316284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46219.550003767014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-4.1999998092651367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22.199999809265137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46241.750003576279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0.20000000298023224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17.799999997019768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46259.550003573298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6.4000000953674316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11.599999904632568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46271.150003477931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1.7000000476837158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16.299999952316284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46287.450003430247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1.7999999523162842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16.200000047683716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46303.650003477931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-0.60000002384185791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18.600000023841858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46322.250003501773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26"/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19.949999988079071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46342.200003489852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-3.2999999523162842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21.299999952316284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46363.500003442168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-1.7999999523162842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19.799999952316284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46383.300003394485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3.4000000953674316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14.599999904632568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46397.900003299117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-1.3999999761581421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19.399999976158142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46417.300003275275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3.7999999523162842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14.200000047683716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46431.500003322959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3.9000000953674316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14.099999904632568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46445.600003227592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2.7000000476837158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15.299999952316284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46460.900003179908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0.69999998807907104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17.300000011920929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46478.200003191829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2.7999999523162842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15.200000047683716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46493.400003239512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5.1999998092651367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12.800000190734863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46506.200003430247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3.2999999523162842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14.700000047683716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46520.900003477931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2.4000000953674316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15.599999904632568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46536.500003382564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1.8999999761581421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16.100000023841858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46552.600003406405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1.2000000476837158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16.799999952316284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46569.400003358722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0.20000000298023224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17.799999997019768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46587.200003355742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0.5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17.5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46604.700003355742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-1.6000000238418579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19.600000023841858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46624.300003379583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-2.4000000953674316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20.400000095367432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46644.700003474951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-2.2000000476837158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20.200000047683716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46664.900003522635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0.10000000149011612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17.899999998509884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46682.800003521144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6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12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46694.800003521144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4.6999998092651367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13.300000190734863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46708.100003711879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-2.9000000953674316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20.900000095367432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46729.000003807247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-1.3999999761581421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19.399999976158142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46748.400003783405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3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15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46763.400003783405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6.1999998092651367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11.800000190734863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46775.20000397414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6.5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11.5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46786.70000397414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5.5999999046325684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12.400000095367432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46799.100004069507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2.7000000476837158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15.299999952316284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46814.400004021823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6.1999998092651367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11.800000190734863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46826.200004212558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6.0999999046325684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11.900000095367432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46838.100004307926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2.9000000953674316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15.099999904632568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46853.200004212558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3.2000000476837158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14.799999952316284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46868.000004164875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2.5999999046325684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15.400000095367432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46883.400004260242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0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18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46901.400004260242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7.8000001907348633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10.199999809265137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46911.600004069507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6.8000001907348633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11.199999809265137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46922.800003878772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2.0999999046325684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15.900000095367432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46938.70000397414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9.3999996185302734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8.6000003814697266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46947.300004355609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9.1000003814697266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8.8999996185302734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46956.20000397414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16.100000381469727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1.8999996185302734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46958.10000359267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7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11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46969.10000359267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3.9000000953674316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14.099999904632568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46983.200003497303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3.7999999523162842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14.200000047683716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46997.400003544986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6.6999998092651367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11.300000190734863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47008.700003735721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9.3000001907348633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8.6999998092651367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47017.400003544986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15.100000381469727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2.8999996185302734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47020.300003163517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19.200000762939453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0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47020.300003163517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19.700000762939453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0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47020.300003163517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17.799999237060547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0.20000076293945313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47020.500003926456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19.399999618530273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0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47020.500003926456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15.399999618530273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2.6000003814697266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47023.100004307926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3.5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14.5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47037.600004307926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5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13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47050.600004307926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6.0999999046325684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11.900000095367432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47062.500004403293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12.399999618530273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5.6000003814697266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47068.100004784763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11.899999618530273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6.1000003814697266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47074.200005166233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7.3000001907348633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10.699999809265137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47084.900004975498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5.1999998092651367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12.800000190734863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47097.700005166233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4.5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13.5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47111.200005166233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2.5999999046325684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15.400000095367432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47126.6000052616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4.5999999046325684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13.400000095367432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47140.000005356967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6.5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11.5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47151.500005356967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8.8999996185302734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9.1000003814697266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47160.600005738437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12.100000381469727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5.8999996185302734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47166.500005356967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9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9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47175.500005356967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6.3000001907348633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11.699999809265137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47187.200005166233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5.0999999046325684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12.900000095367432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47200.1000052616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7.3000001907348633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10.699999809265137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47210.800005070865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10.5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7.5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47218.300005070865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11.600000381469727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6.3999996185302734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47224.700004689395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12.899999618530273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5.1000003814697266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47229.800005070865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18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0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47229.800005070865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14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4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47233.800005070865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13.800000190734863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4.1999998092651367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47238.00000488013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14.300000190734863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3.6999998092651367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47241.700004689395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17.700000762939453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0.29999923706054688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47242.000003926456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18.700000762939453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47242.000003926456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18.799999237060547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0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47242.000003926456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14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4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47246.000003926456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14.100000381469727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3.8999996185302734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47249.900003544986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16.799999237060547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1.2000007629394531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47251.100004307926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7.3000001907348633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10.699999809265137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47261.800004117191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9.5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8.5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47270.300004117191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15.899999618530273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2.1000003814697266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47272.400004498661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5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47277.400004498661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16.5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1.5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47278.900004498661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16.799999237060547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1.2000007629394531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47280.1000052616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18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0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47280.1000052616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13.699999809265137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4.3000001907348633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47284.400005452335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11.399999618530273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6.6000003814697266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47291.000005833805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13.199999809265137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4.8000001907348633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47295.800006024539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15.800000190734863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2.1999998092651367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47298.000005833805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18.299999237060547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0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47298.000005833805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20.200000762939453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0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47298.000005833805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22.200000762939453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47298.000005833805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23.899999618530273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47298.000005833805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22.799999237060547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47298.000005833805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23.5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47298.000005833805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24.200000762939453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47298.000005833805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18.799999237060547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47298.000005833805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19.200000762939453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0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47298.000005833805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18.399999618530273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0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47298.000005833805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16.899999618530273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1.1000003814697266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47299.100006215274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16.299999237060547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1.7000007629394531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47300.800006978214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18.399999618530273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47300.800006978214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20.700000762939453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0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47300.800006978214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16.5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1.5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47302.300006978214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13.899999618530273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4.1000003814697266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47306.400007359684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14.600000381469727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3.3999996185302734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47309.800006978214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16.899999618530273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1.1000003814697266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47310.900007359684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47311.900007359684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17.299999237060547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0.70000076293945313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47312.600008122623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18.299999237060547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47312.600008122623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19.200000762939453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0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47312.600008122623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20.5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0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47312.600008122623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23.5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47312.600008122623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23.399999618530273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47312.600008122623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20.700000762939453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47312.600008122623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19.200000762939453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47312.600008122623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24.200000762939453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47312.600008122623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23.100000381469727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47312.600008122623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19.899999618530273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47312.600008122623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19.100000381469727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47312.600008122623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19.399999618530273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0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47312.600008122623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20.700000762939453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0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47312.600008122623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24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47312.600008122623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24.299999237060547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47312.600008122623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23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47312.600008122623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23.899999618530273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47312.600008122623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24.100000381469727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47312.600008122623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25.200000762939453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47312.600008122623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24.799999237060547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47312.600008122623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21.899999618530273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0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47312.600008122623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21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0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47312.600008122623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21.100000381469727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47312.600008122623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21.899999618530273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47312.600008122623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24.100000381469727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47312.600008122623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26"/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0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47312.600008122623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20.600000381469727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0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47312.600008122623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21.799999237060547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47312.600008122623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20.600000381469727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47312.600008122623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21.899999618530273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47312.600008122623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21.799999237060547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47312.600008122623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19.799999237060547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0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47312.600008122623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20.799999237060547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0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47312.600008122623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23.5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47312.600008122623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21.899999618530273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47312.600008122623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21.799999237060547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47312.600008122623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21.399999618530273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47312.600008122623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22.299999237060547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47312.600008122623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23.399999618530273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47312.600008122623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23.5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47312.600008122623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24.200000762939453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47312.600008122623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24.100000381469727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47312.600008122623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21.799999237060547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47312.600008122623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20.200000762939453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47312.600008122623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19.799999237060547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0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47312.600008122623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19.799999237060547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0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47312.600008122623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21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47312.600008122623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22.700000762939453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47312.600008122623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22.700000762939453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47312.600008122623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21.799999237060547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47312.600008122623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22.700000762939453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47312.600008122623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19.299999237060547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47312.600008122623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/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47312.600008122623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22.5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47312.600008122623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22.399999618530273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47312.600008122623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19.299999237060547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0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47312.600008122623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23.799999237060547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0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47312.600008122623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21.799999237060547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0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47312.600008122623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20.899999618530273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0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47312.600008122623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20.200000762939453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47312.600008122623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26"/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47312.600008122623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19.899999618530273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47312.600008122623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17.799999237060547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0.20000076293945313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47312.800008885562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17.200000762939453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0.79999923706054688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47313.600008122623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22.399999618530273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47313.600008122623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21.299999237060547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47313.600008122623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18.899999618530273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0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47313.600008122623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26">
        <v>18.771428244454523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0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47313.600008122623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26">
        <v>18.642856870378768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47313.600008122623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26">
        <v>18.514285496303014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47313.600008122623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26">
        <v>18.38571412222726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47313.600008122623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26">
        <v>18.257142748151509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0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47313.600008122623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26">
        <v>18.128571374075754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0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47313.600008122623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18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0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47313.600008122623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14.300000190734863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3.6999998092651367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47317.300007931888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15.300000190734863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2.6999998092651367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47320.000007741153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17.700000762939453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0.29999923706054688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47320.300006978214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19.299999237060547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47320.300006978214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23.600000381469727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47320.300006978214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25.5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47320.300006978214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25.399999618530273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47320.300006978214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22.5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47320.300006978214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20.700000762939453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0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47320.300006978214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17.799999237060547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0.20000076293945313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47320.500007741153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17.200000762939453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0.79999923706054688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47321.300006978214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18.200000762939453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0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47321.300006978214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26"/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0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47321.300006978214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18.5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0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47321.300006978214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14.100000381469727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3.8999996185302734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47325.200006596744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14.699999809265137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3.3000001907348633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47328.500006787479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14.800000190734863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3.1999998092651367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47331.700006596744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15.100000381469727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2.8999996185302734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47334.600006215274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17.899999618530273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0.10000038146972656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47334.700006596744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16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2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47336.700006596744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26"/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0.30000019073486328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47337.000006787479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19.399999618530273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0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47337.000006787479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19.399999618530273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47337.000006787479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19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0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47337.000006787479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16.200000762939453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1.7999992370605469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47338.800006024539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18.399999618530273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0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47338.800006024539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18.100000381469727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0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47338.800006024539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18.799999237060547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0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47338.800006024539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16.5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1.5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47340.300006024539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16.200000762939453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1.7999992370605469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47342.1000052616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16.200000762939453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1.7999992370605469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47343.900004498661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17.700000762939453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0.29999923706054688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47344.200003735721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18.399999618530273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0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47344.200003735721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19.700000762939453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47344.200003735721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20.700000762939453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47344.200003735721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22.200000762939453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47344.200003735721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19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47344.200003735721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14.199999809265137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3.8000001907348633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47348.000003926456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10.800000190734863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7.1999998092651367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47355.200003735721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9.3000001907348633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8.6999998092651367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47363.900003544986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8.5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9.5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47373.400003544986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9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9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47382.400003544986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10.800000190734863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7.1999998092651367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47389.600003354251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12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6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47395.600003354251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11.5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6.5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47402.100003354251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10.300000190734863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7.6999998092651367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47409.800003163517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10.199999809265137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7.8000001907348633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47417.600003354251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10.5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7.5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47425.100003354251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8.1999998092651367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9.8000001907348633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47434.900003544986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10.5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7.5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47442.400003544986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12.5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5.5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47447.900003544986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12.5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5.5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47453.400003544986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10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8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47461.400003544986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6.4000000953674316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11.599999904632568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47473.000003449619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6.3000001907348633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11.699999809265137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47484.700003258884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15.899999618530273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2.1000003814697266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47486.800003640354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17.200000762939453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0.79999923706054688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47487.600002877414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18.899999618530273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0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47487.600002877414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20.5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0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47487.600002877414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13.100000381469727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4.8999996185302734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47492.500002495944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7.4000000953674316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10.599999904632568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47503.100002400577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3.2000000476837158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14.799999952316284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47517.900002352893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0.69999998807907104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17.300000011920929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47535.200002364814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1.8999999761581421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16.100000023841858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47551.300002388656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5.4000000953674316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12.599999904632568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47563.900002293289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9.6000003814697266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8.3999996185302734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47572.300001911819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8.3999996185302734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9.6000003814697266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47581.900002293289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7.3000001907348633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10.699999809265137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47592.600002102554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11.899999618530273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6.1000003814697266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47598.700002484024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9.5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8.5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47607.200002484024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7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11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47618.200002484024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9.6000003814697266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8.3999996185302734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47626.600002102554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7.0999999046325684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10.900000095367432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47637.500002197921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4.5999999046325684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13.400000095367432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47650.900002293289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4.0999999046325684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13.900000095367432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47664.800002388656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9.5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8.5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47673.300002388656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47686.700002484024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7.4000000953674316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10.599999904632568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47697.300002388656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8.3000001907348633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9.6999998092651367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47707.000002197921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7.3000001907348633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10.699999809265137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47717.700002007186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15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47732.700002007186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3.7999999523162842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14.200000047683716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47746.90000205487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2.2000000476837158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15.799999952316284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47762.700002007186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6.6999998092651367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11.300000190734863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47774.000002197921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4.3000001907348633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13.699999809265137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47787.700002007186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4.1999998092651367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13.800000190734863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47801.500002197921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-2.0999999046325684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20.099999904632568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47821.600002102554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-1.8999999761581421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19.899999976158142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47841.500002078712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-0.40000000596046448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18.400000005960464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47859.900002084672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-1.8999999761581421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19.899999976158142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47879.800002060831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-4.4000000953674316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22.400000095367432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47902.200002156198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-3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21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47923.200002156198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3.5999999046325684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14.400000095367432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47937.600002251565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5.8000001907348633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12.199999809265137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47949.800002060831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4.6999998092651367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13.300000190734863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47963.100002251565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4.5999999046325684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13.400000095367432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47976.500002346933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15.799999952316284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47992.300002299249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0.5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17.5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48009.800002299249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1.1000000238418579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16.899999976158142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48026.700002275407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4.4000000953674316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13.599999904632568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48040.30000218004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6.0999999046325684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11.900000095367432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48052.200002275407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10.199999809265137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7.8000001907348633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48060.000002466142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3.5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14.5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48074.500002466142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-0.60000002384185791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18.600000023841858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48093.100002489984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1.7999999523162842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16.200000047683716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48109.300002537668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-1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19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48128.300002537668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1.7000000476837158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16.299999952316284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48144.600002489984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5.5999999046325684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12.400000095367432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48157.000002585351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6.5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11.5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48168.500002585351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7.0999999046325684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10.900000095367432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48179.400002680719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2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16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48195.400002680719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-0.5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18.5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48213.900002680719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1.7000000476837158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16.299999952316284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48230.200002633035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3.5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14.5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48244.700002633035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3.2000000476837158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14.799999952316284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48259.500002585351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5.6999998092651367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12.300000190734863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48271.800002776086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7.0999999046325684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10.900000095367432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48282.700002871454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8.1999998092651367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9.8000001907348633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48292.500003062189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10.300000190734863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7.6999998092651367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48300.200002871454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7.8000001907348633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10.199999809265137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48310.400002680719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5.6999998092651367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12.300000190734863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48322.700002871454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3.5999999046325684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14.400000095367432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48337.100002966821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1.7000000476837158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16.299999952316284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48353.400002919137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2.4000000953674316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15.599999904632568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48369.00000282377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0.60000002384185791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17.399999976158142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48386.400002799928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-0.5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18.5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48404.900002799928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0.30000001192092896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17.699999988079071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48422.600002788007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-3.9000000953674316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21.900000095367432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48444.500002883375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-3.7000000476837158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21.700000047683716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48466.200002931058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-0.40000000596046448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18.400000005960464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48484.600002937019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0.30000001192092896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17.699999988079071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48502.300002925098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0.5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17.5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48519.800002925098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4.1999998092651367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13.800000190734863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48533.600003115833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2.4000000953674316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15.599999904632568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48549.200003020465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1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17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48566.200003020465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0.5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17.5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48583.700003020465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-3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21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48604.700003020465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-13.199999809265137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31.199999809265137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48635.900002829731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-15.199999809265137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33.199999809265137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48669.100002638996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-13.300000190734863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31.300000190734863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48700.400002829731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26">
        <v>-11.933333396911621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29.933333396911621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48730.333336226642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26">
        <v>-10.566666603088379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28.566666603088379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48758.900002829731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-9.1999998092651367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27.199999809265137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48786.100002638996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-11.600000381469727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29.600000381469727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48815.700003020465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-8.8000001907348633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26.800000190734863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48842.5000032112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26">
        <v>-5.2333334684371948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23.233333468437195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48865.733336679637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26">
        <v>-1.6666667461395264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19.666666746139526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48885.400003425777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1.8999999761581421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16.100000023841858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48901.500003449619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2.4000000953674316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15.599999904632568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48917.100003354251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3.2000000476837158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14.799999952316284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48931.900003306568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2.0999999046325684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15.900000095367432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48947.800003401935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1.8999999761581421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16.100000023841858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48963.900003425777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0.5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17.5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48981.400003425777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0.20000000298023224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17.799999997019768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48999.200003422797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1.6000000238418581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16.399999976158142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49015.600003398955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1.5166666905085247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16.483333309491474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49032.083336708449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26">
        <v>1.4333333571751914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16.56666664282481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49048.650003351271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26">
        <v>1.3500000238418579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16.649999976158142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49065.300003327429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   <v>1.2666666905085247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16.733333309491474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49082.033336636923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26">
        <v>1.1833333571751914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16.81666664282481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49098.850003279746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26">
        <v>1.1000000238418579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16.899999976158142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49115.750003255904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2.4000000953674316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15.599999904632568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49131.350003160536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7.3000001907348633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10.699999809265137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49142.050002969801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12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6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49148.050002969801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13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49161.050002969801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0.60000002384185791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17.399999976158142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49178.45000294596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0.89999997615814209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17.100000023841858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49195.550002969801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-0.89999997615814209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18.899999976158142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49214.45000294596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-0.69999998807907104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18.699999988079071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49233.150002934039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0.69999998807907104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17.300000011920929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49250.45000294596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-2.5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20.5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49270.95000294596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-5.3000001907348633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23.300000190734863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49294.250003136694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-2.5999999046325684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20.599999904632568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49314.850003041327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-1.8999999761581421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19.899999976158142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49334.750003017485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1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17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49351.750003017485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6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12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49363.750003017485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4.9000000953674316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13.099999904632568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49376.850002922118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2.5999999046325684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15.400000095367432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49392.250003017485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-3.5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21.5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49413.750003017485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2.5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15.5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49429.250003017485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5.9000000953674316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12.099999904632568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49441.350002922118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15.199999809265137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2.8000001907348633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49444.150003112853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5.4000000953674316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12.599999904632568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49456.750003017485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-2.0999999046325684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20.099999904632568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49476.850002922118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1.6000000238418579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16.399999976158142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49493.250002898276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5.3000001907348633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12.699999809265137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49505.950002707541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6.0999999046325684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11.900000095367432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49517.850002802908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12.5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5.5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49523.350002802908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10.600000381469727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7.3999996185302734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49530.750002421439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5.9000000953674316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12.099999904632568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49542.850002326071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6.4000000953674316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11.599999904632568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49554.450002230704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6.8000001907348633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11.199999809265137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49565.650002039969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6.5999999046325684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11.400000095367432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49577.050002135336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1.2999999523162842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16.700000047683716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49593.75000218302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4.8000001907348633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13.199999809265137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49606.950001992285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11.899999618530273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6.1000003814697266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49613.050002373755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13.399999618530273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4.6000003814697266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49617.650002755225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10.100000381469727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7.8999996185302734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49625.550002373755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5.4000000953674316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12.599999904632568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49638.150002278388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8.5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9.5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49647.650002278388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2.5999999046325684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15.400000095367432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49663.050002373755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-0.80000001192092896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18.800000011920929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49681.850002385676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3.5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14.5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49696.350002385676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-0.80000001192092896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18.800000011920929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49715.150002397597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-2.2999999523162842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20.299999952316284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49735.450002349913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-1.3999999761581421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19.399999976158142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49754.850002326071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-1.2000000476837158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19.200000047683716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49774.050002373755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-1.6000000238418579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19.600000023841858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49793.650002397597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8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10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49803.650002397597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8.8000001907348633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9.1999998092651367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49812.850002206862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0.60000002384185791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17.399999976158142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49830.25000218302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3.2000000476837158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14.799999952316284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49845.050002135336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4.1999998092651367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13.800000190734863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49858.850002326071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2.7000000476837158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15.299999952316284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49874.150002278388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4.1999998092651367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13.800000190734863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49887.950002469122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6.9000000953674316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11.099999904632568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49899.050002373755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7.1999998092651367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10.800000190734863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49909.85000256449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5.5999999046325684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12.400000095367432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49922.250002659857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5.5999999046325684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12.400000095367432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49934.650002755225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4.9000000953674316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13.099999904632568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49947.750002659857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6.6999998092651367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11.300000190734863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49959.050002850592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6.1999998092651367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11.800000190734863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49970.850003041327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13.899999618530273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4.1000003814697266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49974.950003422797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14.5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3.5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49978.450003422797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13.199999809265137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4.8000001907348633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49983.250003613532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12.600000381469727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5.3999996185302734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49988.650003232062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9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9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49997.650003232062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11.300000190734863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6.6999998092651367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50004.350003041327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16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50006.350003041327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12.5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5.5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50011.850003041327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13.100000381469727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4.8999996185302734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50016.750002659857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16.899999618530273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1.1000003814697266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50017.850003041327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14.5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3.5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50021.350003041327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10.5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7.5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50028.850003041327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6.4000000953674316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11.599999904632568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50040.45000294596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8.1000003814697266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9.8999996185302734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50050.35000256449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8.8999996185302734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9.1000003814697266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50059.45000294596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11.800000190734863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6.1999998092651367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50065.650002755225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4.1999998092651367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13.800000190734863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50079.45000294596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4.9000000953674316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13.099999904632568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50092.550002850592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8.8999996185302734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9.1000003814697266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50101.650003232062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19.200000762939453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0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50101.650003232062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18.600000381469727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0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50101.650003232062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19.600000381469727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0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50101.650003232062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15.899999618530273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2.1000003814697266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50103.750003613532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17.399999618530273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0.60000038146972656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50104.350003995001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15.300000190734863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2.6999998092651367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50107.050003804266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15.5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2.5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50109.550003804266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17.799999237060547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0.20000076293945313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50109.750004567206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16.100000381469727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1.8999996185302734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50111.650004185736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13.600000381469727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4.3999996185302734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50116.050003804266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14.5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3.5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50119.550003804266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17.700000762939453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0.29999923706054688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50119.850003041327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12.399999618530273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5.6000003814697266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50125.450003422797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13.100000381469727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4.8999996185302734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50130.350003041327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12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50136.350003041327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12.699999809265137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5.3000001907348633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50141.650003232062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19.299999237060547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0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50141.650003232062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15.800000190734863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2.1999998092651367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50143.850003041327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17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1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50144.850003041327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16.600000381469727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1.3999996185302734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50146.250002659857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19.100000381469727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0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50146.250002659857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19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0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50146.250002659857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21.200000762939453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50146.250002659857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22.899999618530273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0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50146.250002659857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24.5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0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50146.250002659857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24.5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50146.250002659857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20.299999237060547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0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50146.250002659857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19.600000381469727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0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50146.250002659857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21.399999618530273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0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50146.250002659857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19.899999618530273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0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50146.250002659857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18.799999237060547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0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50146.250002659857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18.5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0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50146.250002659857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14.300000190734863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3.6999998092651367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50149.950002469122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12.699999809265137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5.3000001907348633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50155.250002659857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15.899999618530273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2.1000003814697266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50157.350003041327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18.700000762939453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0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50157.350003041327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20.200000762939453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0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50157.350003041327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19.799999237060547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0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50157.350003041327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22.399999618530273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0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50157.350003041327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23.600000381469727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50157.350003041327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21.600000381469727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50157.350003041327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16.899999618530273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1.1000003814697266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50158.450003422797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18.200000762939453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0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50158.450003422797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18.299999237060547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0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50158.450003422797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15.100000381469727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2.8999996185302734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50161.350003041327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14.899999618530273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3.1000003814697266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50164.450003422797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21.399999618530273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0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50164.450003422797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26"/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50164.450003422797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19.899999618530273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0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50164.450003422797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17.799999237060547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0.20000076293945313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50164.650004185736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21.299999237060547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0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50164.650004185736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27.5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0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50164.650004185736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28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50164.650004185736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27.899999618530273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50164.650004185736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25.700000762939453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50164.650004185736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25.899999618530273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50164.650004185736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27.600000381469727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50164.650004185736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24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0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50164.650004185736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23.100000381469727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50164.650004185736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23.399999618530273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50164.650004185736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21.200000762939453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50164.650004185736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18.399999618530273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0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50164.650004185736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18.799999237060547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0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50164.650004185736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25.100000381469727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0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50164.650004185736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18.700000762939453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0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50164.650004185736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17.5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0.5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50165.150004185736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19.799999237060547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0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50165.150004185736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25.299999237060547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50165.150004185736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23.600000381469727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50165.150004185736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22.600000381469727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50165.150004185736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22.299999237060547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50165.150004185736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22.399999618530273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50165.150004185736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25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50165.150004185736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26"/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50165.150004185736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21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50165.150004185736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22.700000762939453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50165.150004185736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22.799999237060547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50165.150004185736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23.799999237060547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50165.150004185736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25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50165.150004185736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26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50165.150004185736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25.299999237060547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50165.150004185736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23.399999618530273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50165.150004185736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18.700000762939453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0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50165.150004185736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19.399999618530273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50165.150004185736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21.200000762939453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50165.150004185736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22.5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50165.150004185736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22.600000381469727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0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50165.150004185736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22.5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50165.150004185736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21.5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0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50165.150004185736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20.899999618530273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50165.150004185736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19.299999237060547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50165.150004185736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20.600000381469727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50165.150004185736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23.200000762939453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50165.150004185736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25.100000381469727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50165.150004185736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26"/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50165.150004185736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25.5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50165.150004185736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25.700000762939453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50165.150004185736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24.100000381469727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50165.150004185736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25.299999237060547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50165.150004185736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23.899999618530273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50165.150004185736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25.299999237060547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50165.150004185736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19.299999237060547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50165.150004185736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21.299999237060547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50165.150004185736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22.899999618530273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50165.150004185736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21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50165.150004185736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18.200000762939453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0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50165.150004185736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18.700000762939453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50165.150004185736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19.5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50165.150004185736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20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50165.150004185736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20.600000381469727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50165.150004185736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20.100000381469727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50165.150004185736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22.299999237060547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50165.150004185736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22.899999618530273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50165.150004185736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22.899999618530273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50165.150004185736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18.600000381469727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0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50165.150004185736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16.600000381469727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1.3999996185302734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50166.550003804266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16.399999618530273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1.6000003814697266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50168.150004185736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16.899999618530273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1.1000003814697266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50169.250004567206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17.899999618530273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0.10000038146972656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50169.350004948676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20.200000762939453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50169.350004948676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23.299999237060547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50169.350004948676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25.5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50169.350004948676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27.399999618530273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50169.350004948676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24.200000762939453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50169.350004948676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21.700000762939453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0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50169.350004948676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23.700000762939453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50169.350004948676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22.600000381469727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50169.350004948676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20.799999237060547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0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50169.350004948676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15.199999809265137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2.8000001907348633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50172.15000513941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15.199999809265137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2.8000001907348633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50174.950005330145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17.399999618530273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0.60000038146972656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50175.550005711615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20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50175.550005711615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17.5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0.5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50176.050005711615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11.899999618530273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6.1000003814697266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50182.150006093085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13.699999809265137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4.3000001907348633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50186.45000628382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18.799999237060547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0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50186.45000628382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17.899999618530273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0.10000038146972656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50186.550006665289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19.600000381469727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50186.550006665289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20.200000762939453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50186.550006665289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20.5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50186.550006665289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20.799999237060547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50186.550006665289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21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50186.550006665289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19.399999618530273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50186.550006665289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18.700000762939453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50186.550006665289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50186.550006665289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21.100000381469727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50186.550006665289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20.700000762939453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50186.550006665289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22.700000762939453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50186.550006665289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21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0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50186.550006665289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18.799999237060547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0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50186.550006665289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19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0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50186.550006665289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20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0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50186.550006665289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18.399999618530273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0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50186.550006665289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19.899999618530273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50186.550006665289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19.200000762939453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50186.550006665289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19.399999618530273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50186.550006665289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18.299999237060547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0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50186.550006665289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18.799999237060547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0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50186.550006665289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14.399999618530273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3.6000003814697266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50190.150007046759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16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2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50192.150007046759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16.100000381469727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1.8999996185302734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50194.050006665289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14.699999809265137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3.3000001907348633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50197.350006856024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19.700000762939453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0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50197.350006856024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13.899999618530273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4.1000003814697266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50201.450007237494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12.899999618530273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5.1000003814697266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50206.550007618964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11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7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50213.550007618964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11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7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50220.550007618964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15.800000190734863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2.1999998092651367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50222.750007428229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14.100000381469727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3.8999996185302734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50226.650007046759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10.600000381469727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7.3999996185302734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50234.050006665289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9.1999998092651367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8.8000001907348633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50242.850006856024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7.8000001907348633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10.199999809265137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50253.050006665289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7.1999998092651367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10.800000190734863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50263.850006856024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8.1999998092651367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9.8000001907348633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50273.650007046759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10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8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50281.650007046759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12.199999809265137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5.8000001907348633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50287.450007237494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13.800000190734863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4.1999998092651367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50291.650007046759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18.200000762939453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0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50291.650007046759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15.899999618530273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2.1000003814697266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50293.750007428229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13.399999618530273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4.6000003814697266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50298.350007809699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8.6000003814697266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9.3999996185302734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50307.750007428229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10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50315.750007428229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7.6999998092651367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10.300000190734863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50326.050007618964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6.0999999046325684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11.900000095367432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50337.950007714331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8.6999998092651367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9.3000001907348633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50347.250007905066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16.200000762939453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1.7999992370605469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50349.050007142127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20.600000381469727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0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50349.050007142127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17.399999618530273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0.60000038146972656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50349.650007523596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7.4000000953674316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10.599999904632568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50360.250007428229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6.8000001907348633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11.199999809265137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50371.450007237494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8.5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9.5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50380.950007237494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17.5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0.5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50381.450007237494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19.899999618530273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0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50381.450007237494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15.300000190734863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2.6999998092651367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50384.150007046759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10.600000381469727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7.3999996185302734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50391.550006665289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10.800000190734863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7.1999998092651367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50398.750006474555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7.3000001907348633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10.699999809265137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50409.45000628382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11.800000190734863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6.1999998092651367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50415.650006093085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10.399999618530273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7.6000003814697266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50423.250006474555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4.5999999046325684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13.400000095367432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50436.650006569922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5.3000001907348633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12.699999809265137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50449.350006379187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8.1000003814697266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9.8999996185302734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50459.250005997717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9.5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8.5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50467.750005997717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9.1000003814697266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8.8999996185302734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50476.650005616248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9.6999998092651367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8.3000001907348633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50484.950005806983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9.3000001907348633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8.6999998092651367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50493.650005616248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12.199999809265137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5.8000001907348633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50499.450005806983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6.8000001907348633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11.199999809265137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50510.650005616248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1.8999999761581421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16.100000023841858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50526.75000564009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4.5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13.5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50540.25000564009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6.5999999046325684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11.400000095367432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50551.650005735457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4.1999998092651367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13.800000190734863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50565.450005926192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7.1999998092651367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10.800000190734863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50576.250006116927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4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14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50590.250006116927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15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50605.250006116927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2.5999999046325684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15.400000095367432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50620.650006212294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-1.8999999761581421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19.899999976158142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50640.550006188452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-4.1999998092651367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22.199999809265137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50662.750005997717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-3.0999999046325684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21.099999904632568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50683.85000590235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-2.0999999046325684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20.099999904632568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50703.950005806983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-1.7999999523162842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19.799999952316284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50723.750005759299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-0.20000000298023224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18.200000002980232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50741.950005762279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-3.7000000476837158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21.700000047683716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50763.650005809963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-3.2000000476837158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21.200000047683716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50784.850005857646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1.7999999523162842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16.200000047683716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50801.05000590533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5.3000001907348633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12.699999809265137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50813.750005714595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6.5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11.5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50825.250005714595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5.5999999046325684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12.400000095367432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50837.650005809963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19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50856.650005809963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-7.6999998092651367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25.699999809265137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50882.350005619228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-9.1000003814697266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27.100000381469727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50909.450006000698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-3.7000000476837158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21.700000047683716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50931.150006048381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2.7999999523162842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15.200000047683716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50946.350006096065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7.5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10.5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50956.850006096065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4.5999999046325684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13.400000095367432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50970.250006191432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1.7999999523162842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16.200000047683716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50986.450006239116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-0.5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18.5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51004.950006239116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-1.7000000476837158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19.700000047683716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51024.6500062868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-7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25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51049.6500062868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-7.5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25.5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51075.1500062868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-1.7000000476837158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19.700000047683716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51094.850006334484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1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17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51111.850006334484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0.5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17.5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51129.350006334484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3.5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14.5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51143.850006334484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4.4000000953674316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13.599999904632568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51157.450006239116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8.8999996185302734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9.1000003814697266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51166.550006620586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4.8000001907348633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13.199999809265137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51179.750006429851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4.5999999046325684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13.400000095367432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51193.150006525218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1.7000000476837158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16.299999952316284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51209.450006477535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0.5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17.5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51226.950006477535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-2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20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51246.950006477535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-3.7999999523162842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21.799999952316284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51268.750006429851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-5.9000000953674316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23.900000095367432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51292.650006525218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-7.3000001907348633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25.300000190734863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51317.950006715953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-4.1999998092651367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22.199999809265137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51340.150006525218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-3.7999999523162842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21.799999952316284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51361.950006477535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-7.3000001907348633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25.300000190734863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51387.25000666827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-8.1999998092651367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26.199999809265137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51413.450006477535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-6.8000001907348633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24.800000190734863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51438.25000666827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-3.0999999046325684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21.099999904632568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51459.350006572902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-2.4000000953674316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20.400000095367432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51479.75000666827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-4.1999998092651367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22.199999809265137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51501.950006477535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-9.5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27.5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51529.450006477535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-8.3000001907348633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26.300000190734863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51555.75000666827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-4.1999998092651367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22.199999809265137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51577.950006477535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-2.5999999046325684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20.599999904632568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51598.550006382167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-2.4000000953674316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20.400000095367432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51618.950006477535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-9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27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51645.950006477535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-12.899999618530273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30.899999618530273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51676.850006096065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-15.399999618530273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33.399999618530273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51710.250005714595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-14.100000381469727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32.100000381469727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51742.350006096065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-6.8000001907348633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24.800000190734863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51767.1500062868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-10.300000190734863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28.300000190734863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51795.450006477535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-4.9000000953674316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22.900000095367432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51818.350006572902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-3.7000000476837158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21.700000047683716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51840.050006620586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-2.9000000953674316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20.900000095367432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51860.950006715953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-0.60000002384185791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18.600000023841858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51879.550006739795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-0.60000002384185791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18.600000023841858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51898.150006763637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-0.89999997615814209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18.899999976158142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51917.050006739795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0.20000000298023224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17.799999997019768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51934.850006736815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-4.5999999046325684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22.599999904632568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51957.450006641448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-3.0999999046325684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21.099999904632568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51978.55000654608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2.7000000476837158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15.299999952316284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51993.850006498396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-3.0999999046325684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21.099999904632568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52014.950006403029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-5.4000000953674316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23.400000095367432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52038.350006498396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-1.3999999761581421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19.399999976158142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52057.750006474555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-5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23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52080.750006474555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-4.8000001907348633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22.800000190734863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52103.550006665289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-5.0999999046325684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23.099999904632568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52126.650006569922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-6.6999998092651367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24.699999809265137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52151.350006379187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-5.6999998092651367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23.699999809265137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52175.050006188452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-4.9000000953674316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22.900000095367432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52197.95000628382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-4.5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22.5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52220.45000628382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-9.6999998092651367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27.699999809265137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52248.150006093085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-2.0999999046325684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20.099999904632568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52268.250005997717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-3.9000000953674316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21.900000095367432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52290.150006093085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-9.8999996185302734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27.899999618530273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52318.050005711615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-12.899999618530273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30.899999618530273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52348.950005330145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-12.5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30.5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52379.450005330145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-8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52405.450005330145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-3.9000000953674316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21.900000095367432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52427.350005425513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-5.3000001907348633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23.300000190734863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52450.650005616248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-3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21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52471.650005616248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15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52486.650005616248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6.5999999046325684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11.400000095367432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52498.050005711615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0.40000000596046448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17.599999994039536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52515.650005705655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4.3000001907348633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13.699999809265137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52529.35000551492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4.4000000953674316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13.599999904632568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52542.950005419552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-2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20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52562.950005419552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-4.8000001907348633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22.800000190734863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52585.750005610287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-1.3999999761581421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19.399999976158142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52605.150005586445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4.9000000953674316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13.099999904632568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52618.250005491078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6.5999999046325684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11.400000095367432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52629.650005586445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-0.5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18.5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52648.150005586445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0.60000002384185791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17.399999976158142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52665.550005562603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-1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19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52684.550005562603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5.5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12.5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52697.050005562603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8.5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9.5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52706.550005562603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7.1999998092651367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10.800000190734863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52717.350005753338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2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16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52733.350005753338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4.3000001907348633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13.699999809265137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52747.050005562603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9.3999996185302734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8.6000003814697266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52755.650005944073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16.700000762939453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1.2999992370605469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52756.950005181134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7.1999998092651367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10.800000190734863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52767.750005371869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1.7999999523162842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16.200000047683716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52783.950005419552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10.5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7.5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52791.450005419552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16.899999618530273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1.1000003814697266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52792.550005801022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5.6999998092651367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12.300000190734863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52804.850005991757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3.5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14.5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52819.350005991757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1.6000000238418579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16.399999976158142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52835.750005967915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0.10000000149011612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17.899999998509884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52853.650005966425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3.5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14.5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52868.150005966425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3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15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52883.150005966425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2.2000000476837158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15.799999952316284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52898.950005918741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4.1999998092651367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13.800000190734863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52912.750006109476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11.600000381469727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6.3999996185302734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52919.150005728006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15.899999618530273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2.1000003814697266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52921.250006109476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12.800000190734863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5.1999998092651367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52926.450005918741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7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11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52937.450005918741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0.80000001192092896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17.199999988079071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52954.65000590682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9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9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52963.65000590682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12.699999809265137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5.3000001907348633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52968.950006097555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6.5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11.5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52980.450006097555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7.1999998092651367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10.800000190734863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52991.25000628829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3.4000000953674316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14.599999904632568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53005.850006192923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2.5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15.5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53021.350006192923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0.10000000149011612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17.899999998509884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53039.250006191432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0.80000001192092896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17.199999988079071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53056.450006179512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1.5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16.5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53072.950006179512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5.5999999046325684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12.400000095367432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53085.350006274879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5.9000000953674316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12.099999904632568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53097.450006179512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10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53107.450006179512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14.899999618530273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3.1000003814697266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53110.550006560981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7.0999999046325684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10.900000095367432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53121.450006656349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6.4000000953674316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11.599999904632568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53133.050006560981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7.1999998092651367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10.800000190734863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53143.850006751716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17.399999618530273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0.60000038146972656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53144.450007133186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13.5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4.5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53148.950007133186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8.6999998092651367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9.3000001907348633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53158.250007323921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15.5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2.5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53160.750007323921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12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6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53166.750007323921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16.100000381469727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1.8999996185302734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53168.650006942451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17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53169.650006942451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17.200000762939453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0.79999923706054688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53170.450006179512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7.5999999046325684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10.400000095367432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53180.850006274879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10.699999809265137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7.3000001907348633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53188.150006465614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12.800000190734863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5.1999998092651367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53193.350006274879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18.399999618530273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0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53193.350006274879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9.3000001907348633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8.6999998092651367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53202.050006084144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13.699999809265137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4.3000001907348633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53206.350006274879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15.5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2.5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53208.850006274879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8.1000003814697266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9.8999996185302734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53218.750005893409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8.3000001907348633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9.6999998092651367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53228.450005702674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14.600000381469727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3.3999996185302734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53231.850005321205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12.899999618530273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5.1000003814697266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53236.950005702674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16.100000381469727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1.8999996185302734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53238.850005321205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7.5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10.5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53249.350005321205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9.8000001907348633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8.1999998092651367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53257.55000513047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16.399999618530273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1.6000003814697266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53259.15000551194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13.100000381469727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4.8999996185302734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53264.05000513047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16.399999618530273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1.6000003814697266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53265.65000551194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18.299999237060547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0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53265.65000551194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19.600000381469727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0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53265.65000551194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20.399999618530273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0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53265.65000551194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21.799999237060547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53265.65000551194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16.700000762939453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1.2999992370605469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53266.950004749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14.300000190734863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3.6999998092651367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53270.650004558265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10.5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7.5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53278.150004558265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10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8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53286.150004558265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10.899999618530273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7.1000003814697266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53293.250004939735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11.300000190734863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6.6999998092651367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53299.950004749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9.8000001907348633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8.1999998092651367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53308.150004558265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11.600000381469727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6.3999996185302734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53314.550004176795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11.699999809265137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6.3000001907348633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53320.85000436753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13.899999618530273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4.1000003814697266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53324.950004749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16.600000381469727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1.3999996185302734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53326.35000436753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12.699999809265137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5.3000001907348633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53331.650004558265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15.899999618530273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2.1000003814697266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53333.750004939735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17.799999237060547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0.20000076293945313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53333.950005702674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12.600000381469727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5.3999996185302734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53339.350005321205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9be6ef-036f-4d38-ab45-2a4da0c93cb0">C6U45NHNYSXQ-1603545759-312</_dlc_DocId>
    <_dlc_DocIdUrl xmlns="bc9be6ef-036f-4d38-ab45-2a4da0c93cb0">
      <Url>https://enbridge.sharepoint.com/teams/EB-2022-02002024Rebasing/_layouts/15/DocIdRedir.aspx?ID=C6U45NHNYSXQ-1603545759-312</Url>
      <Description>C6U45NHNYSXQ-1603545759-312</Description>
    </_dlc_DocIdUrl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20D935-555A-4DCF-A397-32C5CB7B06F2}"/>
</file>

<file path=customXml/itemProps2.xml><?xml version="1.0" encoding="utf-8"?>
<ds:datastoreItem xmlns:ds="http://schemas.openxmlformats.org/officeDocument/2006/customXml" ds:itemID="{2778BA24-CF08-4BC5-B5BE-B6D1F42E877E}"/>
</file>

<file path=customXml/itemProps3.xml><?xml version="1.0" encoding="utf-8"?>
<ds:datastoreItem xmlns:ds="http://schemas.openxmlformats.org/officeDocument/2006/customXml" ds:itemID="{497CCD83-C89A-4D85-BE1B-596D3462B7E8}"/>
</file>

<file path=customXml/itemProps4.xml><?xml version="1.0" encoding="utf-8"?>
<ds:datastoreItem xmlns:ds="http://schemas.openxmlformats.org/officeDocument/2006/customXml" ds:itemID="{AEA338BC-409B-4929-9924-E0DE933F97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Bozzo</dc:creator>
  <cp:keywords/>
  <dc:description/>
  <cp:lastModifiedBy>Monica Renaud</cp:lastModifiedBy>
  <cp:revision/>
  <dcterms:created xsi:type="dcterms:W3CDTF">2025-04-16T14:14:55Z</dcterms:created>
  <dcterms:modified xsi:type="dcterms:W3CDTF">2025-07-30T19:24:10Z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Name">
    <vt:lpwstr>b1a6f161-e42b-4c47-8f69-f6a81e023e2d</vt:lpwstr>
  </property>
  <property fmtid="{D5CDD505-2E9C-101B-9397-08002B2CF9AE}" pid="3" name="MSIP_Label_b1a6f161-e42b-4c47-8f69-f6a81e023e2d_Tag">
    <vt:lpwstr>10, 3, 0, 2</vt:lpwstr>
  </property>
  <property fmtid="{D5CDD505-2E9C-101B-9397-08002B2CF9AE}" pid="4" name="ContentTypeId">
    <vt:lpwstr>0x010100B6953C2E73E7484291599BAF42EEC68E</vt:lpwstr>
  </property>
  <property fmtid="{D5CDD505-2E9C-101B-9397-08002B2CF9AE}" pid="5" name="MSIP_Label_b1a6f161-e42b-4c47-8f69-f6a81e023e2d_Enabled">
    <vt:lpwstr>true</vt:lpwstr>
  </property>
  <property fmtid="{D5CDD505-2E9C-101B-9397-08002B2CF9AE}" pid="6" name="_dlc_DocIdItemGuid">
    <vt:lpwstr>da411245-3c2d-4735-957d-b33a7b88978f</vt:lpwstr>
  </property>
  <property fmtid="{D5CDD505-2E9C-101B-9397-08002B2CF9AE}" pid="7" name="MSIP_Label_b1a6f161-e42b-4c47-8f69-f6a81e023e2d_ContentBits">
    <vt:lpwstr>0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etDate">
    <vt:lpwstr>2025-06-18T21:20:27Z</vt:lpwstr>
  </property>
  <property fmtid="{D5CDD505-2E9C-101B-9397-08002B2CF9AE}" pid="11" name="MSIP_Label_b1a6f161-e42b-4c47-8f69-f6a81e023e2d_ActionId">
    <vt:lpwstr>439c13ad-41ec-497d-ae5f-c37975604e6b</vt:lpwstr>
  </property>
</Properties>
</file>