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enbridge.sharepoint.com/teams/EB-2022-02002024Rebasing/TC Undertakings  Phase 3/"/>
    </mc:Choice>
  </mc:AlternateContent>
  <xr:revisionPtr revIDLastSave="0" documentId="8_{FF39F4FC-1476-4793-B9E0-E74803725625}" xr6:coauthVersionLast="47" xr6:coauthVersionMax="47" xr10:uidLastSave="{00000000-0000-0000-0000-000000000000}"/>
  <bookViews>
    <workbookView xWindow="-14190" yWindow="-16320" windowWidth="29040" windowHeight="15720" firstSheet="2" activeTab="2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70" i="5" l="1"/>
  <c r="J4170" i="5"/>
  <c r="I4170" i="5"/>
  <c r="H4170" i="5"/>
  <c r="K4169" i="5"/>
  <c r="J4169" i="5"/>
  <c r="I4169" i="5"/>
  <c r="H4169" i="5"/>
  <c r="K4168" i="5"/>
  <c r="J4168" i="5"/>
  <c r="I4168" i="5"/>
  <c r="H4168" i="5"/>
  <c r="K4167" i="5"/>
  <c r="J4167" i="5"/>
  <c r="I4167" i="5"/>
  <c r="H4167" i="5"/>
  <c r="K4166" i="5"/>
  <c r="J4166" i="5"/>
  <c r="I4166" i="5"/>
  <c r="H4166" i="5"/>
  <c r="K4165" i="5"/>
  <c r="J4165" i="5"/>
  <c r="I4165" i="5"/>
  <c r="H4165" i="5"/>
  <c r="K4164" i="5"/>
  <c r="J4164" i="5"/>
  <c r="I4164" i="5"/>
  <c r="H4164" i="5"/>
  <c r="K4163" i="5"/>
  <c r="J4163" i="5"/>
  <c r="I4163" i="5"/>
  <c r="H4163" i="5"/>
  <c r="K4162" i="5"/>
  <c r="J4162" i="5"/>
  <c r="I4162" i="5"/>
  <c r="H4162" i="5"/>
  <c r="K4161" i="5"/>
  <c r="J4161" i="5"/>
  <c r="I4161" i="5"/>
  <c r="H4161" i="5"/>
  <c r="K4160" i="5"/>
  <c r="J4160" i="5"/>
  <c r="I4160" i="5"/>
  <c r="H4160" i="5"/>
  <c r="K4159" i="5"/>
  <c r="J4159" i="5"/>
  <c r="I4159" i="5"/>
  <c r="H4159" i="5"/>
  <c r="K4158" i="5"/>
  <c r="J4158" i="5"/>
  <c r="I4158" i="5"/>
  <c r="H4158" i="5"/>
  <c r="K4157" i="5"/>
  <c r="J4157" i="5"/>
  <c r="I4157" i="5"/>
  <c r="H4157" i="5"/>
  <c r="K4156" i="5"/>
  <c r="J4156" i="5"/>
  <c r="I4156" i="5"/>
  <c r="H4156" i="5"/>
  <c r="K4155" i="5"/>
  <c r="J4155" i="5"/>
  <c r="I4155" i="5"/>
  <c r="H4155" i="5"/>
  <c r="K4154" i="5"/>
  <c r="J4154" i="5"/>
  <c r="I4154" i="5"/>
  <c r="H4154" i="5"/>
  <c r="K4153" i="5"/>
  <c r="J4153" i="5"/>
  <c r="I4153" i="5"/>
  <c r="H4153" i="5"/>
  <c r="K4152" i="5"/>
  <c r="J4152" i="5"/>
  <c r="I4152" i="5"/>
  <c r="H4152" i="5"/>
  <c r="K4151" i="5"/>
  <c r="J4151" i="5"/>
  <c r="I4151" i="5"/>
  <c r="H4151" i="5"/>
  <c r="K4150" i="5"/>
  <c r="J4150" i="5"/>
  <c r="I4150" i="5"/>
  <c r="H4150" i="5"/>
  <c r="K4149" i="5"/>
  <c r="J4149" i="5"/>
  <c r="I4149" i="5"/>
  <c r="H4149" i="5"/>
  <c r="K4148" i="5"/>
  <c r="J4148" i="5"/>
  <c r="I4148" i="5"/>
  <c r="H4148" i="5"/>
  <c r="K4147" i="5"/>
  <c r="J4147" i="5"/>
  <c r="I4147" i="5"/>
  <c r="H4147" i="5"/>
  <c r="K4146" i="5"/>
  <c r="J4146" i="5"/>
  <c r="I4146" i="5"/>
  <c r="H4146" i="5"/>
  <c r="K4145" i="5"/>
  <c r="J4145" i="5"/>
  <c r="I4145" i="5"/>
  <c r="H4145" i="5"/>
  <c r="K4144" i="5"/>
  <c r="J4144" i="5"/>
  <c r="I4144" i="5"/>
  <c r="H4144" i="5"/>
  <c r="K4143" i="5"/>
  <c r="J4143" i="5"/>
  <c r="I4143" i="5"/>
  <c r="H4143" i="5"/>
  <c r="K4142" i="5"/>
  <c r="J4142" i="5"/>
  <c r="I4142" i="5"/>
  <c r="H4142" i="5"/>
  <c r="K4141" i="5"/>
  <c r="J4141" i="5"/>
  <c r="I4141" i="5"/>
  <c r="H4141" i="5"/>
  <c r="K4140" i="5"/>
  <c r="J4140" i="5"/>
  <c r="I4140" i="5"/>
  <c r="H4140" i="5"/>
  <c r="K133" i="4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K60" i="4"/>
  <c r="L60" i="4" s="1"/>
  <c r="K59" i="4"/>
  <c r="L59" i="4" s="1"/>
  <c r="K58" i="4"/>
  <c r="L58" i="4" s="1"/>
  <c r="K57" i="4"/>
  <c r="L57" i="4" s="1"/>
  <c r="K56" i="4"/>
  <c r="L56" i="4" s="1"/>
  <c r="K55" i="4"/>
  <c r="L55" i="4" s="1"/>
  <c r="K54" i="4"/>
  <c r="L54" i="4" s="1"/>
  <c r="K53" i="4"/>
  <c r="L53" i="4" s="1"/>
  <c r="K52" i="4"/>
  <c r="L52" i="4" s="1"/>
  <c r="K51" i="4"/>
  <c r="L51" i="4" s="1"/>
  <c r="K50" i="4"/>
  <c r="L50" i="4" s="1"/>
  <c r="K49" i="4"/>
  <c r="L49" i="4" s="1"/>
  <c r="K48" i="4"/>
  <c r="L48" i="4" s="1"/>
  <c r="K47" i="4"/>
  <c r="L47" i="4" s="1"/>
  <c r="K46" i="4"/>
  <c r="L46" i="4" s="1"/>
  <c r="K45" i="4"/>
  <c r="L45" i="4" s="1"/>
  <c r="K44" i="4"/>
  <c r="L44" i="4" s="1"/>
  <c r="K43" i="4"/>
  <c r="L43" i="4" s="1"/>
  <c r="K42" i="4"/>
  <c r="L42" i="4" s="1"/>
  <c r="K41" i="4"/>
  <c r="L41" i="4" s="1"/>
  <c r="K40" i="4"/>
  <c r="L40" i="4" s="1"/>
  <c r="K39" i="4"/>
  <c r="L39" i="4" s="1"/>
  <c r="K38" i="4"/>
  <c r="L38" i="4" s="1"/>
  <c r="K37" i="4"/>
  <c r="L37" i="4" s="1"/>
  <c r="K36" i="4"/>
  <c r="L36" i="4" s="1"/>
  <c r="K35" i="4"/>
  <c r="L35" i="4" s="1"/>
  <c r="K34" i="4"/>
  <c r="L34" i="4" s="1"/>
  <c r="K33" i="4"/>
  <c r="L33" i="4" s="1"/>
  <c r="K32" i="4"/>
  <c r="L32" i="4" s="1"/>
  <c r="K31" i="4"/>
  <c r="L31" i="4" s="1"/>
  <c r="L4170" i="5"/>
  <c r="L4169" i="5"/>
  <c r="L4168" i="5"/>
  <c r="L4167" i="5"/>
  <c r="L4166" i="5"/>
  <c r="L4165" i="5"/>
  <c r="L4164" i="5"/>
  <c r="L4163" i="5"/>
  <c r="L4162" i="5"/>
  <c r="L4161" i="5"/>
  <c r="L4160" i="5"/>
  <c r="L4159" i="5"/>
  <c r="L4158" i="5"/>
  <c r="L4157" i="5"/>
  <c r="L4156" i="5"/>
  <c r="L4155" i="5"/>
  <c r="L4154" i="5"/>
  <c r="L4153" i="5"/>
  <c r="L4152" i="5"/>
  <c r="L4151" i="5"/>
  <c r="L4150" i="5"/>
  <c r="L4149" i="5"/>
  <c r="L4148" i="5"/>
  <c r="L4147" i="5"/>
  <c r="L4146" i="5"/>
  <c r="L4145" i="5"/>
  <c r="L4144" i="5"/>
  <c r="L4143" i="5"/>
  <c r="L4142" i="5"/>
  <c r="L4141" i="5"/>
  <c r="L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I60" i="4"/>
  <c r="I59" i="4"/>
  <c r="I58" i="4"/>
  <c r="I57" i="4"/>
  <c r="I56" i="4"/>
  <c r="I55" i="4"/>
  <c r="I54" i="4"/>
  <c r="I53" i="4"/>
  <c r="I52" i="4"/>
  <c r="O52" i="4" s="1"/>
  <c r="I51" i="4"/>
  <c r="O51" i="4" s="1"/>
  <c r="I50" i="4"/>
  <c r="J50" i="4" s="1"/>
  <c r="R50" i="4" s="1"/>
  <c r="I49" i="4"/>
  <c r="I48" i="4"/>
  <c r="I47" i="4"/>
  <c r="I46" i="4"/>
  <c r="I45" i="4"/>
  <c r="I44" i="4"/>
  <c r="I43" i="4"/>
  <c r="I42" i="4"/>
  <c r="I41" i="4"/>
  <c r="I40" i="4"/>
  <c r="J40" i="4" s="1"/>
  <c r="R40" i="4" s="1"/>
  <c r="I39" i="4"/>
  <c r="N39" i="4" s="1"/>
  <c r="AA39" i="4" s="1"/>
  <c r="AE39" i="4" s="1"/>
  <c r="AI39" i="4" s="1"/>
  <c r="I38" i="4"/>
  <c r="J38" i="4" s="1"/>
  <c r="R38" i="4" s="1"/>
  <c r="I37" i="4"/>
  <c r="P37" i="4" s="1"/>
  <c r="Q37" i="4" s="1"/>
  <c r="I36" i="4"/>
  <c r="P36" i="4" s="1"/>
  <c r="Q36" i="4" s="1"/>
  <c r="I35" i="4"/>
  <c r="I34" i="4"/>
  <c r="I33" i="4"/>
  <c r="I32" i="4"/>
  <c r="I3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M38" i="4" s="1"/>
  <c r="H38" i="4"/>
  <c r="H37" i="4"/>
  <c r="M36" i="4" s="1"/>
  <c r="H36" i="4"/>
  <c r="H35" i="4"/>
  <c r="H34" i="4"/>
  <c r="H33" i="4"/>
  <c r="H32" i="4"/>
  <c r="A2" i="7" a="1"/>
  <c r="A2" i="7" s="1"/>
  <c r="L4139" i="5"/>
  <c r="K4139" i="5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P2" i="5"/>
  <c r="P3" i="5" s="1"/>
  <c r="P4" i="5" s="1"/>
  <c r="P5" i="5" s="1"/>
  <c r="P6" i="5" s="1"/>
  <c r="P7" i="5" s="1"/>
  <c r="P8" i="5" s="1"/>
  <c r="P9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O60" i="4"/>
  <c r="J60" i="4"/>
  <c r="R60" i="4" s="1"/>
  <c r="P60" i="4"/>
  <c r="Q60" i="4" s="1"/>
  <c r="N59" i="4"/>
  <c r="AA59" i="4" s="1"/>
  <c r="AE59" i="4" s="1"/>
  <c r="AI59" i="4" s="1"/>
  <c r="M59" i="4"/>
  <c r="J59" i="4"/>
  <c r="R59" i="4" s="1"/>
  <c r="T59" i="4" s="1"/>
  <c r="N58" i="4"/>
  <c r="AA58" i="4" s="1"/>
  <c r="AE58" i="4" s="1"/>
  <c r="AI58" i="4" s="1"/>
  <c r="N56" i="4"/>
  <c r="N55" i="4"/>
  <c r="AA55" i="4" s="1"/>
  <c r="AE55" i="4" s="1"/>
  <c r="AI55" i="4" s="1"/>
  <c r="N54" i="4"/>
  <c r="J54" i="4"/>
  <c r="R54" i="4" s="1"/>
  <c r="U54" i="4" s="1"/>
  <c r="P54" i="4"/>
  <c r="Q54" i="4" s="1"/>
  <c r="O53" i="4"/>
  <c r="J49" i="4"/>
  <c r="R49" i="4" s="1"/>
  <c r="P48" i="4"/>
  <c r="Q48" i="4" s="1"/>
  <c r="P47" i="4"/>
  <c r="Q47" i="4" s="1"/>
  <c r="M44" i="4"/>
  <c r="O44" i="4"/>
  <c r="P43" i="4"/>
  <c r="Q43" i="4" s="1"/>
  <c r="O43" i="4"/>
  <c r="J43" i="4"/>
  <c r="R43" i="4" s="1"/>
  <c r="M42" i="4"/>
  <c r="N42" i="4"/>
  <c r="AA42" i="4" s="1"/>
  <c r="AE42" i="4" s="1"/>
  <c r="AI42" i="4" s="1"/>
  <c r="N41" i="4"/>
  <c r="AA41" i="4" s="1"/>
  <c r="AE41" i="4" s="1"/>
  <c r="AI41" i="4" s="1"/>
  <c r="M40" i="4"/>
  <c r="N40" i="4"/>
  <c r="Z40" i="4" s="1"/>
  <c r="AD40" i="4" s="1"/>
  <c r="AH40" i="4" s="1"/>
  <c r="P35" i="4"/>
  <c r="Q35" i="4" s="1"/>
  <c r="O35" i="4"/>
  <c r="P34" i="4"/>
  <c r="Q34" i="4" s="1"/>
  <c r="M33" i="4"/>
  <c r="O33" i="4"/>
  <c r="J33" i="4"/>
  <c r="R33" i="4" s="1"/>
  <c r="P33" i="4"/>
  <c r="Q33" i="4" s="1"/>
  <c r="P32" i="4"/>
  <c r="Q32" i="4" s="1"/>
  <c r="O32" i="4"/>
  <c r="N32" i="4"/>
  <c r="Y32" i="4" s="1"/>
  <c r="AC32" i="4" s="1"/>
  <c r="AG32" i="4" s="1"/>
  <c r="M32" i="4"/>
  <c r="J32" i="4"/>
  <c r="R32" i="4" s="1"/>
  <c r="D19" i="3"/>
  <c r="D22" i="3" s="1"/>
  <c r="P10" i="5" l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L22" i="3"/>
  <c r="K21" i="3"/>
  <c r="J22" i="3"/>
  <c r="D24" i="3" s="1"/>
  <c r="K22" i="3"/>
  <c r="D25" i="3" s="1"/>
  <c r="L19" i="3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M41" i="4"/>
  <c r="D21" i="3"/>
  <c r="B3" i="6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J37" i="4"/>
  <c r="R37" i="4" s="1"/>
  <c r="W37" i="4" s="1"/>
  <c r="P67" i="4"/>
  <c r="Q67" i="4" s="1"/>
  <c r="P81" i="4"/>
  <c r="Q81" i="4" s="1"/>
  <c r="J92" i="4"/>
  <c r="R92" i="4" s="1"/>
  <c r="T92" i="4" s="1"/>
  <c r="N37" i="4"/>
  <c r="Y37" i="4" s="1"/>
  <c r="AC37" i="4" s="1"/>
  <c r="AG37" i="4" s="1"/>
  <c r="O50" i="4"/>
  <c r="O37" i="4"/>
  <c r="O40" i="4"/>
  <c r="J51" i="4"/>
  <c r="R51" i="4" s="1"/>
  <c r="V51" i="4" s="1"/>
  <c r="P95" i="4"/>
  <c r="Q95" i="4" s="1"/>
  <c r="O107" i="4"/>
  <c r="O123" i="4"/>
  <c r="P50" i="4"/>
  <c r="Q50" i="4" s="1"/>
  <c r="J107" i="4"/>
  <c r="R107" i="4" s="1"/>
  <c r="U107" i="4" s="1"/>
  <c r="J123" i="4"/>
  <c r="R123" i="4" s="1"/>
  <c r="V123" i="4" s="1"/>
  <c r="P51" i="4"/>
  <c r="Q51" i="4" s="1"/>
  <c r="N94" i="4"/>
  <c r="Y94" i="4" s="1"/>
  <c r="AC94" i="4" s="1"/>
  <c r="AG94" i="4" s="1"/>
  <c r="N51" i="4"/>
  <c r="Y51" i="4" s="1"/>
  <c r="AC51" i="4" s="1"/>
  <c r="AG51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AA32" i="4"/>
  <c r="AE32" i="4" s="1"/>
  <c r="AI32" i="4" s="1"/>
  <c r="Y58" i="4"/>
  <c r="AC58" i="4" s="1"/>
  <c r="AG58" i="4" s="1"/>
  <c r="Z42" i="4"/>
  <c r="AD42" i="4" s="1"/>
  <c r="AH42" i="4" s="1"/>
  <c r="Z58" i="4"/>
  <c r="AD58" i="4" s="1"/>
  <c r="AH58" i="4" s="1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V49" i="4"/>
  <c r="W49" i="4"/>
  <c r="AA83" i="4"/>
  <c r="AE83" i="4" s="1"/>
  <c r="AI83" i="4" s="1"/>
  <c r="Z83" i="4"/>
  <c r="AD83" i="4" s="1"/>
  <c r="AH83" i="4" s="1"/>
  <c r="M128" i="4"/>
  <c r="M58" i="4"/>
  <c r="M106" i="4"/>
  <c r="M54" i="4"/>
  <c r="V40" i="4"/>
  <c r="W40" i="4"/>
  <c r="U40" i="4"/>
  <c r="T40" i="4"/>
  <c r="Y63" i="4"/>
  <c r="AC63" i="4" s="1"/>
  <c r="AG63" i="4" s="1"/>
  <c r="AA63" i="4"/>
  <c r="AE63" i="4" s="1"/>
  <c r="AI63" i="4" s="1"/>
  <c r="Z63" i="4"/>
  <c r="AD63" i="4" s="1"/>
  <c r="AH63" i="4" s="1"/>
  <c r="T124" i="4"/>
  <c r="Z37" i="4"/>
  <c r="AD37" i="4" s="1"/>
  <c r="AH37" i="4" s="1"/>
  <c r="P41" i="4"/>
  <c r="Q41" i="4" s="1"/>
  <c r="N53" i="4"/>
  <c r="AA53" i="4" s="1"/>
  <c r="AE53" i="4" s="1"/>
  <c r="AI53" i="4" s="1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Z41" i="4"/>
  <c r="AD41" i="4" s="1"/>
  <c r="AH41" i="4" s="1"/>
  <c r="P53" i="4"/>
  <c r="Q53" i="4" s="1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J44" i="4"/>
  <c r="R44" i="4" s="1"/>
  <c r="T44" i="4" s="1"/>
  <c r="J48" i="4"/>
  <c r="R48" i="4" s="1"/>
  <c r="W48" i="4" s="1"/>
  <c r="N50" i="4"/>
  <c r="Z50" i="4" s="1"/>
  <c r="AD50" i="4" s="1"/>
  <c r="AH50" i="4" s="1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Z32" i="4"/>
  <c r="AD32" i="4" s="1"/>
  <c r="AH32" i="4" s="1"/>
  <c r="M48" i="4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P44" i="4"/>
  <c r="Q44" i="4" s="1"/>
  <c r="N48" i="4"/>
  <c r="Z48" i="4" s="1"/>
  <c r="AD48" i="4" s="1"/>
  <c r="AH48" i="4" s="1"/>
  <c r="O102" i="4"/>
  <c r="AA114" i="4"/>
  <c r="AE114" i="4" s="1"/>
  <c r="AI114" i="4" s="1"/>
  <c r="P116" i="4"/>
  <c r="Q116" i="4" s="1"/>
  <c r="P132" i="4"/>
  <c r="Q132" i="4" s="1"/>
  <c r="N38" i="4"/>
  <c r="Z38" i="4" s="1"/>
  <c r="AD38" i="4" s="1"/>
  <c r="AH38" i="4" s="1"/>
  <c r="O48" i="4"/>
  <c r="O59" i="4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38" i="4"/>
  <c r="N52" i="4"/>
  <c r="M57" i="4"/>
  <c r="P59" i="4"/>
  <c r="Q59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38" i="4"/>
  <c r="Q38" i="4" s="1"/>
  <c r="Y42" i="4"/>
  <c r="AC42" i="4" s="1"/>
  <c r="AG42" i="4" s="1"/>
  <c r="P52" i="4"/>
  <c r="Q52" i="4" s="1"/>
  <c r="P62" i="4"/>
  <c r="Q62" i="4" s="1"/>
  <c r="N128" i="4"/>
  <c r="AA128" i="4" s="1"/>
  <c r="AE128" i="4" s="1"/>
  <c r="AI128" i="4" s="1"/>
  <c r="J53" i="4"/>
  <c r="R53" i="4" s="1"/>
  <c r="U53" i="4" s="1"/>
  <c r="P98" i="4"/>
  <c r="Q98" i="4" s="1"/>
  <c r="O54" i="4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N33" i="4"/>
  <c r="AA33" i="4" s="1"/>
  <c r="AE33" i="4" s="1"/>
  <c r="AI33" i="4" s="1"/>
  <c r="P49" i="4"/>
  <c r="Q49" i="4" s="1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J41" i="4"/>
  <c r="R41" i="4" s="1"/>
  <c r="V41" i="4" s="1"/>
  <c r="N43" i="4"/>
  <c r="Z43" i="4" s="1"/>
  <c r="AD43" i="4" s="1"/>
  <c r="AH43" i="4" s="1"/>
  <c r="U49" i="4"/>
  <c r="N60" i="4"/>
  <c r="AA60" i="4" s="1"/>
  <c r="AE60" i="4" s="1"/>
  <c r="AI60" i="4" s="1"/>
  <c r="O80" i="4"/>
  <c r="M101" i="4"/>
  <c r="O120" i="4"/>
  <c r="J133" i="4"/>
  <c r="R133" i="4" s="1"/>
  <c r="W133" i="4" s="1"/>
  <c r="M31" i="4"/>
  <c r="T43" i="4"/>
  <c r="W43" i="4"/>
  <c r="V43" i="4"/>
  <c r="U43" i="4"/>
  <c r="M49" i="4"/>
  <c r="V91" i="4"/>
  <c r="T91" i="4"/>
  <c r="W91" i="4"/>
  <c r="U91" i="4"/>
  <c r="W32" i="4"/>
  <c r="V32" i="4"/>
  <c r="U32" i="4"/>
  <c r="T32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M35" i="4"/>
  <c r="U38" i="4"/>
  <c r="W38" i="4"/>
  <c r="V38" i="4"/>
  <c r="T38" i="4"/>
  <c r="M45" i="4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M46" i="4"/>
  <c r="M53" i="4"/>
  <c r="W60" i="4"/>
  <c r="V60" i="4"/>
  <c r="T60" i="4"/>
  <c r="U60" i="4"/>
  <c r="M43" i="4"/>
  <c r="O69" i="4"/>
  <c r="P69" i="4"/>
  <c r="Q69" i="4" s="1"/>
  <c r="N69" i="4"/>
  <c r="AA43" i="4"/>
  <c r="AE43" i="4" s="1"/>
  <c r="AI43" i="4" s="1"/>
  <c r="Y43" i="4"/>
  <c r="AC43" i="4" s="1"/>
  <c r="AG43" i="4" s="1"/>
  <c r="M56" i="4"/>
  <c r="W69" i="4"/>
  <c r="V69" i="4"/>
  <c r="T69" i="4"/>
  <c r="U69" i="4"/>
  <c r="M93" i="4"/>
  <c r="V50" i="4"/>
  <c r="W50" i="4"/>
  <c r="U50" i="4"/>
  <c r="T50" i="4"/>
  <c r="M109" i="4"/>
  <c r="M50" i="4"/>
  <c r="AA56" i="4"/>
  <c r="AE56" i="4" s="1"/>
  <c r="AI56" i="4" s="1"/>
  <c r="Z56" i="4"/>
  <c r="AD56" i="4" s="1"/>
  <c r="AH56" i="4" s="1"/>
  <c r="Y56" i="4"/>
  <c r="AC56" i="4" s="1"/>
  <c r="AG56" i="4" s="1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J46" i="4"/>
  <c r="R46" i="4" s="1"/>
  <c r="P46" i="4"/>
  <c r="Q46" i="4" s="1"/>
  <c r="O46" i="4"/>
  <c r="N46" i="4"/>
  <c r="V37" i="4"/>
  <c r="U37" i="4"/>
  <c r="M69" i="4"/>
  <c r="M76" i="4"/>
  <c r="P31" i="4"/>
  <c r="Q31" i="4" s="1"/>
  <c r="O31" i="4"/>
  <c r="N31" i="4"/>
  <c r="J31" i="4"/>
  <c r="R31" i="4" s="1"/>
  <c r="M37" i="4"/>
  <c r="M62" i="4"/>
  <c r="M34" i="4"/>
  <c r="N57" i="4"/>
  <c r="J57" i="4"/>
  <c r="R57" i="4" s="1"/>
  <c r="P57" i="4"/>
  <c r="Q57" i="4" s="1"/>
  <c r="O57" i="4"/>
  <c r="W100" i="4"/>
  <c r="V100" i="4"/>
  <c r="U100" i="4"/>
  <c r="T100" i="4"/>
  <c r="W33" i="4"/>
  <c r="V33" i="4"/>
  <c r="U33" i="4"/>
  <c r="T33" i="4"/>
  <c r="M47" i="4"/>
  <c r="V63" i="4"/>
  <c r="U63" i="4"/>
  <c r="T63" i="4"/>
  <c r="W63" i="4"/>
  <c r="V75" i="4"/>
  <c r="T75" i="4"/>
  <c r="W75" i="4"/>
  <c r="U75" i="4"/>
  <c r="M131" i="4"/>
  <c r="J36" i="4"/>
  <c r="R36" i="4" s="1"/>
  <c r="J39" i="4"/>
  <c r="R39" i="4" s="1"/>
  <c r="O41" i="4"/>
  <c r="M51" i="4"/>
  <c r="Y55" i="4"/>
  <c r="AC55" i="4" s="1"/>
  <c r="AG55" i="4" s="1"/>
  <c r="U59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Z55" i="4"/>
  <c r="AD55" i="4" s="1"/>
  <c r="AH55" i="4" s="1"/>
  <c r="V59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M39" i="4"/>
  <c r="Y40" i="4"/>
  <c r="AC40" i="4" s="1"/>
  <c r="AG40" i="4" s="1"/>
  <c r="W59" i="4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60" i="4"/>
  <c r="J35" i="4"/>
  <c r="R35" i="4" s="1"/>
  <c r="O39" i="4"/>
  <c r="J42" i="4"/>
  <c r="R42" i="4" s="1"/>
  <c r="N44" i="4"/>
  <c r="J47" i="4"/>
  <c r="R47" i="4" s="1"/>
  <c r="N49" i="4"/>
  <c r="AA54" i="4"/>
  <c r="AE54" i="4" s="1"/>
  <c r="AI54" i="4" s="1"/>
  <c r="Z54" i="4"/>
  <c r="AD54" i="4" s="1"/>
  <c r="AH54" i="4" s="1"/>
  <c r="Y54" i="4"/>
  <c r="AC54" i="4" s="1"/>
  <c r="AG54" i="4" s="1"/>
  <c r="J58" i="4"/>
  <c r="R58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N36" i="4"/>
  <c r="P39" i="4"/>
  <c r="Q39" i="4" s="1"/>
  <c r="O49" i="4"/>
  <c r="J52" i="4"/>
  <c r="R52" i="4" s="1"/>
  <c r="P63" i="4"/>
  <c r="Q63" i="4" s="1"/>
  <c r="O63" i="4"/>
  <c r="O71" i="4"/>
  <c r="N72" i="4"/>
  <c r="O73" i="4"/>
  <c r="O74" i="4"/>
  <c r="W85" i="4"/>
  <c r="V85" i="4"/>
  <c r="T85" i="4"/>
  <c r="O105" i="4"/>
  <c r="W112" i="4"/>
  <c r="V112" i="4"/>
  <c r="U112" i="4"/>
  <c r="O36" i="4"/>
  <c r="M81" i="4"/>
  <c r="W90" i="4"/>
  <c r="V90" i="4"/>
  <c r="U90" i="4"/>
  <c r="M92" i="4"/>
  <c r="V115" i="4"/>
  <c r="U115" i="4"/>
  <c r="T115" i="4"/>
  <c r="M126" i="4"/>
  <c r="J34" i="4"/>
  <c r="R34" i="4" s="1"/>
  <c r="N47" i="4"/>
  <c r="M52" i="4"/>
  <c r="J55" i="4"/>
  <c r="R55" i="4" s="1"/>
  <c r="P89" i="4"/>
  <c r="Q89" i="4" s="1"/>
  <c r="N89" i="4"/>
  <c r="T90" i="4"/>
  <c r="M110" i="4"/>
  <c r="W130" i="4"/>
  <c r="V130" i="4"/>
  <c r="T130" i="4"/>
  <c r="N35" i="4"/>
  <c r="O42" i="4"/>
  <c r="P45" i="4"/>
  <c r="Q45" i="4" s="1"/>
  <c r="N45" i="4"/>
  <c r="J45" i="4"/>
  <c r="R45" i="4" s="1"/>
  <c r="O47" i="4"/>
  <c r="M55" i="4"/>
  <c r="O58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Y41" i="4"/>
  <c r="AC41" i="4" s="1"/>
  <c r="AG41" i="4" s="1"/>
  <c r="P42" i="4"/>
  <c r="Q42" i="4" s="1"/>
  <c r="T49" i="4"/>
  <c r="T54" i="4"/>
  <c r="O55" i="4"/>
  <c r="P58" i="4"/>
  <c r="Q58" i="4" s="1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V54" i="4"/>
  <c r="P55" i="4"/>
  <c r="Q55" i="4" s="1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N34" i="4"/>
  <c r="AA40" i="4"/>
  <c r="AE40" i="4" s="1"/>
  <c r="AI40" i="4" s="1"/>
  <c r="W54" i="4"/>
  <c r="P56" i="4"/>
  <c r="Q56" i="4" s="1"/>
  <c r="O56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O34" i="4"/>
  <c r="Y39" i="4"/>
  <c r="AC39" i="4" s="1"/>
  <c r="AG39" i="4" s="1"/>
  <c r="P40" i="4"/>
  <c r="Q40" i="4" s="1"/>
  <c r="O45" i="4"/>
  <c r="Z51" i="4"/>
  <c r="AD51" i="4" s="1"/>
  <c r="AH51" i="4" s="1"/>
  <c r="J56" i="4"/>
  <c r="R56" i="4" s="1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Z39" i="4"/>
  <c r="AD39" i="4" s="1"/>
  <c r="AH39" i="4" s="1"/>
  <c r="AA51" i="4"/>
  <c r="AE51" i="4" s="1"/>
  <c r="AI51" i="4" s="1"/>
  <c r="Z59" i="4"/>
  <c r="AD59" i="4" s="1"/>
  <c r="AH59" i="4" s="1"/>
  <c r="Y59" i="4"/>
  <c r="AC59" i="4" s="1"/>
  <c r="AG59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T120" i="4"/>
  <c r="N121" i="4"/>
  <c r="W123" i="4"/>
  <c r="Y133" i="4"/>
  <c r="AC133" i="4" s="1"/>
  <c r="AG133" i="4" s="1"/>
  <c r="U120" i="4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D26" i="3" l="1"/>
  <c r="U92" i="4"/>
  <c r="T53" i="4"/>
  <c r="W92" i="4"/>
  <c r="V92" i="4"/>
  <c r="U64" i="4"/>
  <c r="T107" i="4"/>
  <c r="W96" i="4"/>
  <c r="T125" i="4"/>
  <c r="W64" i="4"/>
  <c r="V107" i="4"/>
  <c r="V120" i="4"/>
  <c r="T123" i="4"/>
  <c r="W107" i="4"/>
  <c r="T37" i="4"/>
  <c r="G27" i="4"/>
  <c r="H25" i="4"/>
  <c r="K24" i="4" s="1"/>
  <c r="G26" i="4"/>
  <c r="H24" i="4"/>
  <c r="K23" i="4" s="1"/>
  <c r="G25" i="4"/>
  <c r="I30" i="4"/>
  <c r="N30" i="4" s="1"/>
  <c r="H23" i="4"/>
  <c r="K22" i="4" s="1"/>
  <c r="G24" i="4"/>
  <c r="I29" i="4"/>
  <c r="N29" i="4" s="1"/>
  <c r="H22" i="4"/>
  <c r="K21" i="4" s="1"/>
  <c r="G23" i="4"/>
  <c r="I28" i="4"/>
  <c r="P28" i="4" s="1"/>
  <c r="Q28" i="4" s="1"/>
  <c r="G22" i="4"/>
  <c r="I27" i="4"/>
  <c r="N27" i="4" s="1"/>
  <c r="G21" i="4"/>
  <c r="I26" i="4"/>
  <c r="N26" i="4" s="1"/>
  <c r="H31" i="4"/>
  <c r="K30" i="4" s="1"/>
  <c r="I25" i="4"/>
  <c r="N25" i="4" s="1"/>
  <c r="H30" i="4"/>
  <c r="K29" i="4" s="1"/>
  <c r="I24" i="4"/>
  <c r="N24" i="4" s="1"/>
  <c r="H29" i="4"/>
  <c r="K28" i="4" s="1"/>
  <c r="G30" i="4"/>
  <c r="I23" i="4"/>
  <c r="N23" i="4" s="1"/>
  <c r="H28" i="4"/>
  <c r="K27" i="4" s="1"/>
  <c r="G29" i="4"/>
  <c r="I22" i="4"/>
  <c r="N22" i="4" s="1"/>
  <c r="H27" i="4"/>
  <c r="K26" i="4" s="1"/>
  <c r="G28" i="4"/>
  <c r="I21" i="4"/>
  <c r="H26" i="4"/>
  <c r="K25" i="4" s="1"/>
  <c r="V64" i="4"/>
  <c r="U123" i="4"/>
  <c r="B9" i="1"/>
  <c r="B10" i="1" s="1"/>
  <c r="C18" i="6"/>
  <c r="P26" i="4"/>
  <c r="Q26" i="4" s="1"/>
  <c r="O26" i="4"/>
  <c r="P22" i="4"/>
  <c r="Q22" i="4" s="1"/>
  <c r="O30" i="4"/>
  <c r="P21" i="4"/>
  <c r="Q21" i="4" s="1"/>
  <c r="O21" i="4"/>
  <c r="O27" i="4"/>
  <c r="P27" i="4"/>
  <c r="Q27" i="4" s="1"/>
  <c r="J22" i="4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G11" i="4"/>
  <c r="I16" i="4"/>
  <c r="H9" i="4"/>
  <c r="K8" i="4" s="1"/>
  <c r="L8" i="4" s="1"/>
  <c r="G10" i="4"/>
  <c r="I15" i="4"/>
  <c r="G2" i="4"/>
  <c r="H8" i="4"/>
  <c r="K7" i="4" s="1"/>
  <c r="L7" i="4" s="1"/>
  <c r="G9" i="4"/>
  <c r="I14" i="4"/>
  <c r="H21" i="4"/>
  <c r="K20" i="4" s="1"/>
  <c r="L20" i="4" s="1"/>
  <c r="H7" i="4"/>
  <c r="K6" i="4" s="1"/>
  <c r="G8" i="4"/>
  <c r="I13" i="4"/>
  <c r="H20" i="4"/>
  <c r="K19" i="4" s="1"/>
  <c r="L19" i="4" s="1"/>
  <c r="H6" i="4"/>
  <c r="K5" i="4" s="1"/>
  <c r="L5" i="4" s="1"/>
  <c r="G7" i="4"/>
  <c r="I12" i="4"/>
  <c r="H19" i="4"/>
  <c r="K18" i="4" s="1"/>
  <c r="L18" i="4" s="1"/>
  <c r="H5" i="4"/>
  <c r="K4" i="4" s="1"/>
  <c r="L4" i="4" s="1"/>
  <c r="G20" i="4"/>
  <c r="G6" i="4"/>
  <c r="I11" i="4"/>
  <c r="H18" i="4"/>
  <c r="K17" i="4" s="1"/>
  <c r="L17" i="4" s="1"/>
  <c r="H4" i="4"/>
  <c r="K3" i="4" s="1"/>
  <c r="L3" i="4" s="1"/>
  <c r="G19" i="4"/>
  <c r="G5" i="4"/>
  <c r="I10" i="4"/>
  <c r="H17" i="4"/>
  <c r="K16" i="4" s="1"/>
  <c r="L16" i="4" s="1"/>
  <c r="H3" i="4"/>
  <c r="G18" i="4"/>
  <c r="G4" i="4"/>
  <c r="I9" i="4"/>
  <c r="H16" i="4"/>
  <c r="K15" i="4" s="1"/>
  <c r="L15" i="4" s="1"/>
  <c r="G17" i="4"/>
  <c r="G3" i="4"/>
  <c r="I8" i="4"/>
  <c r="H15" i="4"/>
  <c r="K14" i="4" s="1"/>
  <c r="L14" i="4" s="1"/>
  <c r="G16" i="4"/>
  <c r="I7" i="4"/>
  <c r="H14" i="4"/>
  <c r="K13" i="4" s="1"/>
  <c r="L13" i="4" s="1"/>
  <c r="G15" i="4"/>
  <c r="I20" i="4"/>
  <c r="N20" i="4" s="1"/>
  <c r="I6" i="4"/>
  <c r="H13" i="4"/>
  <c r="K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51" i="4"/>
  <c r="U48" i="4"/>
  <c r="W51" i="4"/>
  <c r="U125" i="4"/>
  <c r="T51" i="4"/>
  <c r="W44" i="4"/>
  <c r="AA37" i="4"/>
  <c r="AE37" i="4" s="1"/>
  <c r="AI37" i="4" s="1"/>
  <c r="W80" i="4"/>
  <c r="V118" i="4"/>
  <c r="U118" i="4"/>
  <c r="T118" i="4"/>
  <c r="V48" i="4"/>
  <c r="T133" i="4"/>
  <c r="U44" i="4"/>
  <c r="T67" i="4"/>
  <c r="T48" i="4"/>
  <c r="V44" i="4"/>
  <c r="Y129" i="4"/>
  <c r="AC129" i="4" s="1"/>
  <c r="AG129" i="4" s="1"/>
  <c r="Y104" i="4"/>
  <c r="AC104" i="4" s="1"/>
  <c r="AG104" i="4" s="1"/>
  <c r="AA38" i="4"/>
  <c r="AE38" i="4" s="1"/>
  <c r="AI38" i="4" s="1"/>
  <c r="Y117" i="4"/>
  <c r="AC117" i="4" s="1"/>
  <c r="AG117" i="4" s="1"/>
  <c r="Y38" i="4"/>
  <c r="AC38" i="4" s="1"/>
  <c r="AG38" i="4" s="1"/>
  <c r="Y128" i="4"/>
  <c r="AC128" i="4" s="1"/>
  <c r="AG128" i="4" s="1"/>
  <c r="Z33" i="4"/>
  <c r="AD33" i="4" s="1"/>
  <c r="AH33" i="4" s="1"/>
  <c r="Z91" i="4"/>
  <c r="AD91" i="4" s="1"/>
  <c r="AH91" i="4" s="1"/>
  <c r="Y33" i="4"/>
  <c r="AC33" i="4" s="1"/>
  <c r="AG33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U41" i="4"/>
  <c r="T122" i="4"/>
  <c r="U122" i="4"/>
  <c r="V122" i="4"/>
  <c r="T102" i="4"/>
  <c r="W41" i="4"/>
  <c r="T41" i="4"/>
  <c r="U76" i="4"/>
  <c r="T76" i="4"/>
  <c r="V76" i="4"/>
  <c r="V82" i="4"/>
  <c r="W125" i="4"/>
  <c r="V53" i="4"/>
  <c r="W53" i="4"/>
  <c r="Z80" i="4"/>
  <c r="AD80" i="4" s="1"/>
  <c r="AH80" i="4" s="1"/>
  <c r="W102" i="4"/>
  <c r="T96" i="4"/>
  <c r="Y53" i="4"/>
  <c r="AC53" i="4" s="1"/>
  <c r="AG53" i="4" s="1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Z53" i="4"/>
  <c r="AD53" i="4" s="1"/>
  <c r="AH53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AA48" i="4"/>
  <c r="AE48" i="4" s="1"/>
  <c r="AI48" i="4" s="1"/>
  <c r="Y82" i="4"/>
  <c r="AC82" i="4" s="1"/>
  <c r="AG82" i="4" s="1"/>
  <c r="AA82" i="4"/>
  <c r="AE82" i="4" s="1"/>
  <c r="AI82" i="4" s="1"/>
  <c r="Z82" i="4"/>
  <c r="AD82" i="4" s="1"/>
  <c r="AH82" i="4" s="1"/>
  <c r="Y48" i="4"/>
  <c r="AC48" i="4" s="1"/>
  <c r="AG48" i="4" s="1"/>
  <c r="T116" i="4"/>
  <c r="Y50" i="4"/>
  <c r="AC50" i="4" s="1"/>
  <c r="AG50" i="4" s="1"/>
  <c r="AA50" i="4"/>
  <c r="AE50" i="4" s="1"/>
  <c r="AI50" i="4" s="1"/>
  <c r="Z102" i="4"/>
  <c r="AD102" i="4" s="1"/>
  <c r="AH102" i="4" s="1"/>
  <c r="Y102" i="4"/>
  <c r="AC102" i="4" s="1"/>
  <c r="AG102" i="4" s="1"/>
  <c r="U116" i="4"/>
  <c r="Y60" i="4"/>
  <c r="AC60" i="4" s="1"/>
  <c r="AG60" i="4" s="1"/>
  <c r="W116" i="4"/>
  <c r="Z60" i="4"/>
  <c r="AD60" i="4" s="1"/>
  <c r="AH60" i="4" s="1"/>
  <c r="U98" i="4"/>
  <c r="T98" i="4"/>
  <c r="AA52" i="4"/>
  <c r="AE52" i="4" s="1"/>
  <c r="AI52" i="4" s="1"/>
  <c r="Z52" i="4"/>
  <c r="AD52" i="4" s="1"/>
  <c r="AH52" i="4" s="1"/>
  <c r="Y52" i="4"/>
  <c r="AC52" i="4" s="1"/>
  <c r="AG52" i="4" s="1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Z49" i="4"/>
  <c r="AD49" i="4" s="1"/>
  <c r="AH49" i="4" s="1"/>
  <c r="Y49" i="4"/>
  <c r="AC49" i="4" s="1"/>
  <c r="AG49" i="4" s="1"/>
  <c r="AA49" i="4"/>
  <c r="AE49" i="4" s="1"/>
  <c r="AI49" i="4" s="1"/>
  <c r="W110" i="4"/>
  <c r="V110" i="4"/>
  <c r="U110" i="4"/>
  <c r="T110" i="4"/>
  <c r="AA57" i="4"/>
  <c r="AE57" i="4" s="1"/>
  <c r="AI57" i="4" s="1"/>
  <c r="Z57" i="4"/>
  <c r="AD57" i="4" s="1"/>
  <c r="AH57" i="4" s="1"/>
  <c r="Y57" i="4"/>
  <c r="AC57" i="4" s="1"/>
  <c r="AG57" i="4" s="1"/>
  <c r="V81" i="4"/>
  <c r="U81" i="4"/>
  <c r="W81" i="4"/>
  <c r="T81" i="4"/>
  <c r="AA47" i="4"/>
  <c r="AE47" i="4" s="1"/>
  <c r="AI47" i="4" s="1"/>
  <c r="Z47" i="4"/>
  <c r="AD47" i="4" s="1"/>
  <c r="AH47" i="4" s="1"/>
  <c r="Y47" i="4"/>
  <c r="AC47" i="4" s="1"/>
  <c r="AG47" i="4" s="1"/>
  <c r="W34" i="4"/>
  <c r="V34" i="4"/>
  <c r="U34" i="4"/>
  <c r="T34" i="4"/>
  <c r="Y36" i="4"/>
  <c r="AC36" i="4" s="1"/>
  <c r="AG36" i="4" s="1"/>
  <c r="AA36" i="4"/>
  <c r="AE36" i="4" s="1"/>
  <c r="AI36" i="4" s="1"/>
  <c r="Z36" i="4"/>
  <c r="AD36" i="4" s="1"/>
  <c r="AH36" i="4" s="1"/>
  <c r="W31" i="4"/>
  <c r="V31" i="4"/>
  <c r="U31" i="4"/>
  <c r="T3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W45" i="4"/>
  <c r="T45" i="4"/>
  <c r="V45" i="4"/>
  <c r="U45" i="4"/>
  <c r="T126" i="4"/>
  <c r="W126" i="4"/>
  <c r="V126" i="4"/>
  <c r="U126" i="4"/>
  <c r="U39" i="4"/>
  <c r="W39" i="4"/>
  <c r="V39" i="4"/>
  <c r="T39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34" i="4"/>
  <c r="AE34" i="4" s="1"/>
  <c r="AI34" i="4" s="1"/>
  <c r="Z34" i="4"/>
  <c r="AD34" i="4" s="1"/>
  <c r="AH34" i="4" s="1"/>
  <c r="Y34" i="4"/>
  <c r="AC34" i="4" s="1"/>
  <c r="AG34" i="4" s="1"/>
  <c r="Z45" i="4"/>
  <c r="AD45" i="4" s="1"/>
  <c r="AH45" i="4" s="1"/>
  <c r="AA45" i="4"/>
  <c r="AE45" i="4" s="1"/>
  <c r="AI45" i="4" s="1"/>
  <c r="Y45" i="4"/>
  <c r="AC45" i="4" s="1"/>
  <c r="AG45" i="4" s="1"/>
  <c r="V35" i="4"/>
  <c r="W35" i="4"/>
  <c r="U35" i="4"/>
  <c r="T35" i="4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V36" i="4"/>
  <c r="U36" i="4"/>
  <c r="T36" i="4"/>
  <c r="W36" i="4"/>
  <c r="U55" i="4"/>
  <c r="W55" i="4"/>
  <c r="T55" i="4"/>
  <c r="V55" i="4"/>
  <c r="AA44" i="4"/>
  <c r="AE44" i="4" s="1"/>
  <c r="AI44" i="4" s="1"/>
  <c r="Y44" i="4"/>
  <c r="AC44" i="4" s="1"/>
  <c r="AG44" i="4" s="1"/>
  <c r="Z44" i="4"/>
  <c r="AD44" i="4" s="1"/>
  <c r="AH44" i="4" s="1"/>
  <c r="Z31" i="4"/>
  <c r="AD31" i="4" s="1"/>
  <c r="AH31" i="4" s="1"/>
  <c r="AA31" i="4"/>
  <c r="AE31" i="4" s="1"/>
  <c r="AI31" i="4" s="1"/>
  <c r="Y31" i="4"/>
  <c r="AC31" i="4" s="1"/>
  <c r="AG31" i="4" s="1"/>
  <c r="W42" i="4"/>
  <c r="U42" i="4"/>
  <c r="V42" i="4"/>
  <c r="T42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46" i="4"/>
  <c r="V46" i="4"/>
  <c r="U46" i="4"/>
  <c r="T46" i="4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W56" i="4"/>
  <c r="V56" i="4"/>
  <c r="U56" i="4"/>
  <c r="T56" i="4"/>
  <c r="V47" i="4"/>
  <c r="T47" i="4"/>
  <c r="W47" i="4"/>
  <c r="U47" i="4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AA35" i="4"/>
  <c r="AE35" i="4" s="1"/>
  <c r="AI35" i="4" s="1"/>
  <c r="Z35" i="4"/>
  <c r="AD35" i="4" s="1"/>
  <c r="AH35" i="4" s="1"/>
  <c r="Y35" i="4"/>
  <c r="AC35" i="4" s="1"/>
  <c r="AG35" i="4" s="1"/>
  <c r="W58" i="4"/>
  <c r="V58" i="4"/>
  <c r="U58" i="4"/>
  <c r="T58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U52" i="4"/>
  <c r="T52" i="4"/>
  <c r="W52" i="4"/>
  <c r="V52" i="4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Z46" i="4"/>
  <c r="AD46" i="4" s="1"/>
  <c r="AH46" i="4" s="1"/>
  <c r="AA46" i="4"/>
  <c r="AE46" i="4" s="1"/>
  <c r="AI46" i="4" s="1"/>
  <c r="Y46" i="4"/>
  <c r="AC46" i="4" s="1"/>
  <c r="AG46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T57" i="4"/>
  <c r="W57" i="4"/>
  <c r="V57" i="4"/>
  <c r="U57" i="4"/>
  <c r="L12" i="4" l="1"/>
  <c r="M12" i="4" s="1"/>
  <c r="L9" i="4"/>
  <c r="M9" i="4" s="1"/>
  <c r="L6" i="4"/>
  <c r="M6" i="4" s="1"/>
  <c r="O28" i="4"/>
  <c r="L21" i="4"/>
  <c r="M21" i="4"/>
  <c r="L28" i="4"/>
  <c r="M28" i="4"/>
  <c r="L29" i="4"/>
  <c r="M29" i="4"/>
  <c r="L22" i="4"/>
  <c r="M22" i="4"/>
  <c r="L25" i="4"/>
  <c r="M25" i="4"/>
  <c r="P24" i="4"/>
  <c r="Q24" i="4" s="1"/>
  <c r="P30" i="4"/>
  <c r="Q30" i="4" s="1"/>
  <c r="J21" i="4"/>
  <c r="R21" i="4" s="1"/>
  <c r="N21" i="4"/>
  <c r="L30" i="4"/>
  <c r="M30" i="4"/>
  <c r="O29" i="4"/>
  <c r="N28" i="4"/>
  <c r="L23" i="4"/>
  <c r="M23" i="4"/>
  <c r="P29" i="4"/>
  <c r="Q29" i="4" s="1"/>
  <c r="O22" i="4"/>
  <c r="L26" i="4"/>
  <c r="M26" i="4"/>
  <c r="K2" i="4"/>
  <c r="L2" i="4" s="1"/>
  <c r="M2" i="4" s="1"/>
  <c r="P25" i="4"/>
  <c r="Q25" i="4" s="1"/>
  <c r="P23" i="4"/>
  <c r="Q23" i="4" s="1"/>
  <c r="L24" i="4"/>
  <c r="M24" i="4"/>
  <c r="O24" i="4" s="1"/>
  <c r="L27" i="4"/>
  <c r="M27" i="4"/>
  <c r="O25" i="4"/>
  <c r="O23" i="4"/>
  <c r="N13" i="4"/>
  <c r="N17" i="4"/>
  <c r="R22" i="4"/>
  <c r="J23" i="4"/>
  <c r="N5" i="4"/>
  <c r="I2" i="4"/>
  <c r="J2" i="4" s="1"/>
  <c r="R2" i="4" s="1"/>
  <c r="B6" i="6"/>
  <c r="M17" i="4"/>
  <c r="M4" i="4"/>
  <c r="M13" i="4"/>
  <c r="N4" i="4"/>
  <c r="M7" i="4"/>
  <c r="M18" i="4"/>
  <c r="N6" i="4"/>
  <c r="N7" i="4"/>
  <c r="N12" i="4"/>
  <c r="M16" i="4"/>
  <c r="M11" i="4"/>
  <c r="N18" i="4"/>
  <c r="N15" i="4"/>
  <c r="N16" i="4"/>
  <c r="N11" i="4"/>
  <c r="M15" i="4"/>
  <c r="N9" i="4"/>
  <c r="M5" i="4"/>
  <c r="N10" i="4"/>
  <c r="M8" i="4"/>
  <c r="M10" i="4"/>
  <c r="N8" i="4"/>
  <c r="M3" i="4"/>
  <c r="N3" i="4"/>
  <c r="M14" i="4"/>
  <c r="M20" i="4"/>
  <c r="M19" i="4"/>
  <c r="N14" i="4"/>
  <c r="N19" i="4"/>
  <c r="V21" i="4" l="1"/>
  <c r="T21" i="4"/>
  <c r="U21" i="4"/>
  <c r="W21" i="4"/>
  <c r="O2" i="4"/>
  <c r="P2" i="4"/>
  <c r="Q2" i="4" s="1"/>
  <c r="N2" i="4"/>
  <c r="S4" i="3" s="1" a="1"/>
  <c r="S4" i="3" s="1"/>
  <c r="R23" i="4"/>
  <c r="J24" i="4"/>
  <c r="T22" i="4"/>
  <c r="W22" i="4"/>
  <c r="U22" i="4"/>
  <c r="V22" i="4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J4" i="4" l="1"/>
  <c r="T3" i="4"/>
  <c r="V3" i="4"/>
  <c r="U3" i="4"/>
  <c r="R4" i="3" a="1"/>
  <c r="R4" i="3" s="1"/>
  <c r="R24" i="4"/>
  <c r="J25" i="4"/>
  <c r="W23" i="4"/>
  <c r="V23" i="4"/>
  <c r="T23" i="4"/>
  <c r="U23" i="4"/>
  <c r="B10" i="6"/>
  <c r="B9" i="6"/>
  <c r="B11" i="6"/>
  <c r="B7" i="6"/>
  <c r="B8" i="6"/>
  <c r="Q4" i="3" a="1"/>
  <c r="Q4" i="3" s="1"/>
  <c r="R4" i="4"/>
  <c r="J5" i="4"/>
  <c r="R25" i="4" l="1"/>
  <c r="J26" i="4"/>
  <c r="W24" i="4"/>
  <c r="V24" i="4"/>
  <c r="U24" i="4"/>
  <c r="T24" i="4"/>
  <c r="R5" i="4"/>
  <c r="J6" i="4"/>
  <c r="V4" i="4"/>
  <c r="U4" i="4"/>
  <c r="T4" i="4"/>
  <c r="W4" i="4"/>
  <c r="R26" i="4" l="1"/>
  <c r="J27" i="4"/>
  <c r="U25" i="4"/>
  <c r="T25" i="4"/>
  <c r="W25" i="4"/>
  <c r="V25" i="4"/>
  <c r="W5" i="4"/>
  <c r="V5" i="4"/>
  <c r="U5" i="4"/>
  <c r="T5" i="4"/>
  <c r="R6" i="4"/>
  <c r="J7" i="4"/>
  <c r="R27" i="4" l="1"/>
  <c r="J28" i="4"/>
  <c r="T26" i="4"/>
  <c r="W26" i="4"/>
  <c r="V26" i="4"/>
  <c r="U26" i="4"/>
  <c r="R7" i="4"/>
  <c r="J8" i="4"/>
  <c r="W6" i="4"/>
  <c r="V6" i="4"/>
  <c r="U6" i="4"/>
  <c r="T6" i="4"/>
  <c r="R28" i="4" l="1"/>
  <c r="J29" i="4"/>
  <c r="W27" i="4"/>
  <c r="V27" i="4"/>
  <c r="U27" i="4"/>
  <c r="T27" i="4"/>
  <c r="W7" i="4"/>
  <c r="V7" i="4"/>
  <c r="U7" i="4"/>
  <c r="T7" i="4"/>
  <c r="R8" i="4"/>
  <c r="J9" i="4"/>
  <c r="R29" i="4" l="1"/>
  <c r="J30" i="4"/>
  <c r="R30" i="4" s="1"/>
  <c r="W28" i="4"/>
  <c r="V28" i="4"/>
  <c r="T28" i="4"/>
  <c r="U28" i="4"/>
  <c r="R9" i="4"/>
  <c r="J10" i="4"/>
  <c r="U8" i="4"/>
  <c r="W8" i="4"/>
  <c r="V8" i="4"/>
  <c r="T8" i="4"/>
  <c r="W30" i="4" l="1"/>
  <c r="U30" i="4"/>
  <c r="T30" i="4"/>
  <c r="V30" i="4"/>
  <c r="T29" i="4"/>
  <c r="W29" i="4"/>
  <c r="V29" i="4"/>
  <c r="U29" i="4"/>
  <c r="R10" i="4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R20" i="4" s="1"/>
  <c r="W18" i="4"/>
  <c r="V18" i="4"/>
  <c r="U18" i="4"/>
  <c r="T18" i="4"/>
  <c r="V20" i="4" l="1"/>
  <c r="U20" i="4"/>
  <c r="T20" i="4"/>
  <c r="W20" i="4"/>
  <c r="V19" i="4"/>
  <c r="W19" i="4"/>
  <c r="U19" i="4"/>
  <c r="T19" i="4"/>
  <c r="N8" i="3" l="1"/>
  <c r="N6" i="3"/>
  <c r="N7" i="3"/>
  <c r="N3" i="3"/>
  <c r="K7" i="3"/>
  <c r="K6" i="3"/>
  <c r="K3" i="3"/>
  <c r="K8" i="3"/>
  <c r="L6" i="3"/>
  <c r="L8" i="3"/>
  <c r="L3" i="3"/>
  <c r="L7" i="3"/>
  <c r="M3" i="3"/>
  <c r="M7" i="3"/>
  <c r="M6" i="3"/>
  <c r="M8" i="3"/>
  <c r="X120" i="4" l="1"/>
  <c r="AB120" i="4" s="1"/>
  <c r="AF120" i="4" s="1"/>
  <c r="X111" i="4"/>
  <c r="AB111" i="4" s="1"/>
  <c r="AF111" i="4" s="1"/>
  <c r="X95" i="4"/>
  <c r="AB95" i="4" s="1"/>
  <c r="AF95" i="4" s="1"/>
  <c r="X123" i="4"/>
  <c r="AB123" i="4" s="1"/>
  <c r="AF123" i="4" s="1"/>
  <c r="X118" i="4"/>
  <c r="AB118" i="4" s="1"/>
  <c r="AF118" i="4" s="1"/>
  <c r="X102" i="4"/>
  <c r="AB102" i="4" s="1"/>
  <c r="AF102" i="4" s="1"/>
  <c r="X114" i="4"/>
  <c r="AB114" i="4" s="1"/>
  <c r="AF114" i="4" s="1"/>
  <c r="X98" i="4"/>
  <c r="AB98" i="4" s="1"/>
  <c r="AF98" i="4" s="1"/>
  <c r="X82" i="4"/>
  <c r="AB82" i="4" s="1"/>
  <c r="AF82" i="4" s="1"/>
  <c r="X66" i="4"/>
  <c r="AB66" i="4" s="1"/>
  <c r="AF66" i="4" s="1"/>
  <c r="X115" i="4"/>
  <c r="AB115" i="4" s="1"/>
  <c r="AF115" i="4" s="1"/>
  <c r="X86" i="4"/>
  <c r="AB86" i="4" s="1"/>
  <c r="AF86" i="4" s="1"/>
  <c r="X99" i="4"/>
  <c r="AB99" i="4" s="1"/>
  <c r="AF99" i="4" s="1"/>
  <c r="X32" i="4"/>
  <c r="AB32" i="4" s="1"/>
  <c r="AF32" i="4" s="1"/>
  <c r="X70" i="4"/>
  <c r="AB70" i="4" s="1"/>
  <c r="AF70" i="4" s="1"/>
  <c r="X79" i="4"/>
  <c r="AB79" i="4" s="1"/>
  <c r="AF79" i="4" s="1"/>
  <c r="X76" i="4"/>
  <c r="AB76" i="4" s="1"/>
  <c r="AF76" i="4" s="1"/>
  <c r="X67" i="4"/>
  <c r="AB67" i="4" s="1"/>
  <c r="AF67" i="4" s="1"/>
  <c r="K5" i="3"/>
  <c r="K10" i="3" s="1"/>
  <c r="X92" i="4"/>
  <c r="AB92" i="4" s="1"/>
  <c r="AF92" i="4" s="1"/>
  <c r="X108" i="4"/>
  <c r="AB108" i="4" s="1"/>
  <c r="AF108" i="4" s="1"/>
  <c r="X24" i="4"/>
  <c r="AB24" i="4" s="1"/>
  <c r="AF24" i="4" s="1"/>
  <c r="X83" i="4"/>
  <c r="AB83" i="4" s="1"/>
  <c r="AF83" i="4" s="1"/>
  <c r="X25" i="4"/>
  <c r="AB25" i="4" s="1"/>
  <c r="AF25" i="4" s="1"/>
  <c r="K4" i="3"/>
  <c r="K9" i="3" s="1"/>
  <c r="X52" i="4"/>
  <c r="AB52" i="4" s="1"/>
  <c r="AF52" i="4" s="1"/>
  <c r="X42" i="4"/>
  <c r="AB42" i="4" s="1"/>
  <c r="AF42" i="4" s="1"/>
  <c r="X63" i="4"/>
  <c r="AB63" i="4" s="1"/>
  <c r="AF63" i="4" s="1"/>
  <c r="X117" i="4"/>
  <c r="AB117" i="4" s="1"/>
  <c r="AF117" i="4" s="1"/>
  <c r="X88" i="4"/>
  <c r="AB88" i="4" s="1"/>
  <c r="AF88" i="4" s="1"/>
  <c r="X22" i="4"/>
  <c r="AB22" i="4" s="1"/>
  <c r="AF22" i="4" s="1"/>
  <c r="X50" i="4"/>
  <c r="AB50" i="4" s="1"/>
  <c r="AF50" i="4" s="1"/>
  <c r="X58" i="4"/>
  <c r="AB58" i="4" s="1"/>
  <c r="AF58" i="4" s="1"/>
  <c r="X38" i="4"/>
  <c r="AB38" i="4" s="1"/>
  <c r="AF38" i="4" s="1"/>
  <c r="X21" i="4"/>
  <c r="AB21" i="4" s="1"/>
  <c r="AF21" i="4" s="1"/>
  <c r="X48" i="4"/>
  <c r="AB48" i="4" s="1"/>
  <c r="AF48" i="4" s="1"/>
  <c r="X112" i="4"/>
  <c r="AB112" i="4" s="1"/>
  <c r="AF112" i="4" s="1"/>
  <c r="X81" i="4"/>
  <c r="AB81" i="4" s="1"/>
  <c r="AF81" i="4" s="1"/>
  <c r="X125" i="4"/>
  <c r="AB125" i="4" s="1"/>
  <c r="AF125" i="4" s="1"/>
  <c r="X59" i="4"/>
  <c r="AB59" i="4" s="1"/>
  <c r="AF59" i="4" s="1"/>
  <c r="X53" i="4"/>
  <c r="AB53" i="4" s="1"/>
  <c r="AF53" i="4" s="1"/>
  <c r="X110" i="4"/>
  <c r="AB110" i="4" s="1"/>
  <c r="AF110" i="4" s="1"/>
  <c r="X65" i="4"/>
  <c r="AB65" i="4" s="1"/>
  <c r="AF65" i="4" s="1"/>
  <c r="X62" i="4"/>
  <c r="AB62" i="4" s="1"/>
  <c r="AF62" i="4" s="1"/>
  <c r="X133" i="4"/>
  <c r="AB133" i="4" s="1"/>
  <c r="AF133" i="4" s="1"/>
  <c r="X41" i="4"/>
  <c r="AB41" i="4" s="1"/>
  <c r="AF41" i="4" s="1"/>
  <c r="X85" i="4"/>
  <c r="AB85" i="4" s="1"/>
  <c r="AF85" i="4" s="1"/>
  <c r="X27" i="4"/>
  <c r="AB27" i="4" s="1"/>
  <c r="AF27" i="4" s="1"/>
  <c r="X124" i="4"/>
  <c r="AB124" i="4" s="1"/>
  <c r="AF124" i="4" s="1"/>
  <c r="X56" i="4"/>
  <c r="AB56" i="4" s="1"/>
  <c r="AF56" i="4" s="1"/>
  <c r="X55" i="4"/>
  <c r="AB55" i="4" s="1"/>
  <c r="AF55" i="4" s="1"/>
  <c r="X37" i="4"/>
  <c r="AB37" i="4" s="1"/>
  <c r="AF37" i="4" s="1"/>
  <c r="X78" i="4"/>
  <c r="AB78" i="4" s="1"/>
  <c r="AF78" i="4" s="1"/>
  <c r="X28" i="4"/>
  <c r="AB28" i="4" s="1"/>
  <c r="AF28" i="4" s="1"/>
  <c r="X51" i="4"/>
  <c r="AB51" i="4" s="1"/>
  <c r="AF51" i="4" s="1"/>
  <c r="X23" i="4"/>
  <c r="AB23" i="4" s="1"/>
  <c r="AF23" i="4" s="1"/>
  <c r="X104" i="4"/>
  <c r="AB104" i="4" s="1"/>
  <c r="AF104" i="4" s="1"/>
  <c r="X43" i="4"/>
  <c r="AB43" i="4" s="1"/>
  <c r="AF43" i="4" s="1"/>
  <c r="X64" i="4"/>
  <c r="AB64" i="4" s="1"/>
  <c r="AF64" i="4" s="1"/>
  <c r="X122" i="4"/>
  <c r="AB122" i="4" s="1"/>
  <c r="AF122" i="4" s="1"/>
  <c r="X60" i="4"/>
  <c r="AB60" i="4" s="1"/>
  <c r="AF60" i="4" s="1"/>
  <c r="X29" i="4"/>
  <c r="AB29" i="4" s="1"/>
  <c r="AF29" i="4" s="1"/>
  <c r="X107" i="4"/>
  <c r="AB107" i="4" s="1"/>
  <c r="AF107" i="4" s="1"/>
  <c r="X39" i="4"/>
  <c r="AB39" i="4" s="1"/>
  <c r="AF39" i="4" s="1"/>
  <c r="X132" i="4"/>
  <c r="AB132" i="4" s="1"/>
  <c r="AF132" i="4" s="1"/>
  <c r="X94" i="4"/>
  <c r="AB94" i="4" s="1"/>
  <c r="AF94" i="4" s="1"/>
  <c r="X128" i="4"/>
  <c r="AB128" i="4" s="1"/>
  <c r="AF128" i="4" s="1"/>
  <c r="X33" i="4"/>
  <c r="AB33" i="4" s="1"/>
  <c r="AF33" i="4" s="1"/>
  <c r="X91" i="4"/>
  <c r="AB91" i="4" s="1"/>
  <c r="AF91" i="4" s="1"/>
  <c r="X80" i="4"/>
  <c r="AB80" i="4" s="1"/>
  <c r="AF80" i="4" s="1"/>
  <c r="X129" i="4"/>
  <c r="AB129" i="4" s="1"/>
  <c r="AF129" i="4" s="1"/>
  <c r="X40" i="4"/>
  <c r="AB40" i="4" s="1"/>
  <c r="AF40" i="4" s="1"/>
  <c r="X54" i="4"/>
  <c r="AB54" i="4" s="1"/>
  <c r="AF54" i="4" s="1"/>
  <c r="X75" i="4"/>
  <c r="AB75" i="4" s="1"/>
  <c r="AF75" i="4" s="1"/>
  <c r="X101" i="4"/>
  <c r="AB101" i="4" s="1"/>
  <c r="AF101" i="4" s="1"/>
  <c r="X96" i="4"/>
  <c r="AB96" i="4" s="1"/>
  <c r="AF96" i="4" s="1"/>
  <c r="X126" i="4"/>
  <c r="AB126" i="4" s="1"/>
  <c r="AF126" i="4" s="1"/>
  <c r="X131" i="4"/>
  <c r="AB131" i="4" s="1"/>
  <c r="AF131" i="4" s="1"/>
  <c r="X89" i="4"/>
  <c r="AB89" i="4" s="1"/>
  <c r="AF89" i="4" s="1"/>
  <c r="X46" i="4"/>
  <c r="AB46" i="4" s="1"/>
  <c r="AF46" i="4" s="1"/>
  <c r="X73" i="4"/>
  <c r="AB73" i="4" s="1"/>
  <c r="AF73" i="4" s="1"/>
  <c r="X90" i="4"/>
  <c r="AB90" i="4" s="1"/>
  <c r="AF90" i="4" s="1"/>
  <c r="X44" i="4"/>
  <c r="AB44" i="4" s="1"/>
  <c r="AF44" i="4" s="1"/>
  <c r="X93" i="4"/>
  <c r="AB93" i="4" s="1"/>
  <c r="AF93" i="4" s="1"/>
  <c r="X34" i="4"/>
  <c r="AB34" i="4" s="1"/>
  <c r="AF34" i="4" s="1"/>
  <c r="X127" i="4"/>
  <c r="AB127" i="4" s="1"/>
  <c r="AF127" i="4" s="1"/>
  <c r="X49" i="4"/>
  <c r="AB49" i="4" s="1"/>
  <c r="AF49" i="4" s="1"/>
  <c r="X100" i="4"/>
  <c r="AB100" i="4" s="1"/>
  <c r="AF100" i="4" s="1"/>
  <c r="X72" i="4"/>
  <c r="AB72" i="4" s="1"/>
  <c r="AF72" i="4" s="1"/>
  <c r="X74" i="4"/>
  <c r="AB74" i="4" s="1"/>
  <c r="AF74" i="4" s="1"/>
  <c r="X116" i="4"/>
  <c r="AB116" i="4" s="1"/>
  <c r="AF116" i="4" s="1"/>
  <c r="X13" i="4"/>
  <c r="AB13" i="4" s="1"/>
  <c r="AF13" i="4" s="1"/>
  <c r="X77" i="4"/>
  <c r="AB77" i="4" s="1"/>
  <c r="AF77" i="4" s="1"/>
  <c r="X47" i="4"/>
  <c r="AB47" i="4" s="1"/>
  <c r="AF47" i="4" s="1"/>
  <c r="X113" i="4"/>
  <c r="AB113" i="4" s="1"/>
  <c r="AF113" i="4" s="1"/>
  <c r="X97" i="4"/>
  <c r="AB97" i="4" s="1"/>
  <c r="AF97" i="4" s="1"/>
  <c r="X35" i="4"/>
  <c r="AB35" i="4" s="1"/>
  <c r="AF35" i="4" s="1"/>
  <c r="X71" i="4"/>
  <c r="AB71" i="4" s="1"/>
  <c r="AF71" i="4" s="1"/>
  <c r="X87" i="4"/>
  <c r="AB87" i="4" s="1"/>
  <c r="AF87" i="4" s="1"/>
  <c r="X45" i="4"/>
  <c r="AB45" i="4" s="1"/>
  <c r="AF45" i="4" s="1"/>
  <c r="X31" i="4"/>
  <c r="AB31" i="4" s="1"/>
  <c r="AF31" i="4" s="1"/>
  <c r="X68" i="4"/>
  <c r="AB68" i="4" s="1"/>
  <c r="AF68" i="4" s="1"/>
  <c r="X130" i="4"/>
  <c r="AB130" i="4" s="1"/>
  <c r="AF130" i="4" s="1"/>
  <c r="X106" i="4"/>
  <c r="AB106" i="4" s="1"/>
  <c r="AF106" i="4" s="1"/>
  <c r="X84" i="4"/>
  <c r="AB84" i="4" s="1"/>
  <c r="AF84" i="4" s="1"/>
  <c r="X69" i="4"/>
  <c r="AB69" i="4" s="1"/>
  <c r="AF69" i="4" s="1"/>
  <c r="X26" i="4"/>
  <c r="AB26" i="4" s="1"/>
  <c r="AF26" i="4" s="1"/>
  <c r="X119" i="4"/>
  <c r="AB119" i="4" s="1"/>
  <c r="AF119" i="4" s="1"/>
  <c r="X103" i="4"/>
  <c r="AB103" i="4" s="1"/>
  <c r="AF103" i="4" s="1"/>
  <c r="X61" i="4"/>
  <c r="AB61" i="4" s="1"/>
  <c r="AF61" i="4" s="1"/>
  <c r="X57" i="4"/>
  <c r="AB57" i="4" s="1"/>
  <c r="AF57" i="4" s="1"/>
  <c r="X36" i="4"/>
  <c r="AB36" i="4" s="1"/>
  <c r="AF36" i="4" s="1"/>
  <c r="X105" i="4"/>
  <c r="AB105" i="4" s="1"/>
  <c r="AF105" i="4" s="1"/>
  <c r="X109" i="4"/>
  <c r="AB109" i="4" s="1"/>
  <c r="AF109" i="4" s="1"/>
  <c r="X30" i="4"/>
  <c r="AB30" i="4" s="1"/>
  <c r="AF30" i="4" s="1"/>
  <c r="X121" i="4"/>
  <c r="AB121" i="4" s="1"/>
  <c r="AF121" i="4" s="1"/>
  <c r="X17" i="4"/>
  <c r="AB17" i="4" s="1"/>
  <c r="AF17" i="4" s="1"/>
  <c r="X20" i="4"/>
  <c r="AB20" i="4" s="1"/>
  <c r="AF20" i="4" s="1"/>
  <c r="X18" i="4"/>
  <c r="AB18" i="4" s="1"/>
  <c r="AF18" i="4" s="1"/>
  <c r="X15" i="4"/>
  <c r="AB15" i="4" s="1"/>
  <c r="AF15" i="4" s="1"/>
  <c r="X19" i="4"/>
  <c r="AB19" i="4" s="1"/>
  <c r="AF19" i="4" s="1"/>
  <c r="X14" i="4"/>
  <c r="AB14" i="4" s="1"/>
  <c r="AF14" i="4" s="1"/>
  <c r="X16" i="4"/>
  <c r="AB16" i="4" s="1"/>
  <c r="AF16" i="4" s="1"/>
  <c r="M5" i="3"/>
  <c r="M10" i="3" s="1"/>
  <c r="M4" i="3"/>
  <c r="M9" i="3" s="1"/>
  <c r="N5" i="3"/>
  <c r="N10" i="3" s="1"/>
  <c r="N4" i="3"/>
  <c r="N9" i="3" s="1"/>
  <c r="L5" i="3"/>
  <c r="L10" i="3" s="1"/>
  <c r="L4" i="3"/>
  <c r="L9" i="3" s="1"/>
  <c r="K12" i="3" l="1"/>
  <c r="K13" i="3" s="1"/>
  <c r="K14" i="3"/>
  <c r="N12" i="3"/>
  <c r="N13" i="3" s="1"/>
  <c r="M12" i="3"/>
  <c r="M13" i="3" s="1"/>
  <c r="L12" i="3"/>
  <c r="L13" i="3" s="1"/>
  <c r="M14" i="3"/>
  <c r="L14" i="3"/>
  <c r="N14" i="3"/>
  <c r="K15" i="3" l="1"/>
  <c r="X12" i="4"/>
  <c r="X7" i="4"/>
  <c r="X11" i="4"/>
  <c r="X4" i="4"/>
  <c r="X2" i="4"/>
  <c r="X6" i="4"/>
  <c r="X9" i="4"/>
  <c r="X8" i="4"/>
  <c r="X3" i="4"/>
  <c r="X10" i="4"/>
  <c r="X5" i="4"/>
  <c r="Z23" i="4"/>
  <c r="Z27" i="4"/>
  <c r="Z28" i="4"/>
  <c r="Z22" i="4"/>
  <c r="Z26" i="4"/>
  <c r="Z21" i="4"/>
  <c r="Z24" i="4"/>
  <c r="Z29" i="4"/>
  <c r="Z25" i="4"/>
  <c r="Z30" i="4"/>
  <c r="AA22" i="4"/>
  <c r="AA28" i="4"/>
  <c r="AA23" i="4"/>
  <c r="AA27" i="4"/>
  <c r="AA26" i="4"/>
  <c r="AA25" i="4"/>
  <c r="AA21" i="4"/>
  <c r="AA30" i="4"/>
  <c r="AA29" i="4"/>
  <c r="AA24" i="4"/>
  <c r="Y29" i="4"/>
  <c r="Y23" i="4"/>
  <c r="Y28" i="4"/>
  <c r="Y22" i="4"/>
  <c r="Y27" i="4"/>
  <c r="Y26" i="4"/>
  <c r="Y21" i="4"/>
  <c r="Y25" i="4"/>
  <c r="Y24" i="4"/>
  <c r="Y30" i="4"/>
  <c r="Y13" i="4"/>
  <c r="Y5" i="4"/>
  <c r="Y17" i="4"/>
  <c r="Y20" i="4"/>
  <c r="Y8" i="4"/>
  <c r="Y14" i="4"/>
  <c r="Y11" i="4"/>
  <c r="Y12" i="4"/>
  <c r="Y18" i="4"/>
  <c r="Y3" i="4"/>
  <c r="Y4" i="4"/>
  <c r="Y9" i="4"/>
  <c r="Y15" i="4"/>
  <c r="Y10" i="4"/>
  <c r="Y19" i="4"/>
  <c r="Y7" i="4"/>
  <c r="Y6" i="4"/>
  <c r="Y16" i="4"/>
  <c r="Y2" i="4"/>
  <c r="L15" i="3"/>
  <c r="AA5" i="4"/>
  <c r="AA13" i="4"/>
  <c r="AA17" i="4"/>
  <c r="AA20" i="4"/>
  <c r="AA16" i="4"/>
  <c r="AA12" i="4"/>
  <c r="AA8" i="4"/>
  <c r="AA4" i="4"/>
  <c r="AA9" i="4"/>
  <c r="AA15" i="4"/>
  <c r="AA10" i="4"/>
  <c r="AA19" i="4"/>
  <c r="AA3" i="4"/>
  <c r="AA7" i="4"/>
  <c r="AA6" i="4"/>
  <c r="AA2" i="4"/>
  <c r="AA14" i="4"/>
  <c r="AA11" i="4"/>
  <c r="AA18" i="4"/>
  <c r="N15" i="3"/>
  <c r="Z13" i="4"/>
  <c r="Z5" i="4"/>
  <c r="Z17" i="4"/>
  <c r="Z20" i="4"/>
  <c r="Z11" i="4"/>
  <c r="Z12" i="4"/>
  <c r="Z8" i="4"/>
  <c r="Z18" i="4"/>
  <c r="Z3" i="4"/>
  <c r="Z4" i="4"/>
  <c r="Z9" i="4"/>
  <c r="Z15" i="4"/>
  <c r="Z10" i="4"/>
  <c r="Z19" i="4"/>
  <c r="Z16" i="4"/>
  <c r="Z7" i="4"/>
  <c r="Z6" i="4"/>
  <c r="Z2" i="4"/>
  <c r="Z14" i="4"/>
  <c r="M15" i="3"/>
  <c r="K11" i="3" l="1"/>
  <c r="AB5" i="4" s="1"/>
  <c r="AF5" i="4" s="1"/>
  <c r="M11" i="3"/>
  <c r="AD18" i="4" s="1"/>
  <c r="AH18" i="4" s="1"/>
  <c r="N11" i="3"/>
  <c r="AE12" i="4" s="1"/>
  <c r="AI12" i="4" s="1"/>
  <c r="L11" i="3"/>
  <c r="AC17" i="4" s="1"/>
  <c r="AG17" i="4" s="1"/>
  <c r="AB12" i="4" l="1"/>
  <c r="AF12" i="4" s="1"/>
  <c r="AB7" i="4"/>
  <c r="AF7" i="4" s="1"/>
  <c r="AB11" i="4"/>
  <c r="AF11" i="4" s="1"/>
  <c r="AB4" i="4"/>
  <c r="AF4" i="4" s="1"/>
  <c r="AB9" i="4"/>
  <c r="AF9" i="4" s="1"/>
  <c r="AB2" i="4"/>
  <c r="AF2" i="4" s="1"/>
  <c r="AB6" i="4"/>
  <c r="AF6" i="4" s="1"/>
  <c r="AB8" i="4"/>
  <c r="AF8" i="4" s="1"/>
  <c r="AB3" i="4"/>
  <c r="AF3" i="4" s="1"/>
  <c r="AB10" i="4"/>
  <c r="AF10" i="4" s="1"/>
  <c r="AE28" i="4"/>
  <c r="AI28" i="4" s="1"/>
  <c r="AC24" i="4"/>
  <c r="AG24" i="4" s="1"/>
  <c r="AD29" i="4"/>
  <c r="AH29" i="4" s="1"/>
  <c r="AD24" i="4"/>
  <c r="AH24" i="4" s="1"/>
  <c r="AD25" i="4"/>
  <c r="AH25" i="4" s="1"/>
  <c r="AC28" i="4"/>
  <c r="AG28" i="4" s="1"/>
  <c r="AC26" i="4"/>
  <c r="AG26" i="4" s="1"/>
  <c r="AD22" i="4"/>
  <c r="AH22" i="4" s="1"/>
  <c r="AE27" i="4"/>
  <c r="AI27" i="4" s="1"/>
  <c r="AE30" i="4"/>
  <c r="AI30" i="4" s="1"/>
  <c r="AD27" i="4"/>
  <c r="AH27" i="4" s="1"/>
  <c r="AE24" i="4"/>
  <c r="AI24" i="4" s="1"/>
  <c r="AE25" i="4"/>
  <c r="AI25" i="4" s="1"/>
  <c r="AC23" i="4"/>
  <c r="AG23" i="4" s="1"/>
  <c r="AC30" i="4"/>
  <c r="AG30" i="4" s="1"/>
  <c r="AD30" i="4"/>
  <c r="AH30" i="4" s="1"/>
  <c r="AC29" i="4"/>
  <c r="AG29" i="4" s="1"/>
  <c r="AC27" i="4"/>
  <c r="AG27" i="4" s="1"/>
  <c r="AD26" i="4"/>
  <c r="AH26" i="4" s="1"/>
  <c r="AE22" i="4"/>
  <c r="AI22" i="4" s="1"/>
  <c r="AE23" i="4"/>
  <c r="AI23" i="4" s="1"/>
  <c r="AC22" i="4"/>
  <c r="AG22" i="4" s="1"/>
  <c r="AC21" i="4"/>
  <c r="AG21" i="4" s="1"/>
  <c r="AD23" i="4"/>
  <c r="AH23" i="4" s="1"/>
  <c r="AD21" i="4"/>
  <c r="AH21" i="4" s="1"/>
  <c r="AD28" i="4"/>
  <c r="AH28" i="4" s="1"/>
  <c r="AE21" i="4"/>
  <c r="AI21" i="4" s="1"/>
  <c r="AE26" i="4"/>
  <c r="AI26" i="4" s="1"/>
  <c r="AE29" i="4"/>
  <c r="AI29" i="4" s="1"/>
  <c r="AC25" i="4"/>
  <c r="AG25" i="4" s="1"/>
  <c r="AE6" i="4"/>
  <c r="AI6" i="4" s="1"/>
  <c r="AC2" i="4"/>
  <c r="AG2" i="4" s="1"/>
  <c r="AC11" i="4"/>
  <c r="AG11" i="4" s="1"/>
  <c r="AC20" i="4"/>
  <c r="AG20" i="4" s="1"/>
  <c r="AE2" i="4"/>
  <c r="AI2" i="4" s="1"/>
  <c r="AE11" i="4"/>
  <c r="AI11" i="4" s="1"/>
  <c r="AC6" i="4"/>
  <c r="AG6" i="4" s="1"/>
  <c r="AE3" i="4"/>
  <c r="AI3" i="4" s="1"/>
  <c r="AD3" i="4"/>
  <c r="AH3" i="4" s="1"/>
  <c r="AD19" i="4"/>
  <c r="AH19" i="4" s="1"/>
  <c r="AE7" i="4"/>
  <c r="AI7" i="4" s="1"/>
  <c r="AC15" i="4"/>
  <c r="AG15" i="4" s="1"/>
  <c r="AC4" i="4"/>
  <c r="AG4" i="4" s="1"/>
  <c r="AC12" i="4"/>
  <c r="AG12" i="4" s="1"/>
  <c r="AE9" i="4"/>
  <c r="AI9" i="4" s="1"/>
  <c r="AC3" i="4"/>
  <c r="AG3" i="4" s="1"/>
  <c r="AE20" i="4"/>
  <c r="AI20" i="4" s="1"/>
  <c r="AD4" i="4"/>
  <c r="AH4" i="4" s="1"/>
  <c r="AE5" i="4"/>
  <c r="AI5" i="4" s="1"/>
  <c r="AC18" i="4"/>
  <c r="AG18" i="4" s="1"/>
  <c r="AC13" i="4"/>
  <c r="AG13" i="4" s="1"/>
  <c r="AE4" i="4"/>
  <c r="AI4" i="4" s="1"/>
  <c r="AD11" i="4"/>
  <c r="AH11" i="4" s="1"/>
  <c r="AC5" i="4"/>
  <c r="AG5" i="4" s="1"/>
  <c r="AD15" i="4"/>
  <c r="AH15" i="4" s="1"/>
  <c r="AE14" i="4"/>
  <c r="AI14" i="4" s="1"/>
  <c r="AD10" i="4"/>
  <c r="AH10" i="4" s="1"/>
  <c r="AD17" i="4"/>
  <c r="AH17" i="4" s="1"/>
  <c r="AE18" i="4"/>
  <c r="AI18" i="4" s="1"/>
  <c r="AD12" i="4"/>
  <c r="AH12" i="4" s="1"/>
  <c r="AD5" i="4"/>
  <c r="AH5" i="4" s="1"/>
  <c r="AC9" i="4"/>
  <c r="AG9" i="4" s="1"/>
  <c r="AC10" i="4"/>
  <c r="AG10" i="4" s="1"/>
  <c r="AC19" i="4"/>
  <c r="AG19" i="4" s="1"/>
  <c r="AD8" i="4"/>
  <c r="AH8" i="4" s="1"/>
  <c r="AE8" i="4"/>
  <c r="AI8" i="4" s="1"/>
  <c r="AC8" i="4"/>
  <c r="AG8" i="4" s="1"/>
  <c r="AE10" i="4"/>
  <c r="AI10" i="4" s="1"/>
  <c r="AE13" i="4"/>
  <c r="AI13" i="4" s="1"/>
  <c r="AD2" i="4"/>
  <c r="AH2" i="4" s="1"/>
  <c r="AD14" i="4"/>
  <c r="AH14" i="4" s="1"/>
  <c r="AD9" i="4"/>
  <c r="AH9" i="4" s="1"/>
  <c r="AC16" i="4"/>
  <c r="AG16" i="4" s="1"/>
  <c r="AC14" i="4"/>
  <c r="AG14" i="4" s="1"/>
  <c r="AD13" i="4"/>
  <c r="AH13" i="4" s="1"/>
  <c r="AE16" i="4"/>
  <c r="AI16" i="4" s="1"/>
  <c r="AD20" i="4"/>
  <c r="AH20" i="4" s="1"/>
  <c r="AD16" i="4"/>
  <c r="AH16" i="4" s="1"/>
  <c r="AD7" i="4"/>
  <c r="AH7" i="4" s="1"/>
  <c r="AC7" i="4"/>
  <c r="AG7" i="4" s="1"/>
  <c r="AD6" i="4"/>
  <c r="AH6" i="4" s="1"/>
  <c r="AE17" i="4"/>
  <c r="AI17" i="4" s="1"/>
  <c r="AE15" i="4"/>
  <c r="AI15" i="4" s="1"/>
  <c r="AE19" i="4"/>
  <c r="AI19" i="4" s="1"/>
  <c r="D6" i="3" l="1"/>
  <c r="D8" i="3"/>
  <c r="D7" i="3"/>
  <c r="D3" i="3"/>
  <c r="D4" i="3" s="1"/>
  <c r="D9" i="3" s="1"/>
  <c r="G8" i="3"/>
  <c r="G6" i="3"/>
  <c r="G3" i="3"/>
  <c r="G7" i="3"/>
  <c r="F7" i="3"/>
  <c r="F8" i="3"/>
  <c r="F3" i="3"/>
  <c r="F6" i="3"/>
  <c r="E3" i="3"/>
  <c r="E8" i="3"/>
  <c r="E6" i="3"/>
  <c r="E7" i="3"/>
  <c r="D5" i="3" l="1"/>
  <c r="D10" i="3" s="1"/>
  <c r="D12" i="3" s="1"/>
  <c r="E4" i="3"/>
  <c r="E9" i="3" s="1"/>
  <c r="E5" i="3"/>
  <c r="E10" i="3" s="1"/>
  <c r="F5" i="3"/>
  <c r="F10" i="3" s="1"/>
  <c r="F4" i="3"/>
  <c r="F9" i="3" s="1"/>
  <c r="G5" i="3"/>
  <c r="G10" i="3" s="1"/>
  <c r="G4" i="3"/>
  <c r="G9" i="3" s="1"/>
  <c r="G12" i="3" l="1"/>
  <c r="G13" i="3" s="1"/>
  <c r="G15" i="3" s="1"/>
  <c r="D14" i="3"/>
  <c r="D13" i="3"/>
  <c r="D15" i="3" s="1"/>
  <c r="E12" i="3"/>
  <c r="F12" i="3"/>
  <c r="F13" i="3" s="1"/>
  <c r="F15" i="3" s="1"/>
  <c r="G14" i="3"/>
  <c r="F14" i="3"/>
  <c r="E13" i="3"/>
  <c r="E15" i="3" s="1"/>
  <c r="E14" i="3"/>
  <c r="B4" i="1" l="1"/>
  <c r="B7" i="1"/>
  <c r="D23" i="3"/>
  <c r="B6" i="1"/>
  <c r="B5" i="1"/>
  <c r="B8" i="1" l="1"/>
  <c r="B18" i="6"/>
  <c r="S123" i="4"/>
  <c r="S131" i="4"/>
  <c r="S126" i="4"/>
  <c r="S121" i="4"/>
  <c r="S122" i="4"/>
  <c r="S114" i="4"/>
  <c r="S133" i="4"/>
  <c r="S124" i="4"/>
  <c r="S109" i="4"/>
  <c r="S93" i="4"/>
  <c r="S77" i="4"/>
  <c r="S128" i="4"/>
  <c r="S104" i="4"/>
  <c r="S88" i="4"/>
  <c r="S115" i="4"/>
  <c r="S99" i="4"/>
  <c r="S83" i="4"/>
  <c r="S110" i="4"/>
  <c r="S94" i="4"/>
  <c r="S78" i="4"/>
  <c r="S62" i="4"/>
  <c r="S46" i="4"/>
  <c r="S120" i="4"/>
  <c r="S105" i="4"/>
  <c r="S89" i="4"/>
  <c r="S73" i="4"/>
  <c r="S57" i="4"/>
  <c r="S132" i="4"/>
  <c r="S127" i="4"/>
  <c r="S116" i="4"/>
  <c r="S100" i="4"/>
  <c r="S84" i="4"/>
  <c r="S68" i="4"/>
  <c r="S52" i="4"/>
  <c r="S111" i="4"/>
  <c r="S106" i="4"/>
  <c r="S90" i="4"/>
  <c r="S74" i="4"/>
  <c r="S112" i="4"/>
  <c r="S96" i="4"/>
  <c r="S80" i="4"/>
  <c r="S64" i="4"/>
  <c r="S48" i="4"/>
  <c r="S130" i="4"/>
  <c r="S107" i="4"/>
  <c r="S91" i="4"/>
  <c r="S75" i="4"/>
  <c r="S59" i="4"/>
  <c r="S125" i="4"/>
  <c r="S118" i="4"/>
  <c r="S102" i="4"/>
  <c r="S86" i="4"/>
  <c r="S113" i="4"/>
  <c r="S97" i="4"/>
  <c r="S81" i="4"/>
  <c r="S65" i="4"/>
  <c r="S49" i="4"/>
  <c r="S55" i="4"/>
  <c r="S35" i="4"/>
  <c r="S19" i="4"/>
  <c r="S3" i="4"/>
  <c r="S63" i="4"/>
  <c r="S30" i="4"/>
  <c r="S14" i="4"/>
  <c r="S58" i="4"/>
  <c r="S47" i="4"/>
  <c r="S42" i="4"/>
  <c r="S25" i="4"/>
  <c r="S9" i="4"/>
  <c r="S85" i="4"/>
  <c r="S36" i="4"/>
  <c r="S20" i="4"/>
  <c r="S4" i="4"/>
  <c r="S98" i="4"/>
  <c r="S44" i="4"/>
  <c r="S31" i="4"/>
  <c r="S15" i="4"/>
  <c r="S34" i="4"/>
  <c r="S71" i="4"/>
  <c r="S70" i="4"/>
  <c r="S54" i="4"/>
  <c r="S39" i="4"/>
  <c r="S26" i="4"/>
  <c r="S10" i="4"/>
  <c r="S72" i="4"/>
  <c r="S61" i="4"/>
  <c r="S37" i="4"/>
  <c r="S21" i="4"/>
  <c r="S5" i="4"/>
  <c r="S51" i="4"/>
  <c r="S32" i="4"/>
  <c r="S16" i="4"/>
  <c r="S103" i="4"/>
  <c r="S87" i="4"/>
  <c r="S76" i="4"/>
  <c r="S27" i="4"/>
  <c r="S11" i="4"/>
  <c r="S18" i="4"/>
  <c r="S69" i="4"/>
  <c r="S60" i="4"/>
  <c r="S41" i="4"/>
  <c r="S22" i="4"/>
  <c r="S6" i="4"/>
  <c r="S117" i="4"/>
  <c r="S50" i="4"/>
  <c r="S2" i="4"/>
  <c r="S119" i="4"/>
  <c r="S108" i="4"/>
  <c r="S67" i="4"/>
  <c r="S33" i="4"/>
  <c r="S17" i="4"/>
  <c r="S66" i="4"/>
  <c r="S129" i="4"/>
  <c r="S101" i="4"/>
  <c r="S43" i="4"/>
  <c r="S28" i="4"/>
  <c r="S12" i="4"/>
  <c r="S95" i="4"/>
  <c r="S56" i="4"/>
  <c r="S53" i="4"/>
  <c r="S38" i="4"/>
  <c r="S23" i="4"/>
  <c r="S7" i="4"/>
  <c r="S8" i="4"/>
  <c r="S92" i="4"/>
  <c r="S24" i="4"/>
  <c r="S79" i="4"/>
  <c r="S40" i="4"/>
  <c r="S82" i="4"/>
  <c r="S29" i="4"/>
  <c r="S45" i="4"/>
  <c r="S13" i="4"/>
  <c r="U4" i="3" l="1" a="1"/>
  <c r="U4" i="3" s="1"/>
  <c r="AC4" i="3" s="1" a="1"/>
  <c r="AC4" i="3" s="1"/>
  <c r="AB4" i="3" l="1" a="1"/>
  <c r="AB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<sst xmlns="http://schemas.openxmlformats.org/spreadsheetml/2006/main" count="212" uniqueCount="127">
  <si>
    <t>Weather Zone</t>
  </si>
  <si>
    <t>Thunder Bay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</si>
  <si>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</si>
  <si>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</si>
  <si>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</si>
  <si>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</si>
  <si>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</si>
  <si>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</si>
  <si>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</si>
  <si>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E</t>
  </si>
  <si>
    <t>A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</si>
  <si>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</si>
  <si>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</si>
  <si>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</si>
  <si>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</si>
  <si>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</si>
  <si>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</si>
  <si>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</si>
  <si>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</si>
  <si>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</si>
  <si>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</si>
  <si>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</si>
  <si>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</si>
  <si>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</si>
  <si>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</si>
  <si>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</si>
  <si>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</si>
  <si>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</si>
  <si>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</si>
  <si>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</si>
  <si>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</si>
  <si>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</si>
  <si>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</si>
  <si>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</si>
  <si>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</si>
  <si>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</si>
  <si>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</si>
  <si>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</si>
  <si>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</si>
  <si>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</si>
  <si>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</si>
  <si>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</si>
  <si>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</si>
  <si>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</si>
  <si>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</si>
  <si>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</si>
  <si>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</si>
  <si>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</si>
  <si>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</si>
  <si>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</si>
  <si>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</si>
  <si>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</si>
  <si>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</si>
  <si>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</si>
  <si>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</si>
  <si>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</si>
  <si>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</si>
  <si>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</si>
  <si>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</si>
  <si>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</si>
  <si>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</si>
  <si>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</si>
  <si>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</si>
  <si>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</si>
  <si>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</si>
  <si>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</si>
  <si>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</si>
  <si>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</si>
  <si>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</si>
  <si>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</si>
  <si>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</si>
  <si>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</si>
  <si>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</si>
  <si>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Toronto</t>
  </si>
  <si>
    <t>HDD Balance Point</t>
  </si>
  <si>
    <t>London</t>
  </si>
  <si>
    <t>Ottawa</t>
  </si>
  <si>
    <t>Wx Column Index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</si>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</sst>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1" fontId="0" fillId="3" borderId="0" xfId="0" applyNumberFormat="1" applyFill="1"/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120.66431924882629</c:v>
                </c:pt>
                <c:pt idx="1">
                  <c:v>18.944881889763778</c:v>
                </c:pt>
                <c:pt idx="2">
                  <c:v>131.8879235447437</c:v>
                </c:pt>
                <c:pt idx="3">
                  <c:v>276.98333333333335</c:v>
                </c:pt>
                <c:pt idx="7">
                  <c:v>551.28467819402249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17.496666648238897</c:v>
                </c:pt>
                <c:pt idx="1">
                  <c:v>0.55945947210530989</c:v>
                </c:pt>
                <c:pt idx="2">
                  <c:v>5.041483523180851</c:v>
                </c:pt>
                <c:pt idx="3">
                  <c:v>8.5915254339323202</c:v>
                </c:pt>
                <c:pt idx="4">
                  <c:v>-3.2472441398252654</c:v>
                </c:pt>
                <c:pt idx="5">
                  <c:v>2.410256452094286</c:v>
                </c:pt>
                <c:pt idx="6">
                  <c:v>5.6379108063771692</c:v>
                </c:pt>
                <c:pt idx="7">
                  <c:v>3.6032786717424621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276.98333333333335</c:v>
                </c:pt>
                <c:pt idx="1">
                  <c:v>51.627027027027026</c:v>
                </c:pt>
                <c:pt idx="2">
                  <c:v>147.55494505494505</c:v>
                </c:pt>
                <c:pt idx="3">
                  <c:v>194.93220338983051</c:v>
                </c:pt>
                <c:pt idx="4">
                  <c:v>18.944881889763778</c:v>
                </c:pt>
                <c:pt idx="5">
                  <c:v>101.44444444444444</c:v>
                </c:pt>
                <c:pt idx="6">
                  <c:v>147.80046948356807</c:v>
                </c:pt>
                <c:pt idx="7">
                  <c:v>102.00819672131148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17.496666648238897</c:v>
                </c:pt>
                <c:pt idx="1">
                  <c:v>0.55945947210530989</c:v>
                </c:pt>
                <c:pt idx="2">
                  <c:v>5.041483523180851</c:v>
                </c:pt>
                <c:pt idx="3">
                  <c:v>8.5915254339323202</c:v>
                </c:pt>
                <c:pt idx="4">
                  <c:v>2.410256452094286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276.98333333333335</c:v>
                </c:pt>
                <c:pt idx="1">
                  <c:v>51.627027027027026</c:v>
                </c:pt>
                <c:pt idx="2">
                  <c:v>147.55494505494505</c:v>
                </c:pt>
                <c:pt idx="3">
                  <c:v>194.93220338983051</c:v>
                </c:pt>
                <c:pt idx="4">
                  <c:v>101.44444444444444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workbookViewId="0">
      <pane xSplit="3" ySplit="2" topLeftCell="D3" activePane="bottomRight" state="frozen"/>
      <selection pane="bottomRight" activeCell="G3" sqref="G3:G46"/>
      <selection pane="bottomLeft" activeCell="A2" sqref="A2"/>
      <selection pane="topRight" activeCell="D1" sqref="D1"/>
    </sheetView>
  </sheetViews>
  <sheetFormatPr defaultColWidth="10.5" defaultRowHeight="15.6"/>
  <cols>
    <col min="1" max="6" width="12.75" customWidth="1"/>
  </cols>
  <sheetData>
    <row r="1" spans="1:23">
      <c r="A1" t="s">
        <v>0</v>
      </c>
      <c r="B1" t="s">
        <v>1</v>
      </c>
    </row>
    <row r="2" spans="1:2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>
      <c r="A3" s="11"/>
      <c r="B3" s="11">
        <v>44370</v>
      </c>
      <c r="C3" s="2">
        <v>44405</v>
      </c>
      <c r="D3" s="12">
        <v>36</v>
      </c>
      <c r="E3" s="12">
        <v>42967</v>
      </c>
      <c r="F3" s="15" t="s">
        <v>9</v>
      </c>
      <c r="G3" s="25">
        <v>0</v>
      </c>
      <c r="M3" s="2"/>
      <c r="N3" s="2"/>
      <c r="O3" s="2"/>
      <c r="U3" s="2"/>
      <c r="V3" s="2"/>
      <c r="W3" s="2"/>
    </row>
    <row r="4" spans="1:23">
      <c r="A4" s="11"/>
      <c r="B4" s="11">
        <v>44370</v>
      </c>
      <c r="C4" s="2">
        <v>44438</v>
      </c>
      <c r="D4" s="12">
        <v>69</v>
      </c>
      <c r="E4" s="12"/>
      <c r="F4" s="15" t="s">
        <v>10</v>
      </c>
      <c r="G4" s="25">
        <v>432</v>
      </c>
      <c r="M4" s="2"/>
      <c r="N4" s="2"/>
      <c r="O4" s="2"/>
      <c r="U4" s="2"/>
      <c r="V4" s="2"/>
      <c r="W4" s="2"/>
    </row>
    <row r="5" spans="1:23">
      <c r="A5" s="11"/>
      <c r="B5" s="11">
        <v>44439</v>
      </c>
      <c r="C5" s="2">
        <v>44467</v>
      </c>
      <c r="D5" s="12">
        <v>29</v>
      </c>
      <c r="E5" s="12">
        <v>43059</v>
      </c>
      <c r="F5" s="15" t="s">
        <v>9</v>
      </c>
      <c r="G5" s="25">
        <v>836</v>
      </c>
      <c r="M5" s="2"/>
      <c r="N5" s="2"/>
      <c r="O5" s="2"/>
      <c r="U5" s="2"/>
      <c r="V5" s="2"/>
      <c r="W5" s="2"/>
    </row>
    <row r="6" spans="1:23">
      <c r="A6" s="11"/>
      <c r="B6" s="11">
        <v>44468</v>
      </c>
      <c r="C6" s="2">
        <v>44497</v>
      </c>
      <c r="D6" s="12">
        <v>30</v>
      </c>
      <c r="E6" s="12">
        <v>43365</v>
      </c>
      <c r="F6" s="15" t="s">
        <v>9</v>
      </c>
      <c r="G6" s="25">
        <v>864</v>
      </c>
      <c r="M6" s="2"/>
      <c r="N6" s="2"/>
      <c r="O6" s="2"/>
      <c r="U6" s="2"/>
      <c r="V6" s="2"/>
      <c r="W6" s="2"/>
    </row>
    <row r="7" spans="1:23">
      <c r="A7" s="11"/>
      <c r="B7" s="11">
        <v>44498</v>
      </c>
      <c r="C7" s="2">
        <v>44529</v>
      </c>
      <c r="D7" s="12">
        <v>32</v>
      </c>
      <c r="E7" s="12">
        <v>45259</v>
      </c>
      <c r="F7" s="15" t="s">
        <v>9</v>
      </c>
      <c r="G7" s="25">
        <v>5348</v>
      </c>
      <c r="M7" s="2"/>
      <c r="N7" s="2"/>
      <c r="O7" s="2"/>
      <c r="U7" s="2"/>
      <c r="V7" s="2"/>
      <c r="W7" s="2"/>
    </row>
    <row r="8" spans="1:23">
      <c r="A8" s="11"/>
      <c r="B8" s="11">
        <v>44530</v>
      </c>
      <c r="C8" s="2">
        <v>44560</v>
      </c>
      <c r="D8" s="12">
        <v>31</v>
      </c>
      <c r="E8" s="12">
        <v>47170</v>
      </c>
      <c r="F8" s="15" t="s">
        <v>10</v>
      </c>
      <c r="G8" s="25">
        <v>5397</v>
      </c>
      <c r="M8" s="2"/>
      <c r="N8" s="2"/>
      <c r="O8" s="2"/>
      <c r="U8" s="2"/>
      <c r="V8" s="2"/>
      <c r="W8" s="2"/>
    </row>
    <row r="9" spans="1:23">
      <c r="A9" s="11"/>
      <c r="B9" s="11">
        <v>44561</v>
      </c>
      <c r="C9" s="2">
        <v>44589</v>
      </c>
      <c r="D9" s="12">
        <v>29</v>
      </c>
      <c r="E9" s="12">
        <v>49412</v>
      </c>
      <c r="F9" s="15" t="s">
        <v>9</v>
      </c>
      <c r="G9" s="25">
        <v>6331</v>
      </c>
      <c r="M9" s="2"/>
      <c r="N9" s="2"/>
      <c r="O9" s="2"/>
      <c r="U9" s="2"/>
      <c r="V9" s="2"/>
      <c r="W9" s="2"/>
    </row>
    <row r="10" spans="1:23">
      <c r="A10" s="11"/>
      <c r="B10" s="11">
        <v>44590</v>
      </c>
      <c r="C10" s="2">
        <v>44618</v>
      </c>
      <c r="D10" s="12">
        <v>29</v>
      </c>
      <c r="E10" s="12">
        <v>51601</v>
      </c>
      <c r="F10" s="15" t="s">
        <v>9</v>
      </c>
      <c r="G10" s="25">
        <v>6182</v>
      </c>
      <c r="M10" s="2"/>
      <c r="N10" s="2"/>
      <c r="O10" s="2"/>
      <c r="U10" s="2"/>
      <c r="V10" s="2"/>
      <c r="W10" s="2"/>
    </row>
    <row r="11" spans="1:23">
      <c r="A11" s="11"/>
      <c r="B11" s="11">
        <v>44619</v>
      </c>
      <c r="C11" s="2">
        <v>44649</v>
      </c>
      <c r="D11" s="12">
        <v>31</v>
      </c>
      <c r="E11" s="12">
        <v>53779</v>
      </c>
      <c r="F11" s="15" t="s">
        <v>9</v>
      </c>
      <c r="G11" s="25">
        <v>6151</v>
      </c>
      <c r="M11" s="2"/>
      <c r="N11" s="2"/>
      <c r="O11" s="2"/>
      <c r="U11" s="2"/>
      <c r="V11" s="2"/>
      <c r="W11" s="2"/>
    </row>
    <row r="12" spans="1:23">
      <c r="A12" s="11"/>
      <c r="B12" s="11">
        <v>44650</v>
      </c>
      <c r="C12" s="2">
        <v>44679</v>
      </c>
      <c r="D12" s="12">
        <v>30</v>
      </c>
      <c r="E12" s="12">
        <v>55237</v>
      </c>
      <c r="F12" s="15" t="s">
        <v>9</v>
      </c>
      <c r="G12" s="25">
        <v>4117</v>
      </c>
      <c r="M12" s="2"/>
      <c r="N12" s="2"/>
      <c r="O12" s="2"/>
      <c r="U12" s="2"/>
      <c r="V12" s="2"/>
      <c r="W12" s="2"/>
    </row>
    <row r="13" spans="1:23">
      <c r="A13" s="11"/>
      <c r="B13" s="11">
        <v>44680</v>
      </c>
      <c r="C13" s="2">
        <v>44711</v>
      </c>
      <c r="D13" s="12">
        <v>32</v>
      </c>
      <c r="E13" s="12">
        <v>55563</v>
      </c>
      <c r="F13" s="15" t="s">
        <v>9</v>
      </c>
      <c r="G13" s="25">
        <v>921</v>
      </c>
      <c r="M13" s="2"/>
      <c r="N13" s="2"/>
      <c r="O13" s="2"/>
      <c r="U13" s="2"/>
      <c r="V13" s="2"/>
      <c r="W13" s="2"/>
    </row>
    <row r="14" spans="1:23">
      <c r="A14" s="11"/>
      <c r="B14" s="11">
        <v>44712</v>
      </c>
      <c r="C14" s="2">
        <v>44770</v>
      </c>
      <c r="D14" s="12">
        <v>59</v>
      </c>
      <c r="E14" s="12">
        <v>59122</v>
      </c>
      <c r="F14" s="15" t="s">
        <v>9</v>
      </c>
      <c r="G14" s="25">
        <v>10886</v>
      </c>
      <c r="M14" s="2"/>
      <c r="N14" s="2"/>
      <c r="O14" s="2"/>
      <c r="U14" s="2"/>
      <c r="V14" s="2"/>
      <c r="W14" s="2"/>
    </row>
    <row r="15" spans="1:23">
      <c r="A15" s="11"/>
      <c r="B15" s="11">
        <v>44771</v>
      </c>
      <c r="C15" s="11">
        <v>44803</v>
      </c>
      <c r="D15" s="12">
        <v>33</v>
      </c>
      <c r="E15" s="12">
        <v>59755</v>
      </c>
      <c r="F15" s="15" t="s">
        <v>9</v>
      </c>
      <c r="G15" s="19">
        <v>952</v>
      </c>
      <c r="M15" s="2"/>
      <c r="N15" s="2"/>
      <c r="O15" s="2"/>
      <c r="U15" s="2"/>
      <c r="V15" s="2"/>
      <c r="W15" s="2"/>
    </row>
    <row r="16" spans="1:23">
      <c r="A16" s="11"/>
      <c r="B16" s="11">
        <v>44804</v>
      </c>
      <c r="C16" s="11">
        <v>44833</v>
      </c>
      <c r="D16" s="12">
        <v>30</v>
      </c>
      <c r="E16" s="12">
        <v>60061</v>
      </c>
      <c r="F16" s="15" t="s">
        <v>9</v>
      </c>
      <c r="G16" s="19">
        <v>864</v>
      </c>
      <c r="M16" s="2"/>
      <c r="N16" s="2"/>
      <c r="O16" s="2"/>
      <c r="U16" s="2"/>
      <c r="V16" s="2"/>
      <c r="W16" s="2"/>
    </row>
    <row r="17" spans="1:23">
      <c r="A17" s="11"/>
      <c r="B17" s="11">
        <v>44834</v>
      </c>
      <c r="C17" s="11">
        <v>44862</v>
      </c>
      <c r="D17" s="12">
        <v>29</v>
      </c>
      <c r="E17" s="12">
        <v>60952</v>
      </c>
      <c r="F17" s="15" t="s">
        <v>9</v>
      </c>
      <c r="G17" s="19">
        <v>0</v>
      </c>
      <c r="M17" s="2"/>
      <c r="N17" s="2"/>
      <c r="O17" s="2"/>
      <c r="U17" s="2"/>
      <c r="V17" s="2"/>
      <c r="W17" s="2"/>
    </row>
    <row r="18" spans="1:23">
      <c r="A18" s="11"/>
      <c r="B18" s="11">
        <v>44834</v>
      </c>
      <c r="C18" s="11">
        <v>44893</v>
      </c>
      <c r="D18" s="12">
        <v>60</v>
      </c>
      <c r="E18" s="12"/>
      <c r="F18" s="15" t="s">
        <v>9</v>
      </c>
      <c r="G18" s="19">
        <v>4826</v>
      </c>
      <c r="M18" s="2"/>
      <c r="N18" s="2"/>
      <c r="O18" s="2"/>
      <c r="U18" s="2"/>
      <c r="V18" s="2"/>
      <c r="W18" s="2"/>
    </row>
    <row r="19" spans="1:23">
      <c r="A19" s="11"/>
      <c r="B19" s="11">
        <v>44894</v>
      </c>
      <c r="C19" s="11">
        <v>44924</v>
      </c>
      <c r="D19" s="12">
        <v>31</v>
      </c>
      <c r="E19" s="12">
        <v>64280</v>
      </c>
      <c r="F19" s="15" t="s">
        <v>9</v>
      </c>
      <c r="G19" s="19">
        <v>7088</v>
      </c>
      <c r="M19" s="2"/>
      <c r="N19" s="2"/>
      <c r="O19" s="2"/>
      <c r="U19" s="2"/>
      <c r="V19" s="2"/>
      <c r="W19" s="2"/>
    </row>
    <row r="20" spans="1:23">
      <c r="A20" s="11"/>
      <c r="B20" s="11">
        <v>44925</v>
      </c>
      <c r="C20" s="11">
        <v>44986</v>
      </c>
      <c r="D20" s="12">
        <v>62</v>
      </c>
      <c r="E20" s="12">
        <v>66655</v>
      </c>
      <c r="F20" s="15" t="s">
        <v>10</v>
      </c>
      <c r="G20" s="19">
        <v>14645</v>
      </c>
      <c r="M20" s="2"/>
      <c r="N20" s="2"/>
      <c r="O20" s="2"/>
      <c r="U20" s="2"/>
      <c r="V20" s="2"/>
      <c r="W20" s="2"/>
    </row>
    <row r="21" spans="1:23">
      <c r="A21" s="11"/>
      <c r="B21" s="11">
        <v>44987</v>
      </c>
      <c r="C21" s="11">
        <v>45014</v>
      </c>
      <c r="D21" s="12">
        <v>28</v>
      </c>
      <c r="E21" s="12">
        <v>71426</v>
      </c>
      <c r="F21" s="15" t="s">
        <v>9</v>
      </c>
      <c r="G21" s="19">
        <v>5535</v>
      </c>
      <c r="M21" s="2"/>
      <c r="N21" s="2"/>
      <c r="O21" s="2"/>
      <c r="U21" s="2"/>
      <c r="V21" s="2"/>
      <c r="W21" s="2"/>
    </row>
    <row r="22" spans="1:23">
      <c r="A22" s="11"/>
      <c r="B22" s="11">
        <v>45015</v>
      </c>
      <c r="C22" s="11">
        <v>45044</v>
      </c>
      <c r="D22" s="12">
        <v>30</v>
      </c>
      <c r="E22" s="12">
        <v>72686</v>
      </c>
      <c r="F22" s="15" t="s">
        <v>9</v>
      </c>
      <c r="G22" s="19">
        <v>3558</v>
      </c>
      <c r="M22" s="2"/>
      <c r="N22" s="2"/>
      <c r="O22" s="2"/>
      <c r="U22" s="2"/>
      <c r="V22" s="2"/>
      <c r="W22" s="2"/>
    </row>
    <row r="23" spans="1:23">
      <c r="A23" s="11"/>
      <c r="B23" s="11">
        <v>45045</v>
      </c>
      <c r="C23" s="11">
        <v>45076</v>
      </c>
      <c r="D23" s="12">
        <v>32</v>
      </c>
      <c r="E23" s="12">
        <v>73012</v>
      </c>
      <c r="F23" s="15" t="s">
        <v>9</v>
      </c>
      <c r="G23" s="19">
        <v>921</v>
      </c>
      <c r="M23" s="2"/>
      <c r="N23" s="2"/>
      <c r="O23" s="2"/>
      <c r="U23" s="2"/>
      <c r="V23" s="2"/>
      <c r="W23" s="2"/>
    </row>
    <row r="24" spans="1:23">
      <c r="A24" s="11"/>
      <c r="B24" s="11">
        <v>45077</v>
      </c>
      <c r="C24" s="11">
        <v>45103</v>
      </c>
      <c r="D24" s="12">
        <v>27</v>
      </c>
      <c r="E24" s="12">
        <v>73669</v>
      </c>
      <c r="F24" s="15" t="s">
        <v>10</v>
      </c>
      <c r="G24" s="19">
        <v>1855</v>
      </c>
      <c r="M24" s="2"/>
      <c r="N24" s="2"/>
      <c r="O24" s="2"/>
      <c r="U24" s="2"/>
      <c r="V24" s="2"/>
      <c r="W24" s="2"/>
    </row>
    <row r="25" spans="1:23">
      <c r="A25" s="11"/>
      <c r="B25" s="11">
        <v>45104</v>
      </c>
      <c r="C25" s="11">
        <v>45134</v>
      </c>
      <c r="D25" s="12">
        <v>31</v>
      </c>
      <c r="E25" s="12">
        <v>73985</v>
      </c>
      <c r="F25" s="15" t="s">
        <v>9</v>
      </c>
      <c r="G25" s="19">
        <v>892</v>
      </c>
      <c r="M25" s="2"/>
      <c r="N25" s="2"/>
      <c r="O25" s="2"/>
      <c r="U25" s="2"/>
      <c r="V25" s="2"/>
      <c r="W25" s="2"/>
    </row>
    <row r="26" spans="1:23">
      <c r="A26" s="11"/>
      <c r="B26" s="11">
        <v>45135</v>
      </c>
      <c r="C26" s="11">
        <v>45167</v>
      </c>
      <c r="D26" s="12">
        <v>33</v>
      </c>
      <c r="E26" s="12">
        <v>74294</v>
      </c>
      <c r="F26" s="15" t="s">
        <v>9</v>
      </c>
      <c r="G26" s="19">
        <v>873</v>
      </c>
      <c r="M26" s="2"/>
      <c r="N26" s="2"/>
      <c r="O26" s="2"/>
      <c r="U26" s="2"/>
      <c r="V26" s="2"/>
      <c r="W26" s="2"/>
    </row>
    <row r="27" spans="1:23">
      <c r="A27" s="11"/>
      <c r="B27" s="11">
        <v>45168</v>
      </c>
      <c r="C27" s="11">
        <v>45197</v>
      </c>
      <c r="D27" s="12">
        <v>30</v>
      </c>
      <c r="E27" s="12">
        <v>74574</v>
      </c>
      <c r="F27" s="15" t="s">
        <v>9</v>
      </c>
      <c r="G27" s="19">
        <v>0</v>
      </c>
      <c r="M27" s="2"/>
      <c r="N27" s="2"/>
      <c r="O27" s="2"/>
      <c r="U27" s="2"/>
      <c r="V27" s="2"/>
      <c r="W27" s="2"/>
    </row>
    <row r="28" spans="1:23">
      <c r="A28" s="11"/>
      <c r="B28" s="11">
        <v>45168</v>
      </c>
      <c r="C28" s="11">
        <v>45230</v>
      </c>
      <c r="D28" s="12">
        <v>63</v>
      </c>
      <c r="E28" s="12"/>
      <c r="F28" s="15" t="s">
        <v>10</v>
      </c>
      <c r="G28" s="19">
        <v>641</v>
      </c>
      <c r="M28" s="2"/>
      <c r="N28" s="2"/>
      <c r="O28" s="2"/>
      <c r="U28" s="2"/>
      <c r="V28" s="2"/>
      <c r="W28" s="2"/>
    </row>
    <row r="29" spans="1:23">
      <c r="A29" s="11"/>
      <c r="B29" s="11">
        <v>45231</v>
      </c>
      <c r="C29" s="11">
        <v>45258</v>
      </c>
      <c r="D29" s="12">
        <v>28</v>
      </c>
      <c r="E29" s="12">
        <v>76268</v>
      </c>
      <c r="F29" s="15" t="s">
        <v>9</v>
      </c>
      <c r="G29" s="19">
        <v>4933</v>
      </c>
      <c r="M29" s="2"/>
      <c r="N29" s="2"/>
      <c r="O29" s="2"/>
      <c r="U29" s="2"/>
      <c r="V29" s="2"/>
      <c r="W29" s="2"/>
    </row>
    <row r="30" spans="1:23">
      <c r="A30" s="11"/>
      <c r="B30" s="11">
        <v>45259</v>
      </c>
      <c r="C30" s="11">
        <v>45289</v>
      </c>
      <c r="D30" s="12">
        <v>31</v>
      </c>
      <c r="E30" s="12">
        <v>78594</v>
      </c>
      <c r="F30" s="15" t="s">
        <v>10</v>
      </c>
      <c r="G30" s="19">
        <v>6568</v>
      </c>
      <c r="M30" s="2"/>
      <c r="N30" s="2"/>
      <c r="O30" s="2"/>
      <c r="U30" s="2"/>
      <c r="V30" s="2"/>
      <c r="W30" s="2"/>
    </row>
    <row r="31" spans="1:23">
      <c r="A31" s="11"/>
      <c r="B31" s="11">
        <v>45290</v>
      </c>
      <c r="C31" s="11">
        <v>45320</v>
      </c>
      <c r="D31" s="12">
        <v>31</v>
      </c>
      <c r="E31" s="12">
        <v>81672</v>
      </c>
      <c r="F31" s="15" t="s">
        <v>9</v>
      </c>
      <c r="G31" s="19">
        <v>8692</v>
      </c>
      <c r="M31" s="2"/>
      <c r="N31" s="2"/>
      <c r="O31" s="2"/>
      <c r="U31" s="2"/>
      <c r="V31" s="2"/>
      <c r="W31" s="2"/>
    </row>
    <row r="32" spans="1:23">
      <c r="A32" s="11"/>
      <c r="B32" s="11">
        <v>45321</v>
      </c>
      <c r="C32" s="11">
        <v>45349</v>
      </c>
      <c r="D32" s="12">
        <v>29</v>
      </c>
      <c r="E32" s="12">
        <v>83918</v>
      </c>
      <c r="F32" s="15" t="s">
        <v>9</v>
      </c>
      <c r="G32" s="19">
        <v>6343</v>
      </c>
      <c r="M32" s="2"/>
      <c r="N32" s="2"/>
      <c r="O32" s="2"/>
      <c r="U32" s="2"/>
      <c r="V32" s="2"/>
      <c r="W32" s="2"/>
    </row>
    <row r="33" spans="1:23">
      <c r="A33" s="11"/>
      <c r="B33" s="11">
        <v>45350</v>
      </c>
      <c r="C33" s="11">
        <v>45378</v>
      </c>
      <c r="D33" s="12">
        <v>29</v>
      </c>
      <c r="E33" s="12">
        <v>85751</v>
      </c>
      <c r="F33" s="15" t="s">
        <v>9</v>
      </c>
      <c r="G33" s="19">
        <v>5176</v>
      </c>
      <c r="M33" s="2"/>
      <c r="N33" s="2"/>
      <c r="O33" s="2"/>
      <c r="U33" s="2"/>
      <c r="V33" s="2"/>
      <c r="W33" s="2"/>
    </row>
    <row r="34" spans="1:23">
      <c r="A34" s="11"/>
      <c r="B34" s="11">
        <v>45379</v>
      </c>
      <c r="C34" s="11">
        <v>45408</v>
      </c>
      <c r="D34" s="12">
        <v>30</v>
      </c>
      <c r="E34" s="12">
        <v>87052</v>
      </c>
      <c r="F34" s="15" t="s">
        <v>9</v>
      </c>
      <c r="G34" s="19">
        <v>3674</v>
      </c>
      <c r="M34" s="2"/>
      <c r="N34" s="2"/>
      <c r="O34" s="2"/>
      <c r="U34" s="2"/>
      <c r="V34" s="2"/>
      <c r="W34" s="2"/>
    </row>
    <row r="35" spans="1:23">
      <c r="A35" s="11"/>
      <c r="B35" s="11">
        <v>45409</v>
      </c>
      <c r="C35" s="11">
        <v>45441</v>
      </c>
      <c r="D35" s="12">
        <v>33</v>
      </c>
      <c r="E35" s="12">
        <v>87361</v>
      </c>
      <c r="F35" s="15" t="s">
        <v>9</v>
      </c>
      <c r="G35" s="19">
        <v>872</v>
      </c>
      <c r="M35" s="2"/>
      <c r="N35" s="2"/>
      <c r="O35" s="2"/>
      <c r="U35" s="2"/>
      <c r="V35" s="2"/>
      <c r="W35" s="2"/>
    </row>
    <row r="36" spans="1:23">
      <c r="A36" s="11"/>
      <c r="B36" s="11">
        <v>45442</v>
      </c>
      <c r="C36" s="11">
        <v>45471</v>
      </c>
      <c r="D36" s="12">
        <v>30</v>
      </c>
      <c r="E36" s="12">
        <v>88104</v>
      </c>
      <c r="F36" s="15" t="s">
        <v>10</v>
      </c>
      <c r="G36" s="19">
        <v>2098</v>
      </c>
      <c r="M36" s="2"/>
      <c r="N36" s="2"/>
      <c r="O36" s="2"/>
      <c r="U36" s="2"/>
      <c r="V36" s="2"/>
      <c r="W36" s="2"/>
    </row>
    <row r="37" spans="1:23">
      <c r="A37" s="11"/>
      <c r="B37" s="11">
        <v>45472</v>
      </c>
      <c r="C37" s="11">
        <v>45502</v>
      </c>
      <c r="D37" s="12">
        <v>31</v>
      </c>
      <c r="E37" s="12">
        <v>88369</v>
      </c>
      <c r="F37" s="15" t="s">
        <v>9</v>
      </c>
      <c r="G37" s="19">
        <v>0</v>
      </c>
      <c r="M37" s="2"/>
      <c r="N37" s="2"/>
      <c r="O37" s="2"/>
      <c r="U37" s="2"/>
      <c r="V37" s="2"/>
      <c r="W37" s="2"/>
    </row>
    <row r="38" spans="1:23">
      <c r="A38" s="11"/>
      <c r="B38" s="11">
        <v>45472</v>
      </c>
      <c r="C38" s="11">
        <v>45561</v>
      </c>
      <c r="D38" s="12">
        <v>90</v>
      </c>
      <c r="E38" s="12"/>
      <c r="F38" s="15" t="s">
        <v>9</v>
      </c>
      <c r="G38" s="19">
        <v>884</v>
      </c>
      <c r="M38" s="2"/>
      <c r="N38" s="2"/>
      <c r="O38" s="2"/>
      <c r="U38" s="2"/>
      <c r="V38" s="2"/>
      <c r="W38" s="2"/>
    </row>
    <row r="39" spans="1:23">
      <c r="A39" s="11"/>
      <c r="B39" s="11">
        <v>45562</v>
      </c>
      <c r="C39" s="11">
        <v>45594</v>
      </c>
      <c r="D39" s="12">
        <v>33</v>
      </c>
      <c r="E39" s="12">
        <v>88699</v>
      </c>
      <c r="F39" s="15" t="s">
        <v>9</v>
      </c>
      <c r="G39" s="19">
        <v>796</v>
      </c>
      <c r="M39" s="2"/>
      <c r="N39" s="2"/>
      <c r="O39" s="2"/>
      <c r="U39" s="2"/>
      <c r="V39" s="2"/>
      <c r="W39" s="2"/>
    </row>
    <row r="40" spans="1:23">
      <c r="A40" s="11"/>
      <c r="B40" s="11">
        <v>45595</v>
      </c>
      <c r="C40" s="11">
        <v>45624</v>
      </c>
      <c r="D40" s="12">
        <v>30</v>
      </c>
      <c r="E40" s="12">
        <v>89973</v>
      </c>
      <c r="F40" s="15" t="s">
        <v>9</v>
      </c>
      <c r="G40" s="19">
        <v>3598</v>
      </c>
      <c r="M40" s="2"/>
      <c r="N40" s="2"/>
      <c r="O40" s="2"/>
      <c r="U40" s="2"/>
      <c r="V40" s="2"/>
      <c r="W40" s="2"/>
    </row>
    <row r="41" spans="1:23">
      <c r="A41" s="11"/>
      <c r="B41" s="11">
        <v>45625</v>
      </c>
      <c r="C41" s="11">
        <v>45656</v>
      </c>
      <c r="D41" s="12">
        <v>32</v>
      </c>
      <c r="E41" s="12">
        <v>91486</v>
      </c>
      <c r="F41" s="15" t="s">
        <v>10</v>
      </c>
      <c r="G41" s="19">
        <v>4273</v>
      </c>
      <c r="M41" s="2"/>
      <c r="N41" s="2"/>
      <c r="O41" s="2"/>
      <c r="U41" s="2"/>
      <c r="V41" s="2"/>
      <c r="W41" s="2"/>
    </row>
    <row r="42" spans="1:23">
      <c r="A42" s="11"/>
      <c r="B42" s="11">
        <v>45657</v>
      </c>
      <c r="C42" s="11">
        <v>45686</v>
      </c>
      <c r="D42" s="12">
        <v>30</v>
      </c>
      <c r="E42" s="12">
        <v>94766</v>
      </c>
      <c r="F42" s="15" t="s">
        <v>9</v>
      </c>
      <c r="G42" s="19">
        <v>9263</v>
      </c>
      <c r="M42" s="2"/>
      <c r="N42" s="2"/>
      <c r="O42" s="2"/>
      <c r="U42" s="2"/>
      <c r="V42" s="2"/>
      <c r="W42" s="2"/>
    </row>
    <row r="43" spans="1:23">
      <c r="A43" s="11"/>
      <c r="B43" s="11">
        <v>45687</v>
      </c>
      <c r="C43" s="11">
        <v>45716</v>
      </c>
      <c r="D43" s="12">
        <v>30</v>
      </c>
      <c r="E43" s="12">
        <v>97371</v>
      </c>
      <c r="F43" s="15" t="s">
        <v>10</v>
      </c>
      <c r="G43" s="19">
        <v>7356</v>
      </c>
      <c r="M43" s="2"/>
      <c r="N43" s="2"/>
      <c r="O43" s="2"/>
      <c r="U43" s="2"/>
      <c r="V43" s="2"/>
      <c r="W43" s="2"/>
    </row>
    <row r="44" spans="1:23">
      <c r="A44" s="11"/>
      <c r="B44" s="11">
        <v>45717</v>
      </c>
      <c r="C44" s="11">
        <v>45744</v>
      </c>
      <c r="D44" s="12">
        <v>28</v>
      </c>
      <c r="E44" s="12">
        <v>99184</v>
      </c>
      <c r="F44" s="15" t="s">
        <v>9</v>
      </c>
      <c r="G44" s="19">
        <v>5120</v>
      </c>
      <c r="M44" s="2"/>
      <c r="N44" s="2"/>
      <c r="O44" s="2"/>
      <c r="U44" s="2"/>
      <c r="V44" s="2"/>
      <c r="W44" s="2"/>
    </row>
    <row r="45" spans="1:23">
      <c r="A45" s="11"/>
      <c r="B45" s="11">
        <v>45745</v>
      </c>
      <c r="C45" s="11">
        <v>45776</v>
      </c>
      <c r="D45" s="12">
        <v>32</v>
      </c>
      <c r="E45" s="12">
        <v>100520</v>
      </c>
      <c r="F45" s="15" t="s">
        <v>9</v>
      </c>
      <c r="G45" s="19">
        <v>3772</v>
      </c>
      <c r="M45" s="2"/>
      <c r="O45" s="2"/>
      <c r="U45" s="2"/>
      <c r="W45" s="2"/>
    </row>
    <row r="46" spans="1:23">
      <c r="A46" s="11"/>
      <c r="B46" s="11">
        <v>45777</v>
      </c>
      <c r="C46" s="11">
        <v>45806</v>
      </c>
      <c r="D46" s="12">
        <v>30</v>
      </c>
      <c r="E46" s="12">
        <v>100721</v>
      </c>
      <c r="F46" s="15" t="s">
        <v>9</v>
      </c>
      <c r="G46" s="19">
        <v>0</v>
      </c>
      <c r="M46" s="2"/>
      <c r="O46" s="2"/>
      <c r="U46" s="2"/>
      <c r="W46" s="2"/>
    </row>
    <row r="47" spans="1:23">
      <c r="A47" s="11"/>
      <c r="B47" s="11"/>
      <c r="C47" s="11"/>
      <c r="D47" s="12"/>
      <c r="E47" s="12"/>
      <c r="F47" s="15"/>
      <c r="G47" s="19"/>
      <c r="M47" s="2"/>
      <c r="O47" s="2"/>
      <c r="U47" s="2"/>
      <c r="W47" s="2"/>
    </row>
    <row r="48" spans="1:23">
      <c r="A48" s="11"/>
      <c r="B48" s="11"/>
      <c r="C48" s="11"/>
      <c r="D48" s="12"/>
      <c r="E48" s="12"/>
      <c r="F48" s="15"/>
      <c r="G48" s="19"/>
      <c r="M48" s="2"/>
      <c r="O48" s="2"/>
      <c r="U48" s="2"/>
      <c r="W48" s="2"/>
    </row>
    <row r="49" spans="1:23">
      <c r="A49" s="11"/>
      <c r="B49" s="11"/>
      <c r="C49" s="11"/>
      <c r="D49" s="12"/>
      <c r="E49" s="12"/>
      <c r="F49" s="15"/>
      <c r="G49" s="5"/>
      <c r="M49" s="2"/>
      <c r="O49" s="2"/>
      <c r="U49" s="2"/>
      <c r="W49" s="2"/>
    </row>
    <row r="50" spans="1:23">
      <c r="A50" s="11"/>
      <c r="B50" s="11"/>
      <c r="C50" s="11"/>
      <c r="D50" s="12"/>
      <c r="E50" s="12"/>
      <c r="F50" s="15"/>
      <c r="G50" s="5"/>
      <c r="M50" s="2"/>
      <c r="O50" s="2"/>
      <c r="U50" s="2"/>
      <c r="W50" s="2"/>
    </row>
    <row r="51" spans="1:23">
      <c r="A51" s="11"/>
      <c r="B51" s="11"/>
      <c r="C51" s="11"/>
      <c r="D51" s="12"/>
      <c r="E51" s="12"/>
      <c r="F51" s="15"/>
      <c r="G51" s="5"/>
      <c r="M51" s="2"/>
      <c r="O51" s="2"/>
      <c r="U51" s="2"/>
      <c r="W51" s="2"/>
    </row>
    <row r="52" spans="1:23">
      <c r="A52" s="11"/>
      <c r="B52" s="11"/>
      <c r="C52" s="11"/>
      <c r="D52" s="12"/>
      <c r="E52" s="12"/>
      <c r="F52" s="15"/>
      <c r="G52" s="5"/>
      <c r="M52" s="2"/>
      <c r="O52" s="2"/>
      <c r="U52" s="2"/>
      <c r="W52" s="2"/>
    </row>
    <row r="53" spans="1:23">
      <c r="A53" s="11"/>
      <c r="B53" s="11"/>
      <c r="C53" s="11"/>
      <c r="D53" s="12"/>
      <c r="E53" s="12"/>
      <c r="F53" s="15"/>
      <c r="G53" s="5"/>
      <c r="M53" s="2"/>
      <c r="O53" s="2"/>
      <c r="U53" s="2"/>
      <c r="W53" s="2"/>
    </row>
    <row r="54" spans="1:23">
      <c r="A54" s="11"/>
      <c r="B54" s="11"/>
      <c r="C54" s="11"/>
      <c r="D54" s="12"/>
      <c r="E54" s="12"/>
      <c r="F54" s="15"/>
      <c r="G54" s="5"/>
      <c r="M54" s="2"/>
      <c r="O54" s="2"/>
      <c r="U54" s="2"/>
      <c r="W54" s="2"/>
    </row>
    <row r="55" spans="1:23">
      <c r="A55" s="11"/>
      <c r="B55" s="11"/>
      <c r="C55" s="11"/>
      <c r="D55" s="12"/>
      <c r="E55" s="12"/>
      <c r="F55" s="15"/>
      <c r="G55" s="5"/>
      <c r="M55" s="2"/>
      <c r="O55" s="2"/>
      <c r="U55" s="2"/>
      <c r="W55" s="2"/>
    </row>
    <row r="56" spans="1:23">
      <c r="A56" s="11"/>
      <c r="B56" s="11"/>
      <c r="C56" s="11"/>
      <c r="D56" s="12"/>
      <c r="E56" s="12"/>
      <c r="F56" s="15"/>
      <c r="G56" s="5"/>
      <c r="M56" s="2"/>
      <c r="O56" s="2"/>
      <c r="U56" s="2"/>
      <c r="W56" s="2"/>
    </row>
    <row r="57" spans="1:23">
      <c r="A57" s="11"/>
      <c r="B57" s="11"/>
      <c r="C57" s="11"/>
      <c r="D57" s="12"/>
      <c r="E57" s="12"/>
      <c r="F57" s="15"/>
      <c r="G57" s="5"/>
      <c r="M57" s="2"/>
      <c r="O57" s="2"/>
      <c r="U57" s="2"/>
      <c r="W57" s="2"/>
    </row>
    <row r="58" spans="1:23">
      <c r="A58" s="11"/>
      <c r="B58" s="11"/>
      <c r="C58" s="11"/>
      <c r="D58" s="12"/>
      <c r="E58" s="12"/>
      <c r="F58" s="15"/>
      <c r="G58" s="5"/>
      <c r="M58" s="2"/>
      <c r="O58" s="2"/>
      <c r="U58" s="2"/>
      <c r="W58" s="2"/>
    </row>
    <row r="59" spans="1:23">
      <c r="A59" s="11"/>
      <c r="B59" s="11"/>
      <c r="C59" s="11"/>
      <c r="D59" s="12"/>
      <c r="E59" s="12"/>
      <c r="F59" s="15"/>
      <c r="G59" s="5"/>
      <c r="M59" s="2"/>
      <c r="O59" s="2"/>
      <c r="U59" s="2"/>
      <c r="W59" s="2"/>
    </row>
    <row r="60" spans="1:23">
      <c r="A60" s="11"/>
      <c r="B60" s="11"/>
      <c r="C60" s="11"/>
      <c r="D60" s="12"/>
      <c r="E60" s="12"/>
      <c r="F60" s="15"/>
      <c r="G60" s="5"/>
      <c r="M60" s="2"/>
      <c r="O60" s="2"/>
      <c r="U60" s="2"/>
      <c r="W60" s="2"/>
    </row>
    <row r="61" spans="1:23">
      <c r="A61" s="11"/>
      <c r="B61" s="11"/>
      <c r="C61" s="11"/>
      <c r="D61" s="12"/>
      <c r="E61" s="12"/>
      <c r="F61" s="15"/>
      <c r="G61" s="5"/>
      <c r="M61" s="2"/>
      <c r="O61" s="2"/>
      <c r="U61" s="2"/>
      <c r="W61" s="2"/>
    </row>
    <row r="62" spans="1:23">
      <c r="A62" s="11"/>
      <c r="B62" s="11"/>
      <c r="C62" s="11"/>
      <c r="D62" s="12"/>
      <c r="E62" s="12"/>
      <c r="F62" s="15"/>
      <c r="G62" s="5"/>
      <c r="M62" s="2"/>
      <c r="O62" s="2"/>
      <c r="U62" s="2"/>
      <c r="W62" s="2"/>
    </row>
    <row r="63" spans="1:23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>
      <c r="F135" s="18"/>
      <c r="M135" s="2"/>
      <c r="O135" s="2"/>
      <c r="U135" s="2"/>
      <c r="W135" s="2"/>
    </row>
    <row r="136" spans="1:23">
      <c r="F136" s="18"/>
      <c r="M136" s="2"/>
      <c r="O136" s="2"/>
      <c r="U136" s="2"/>
      <c r="W136" s="2"/>
    </row>
    <row r="137" spans="1:23">
      <c r="F137" s="18"/>
      <c r="M137" s="2"/>
      <c r="O137" s="2"/>
      <c r="U137" s="2"/>
      <c r="W137" s="2"/>
    </row>
    <row r="138" spans="1:23">
      <c r="F138" s="18"/>
      <c r="M138" s="2"/>
      <c r="O138" s="2"/>
      <c r="U138" s="2"/>
      <c r="W138" s="2"/>
    </row>
    <row r="139" spans="1:23">
      <c r="F139" s="18"/>
      <c r="M139" s="2"/>
      <c r="O139" s="2"/>
      <c r="U139" s="2"/>
      <c r="W139" s="2"/>
    </row>
    <row r="140" spans="1:23">
      <c r="F140" s="18"/>
      <c r="M140" s="2"/>
      <c r="O140" s="2"/>
      <c r="U140" s="2"/>
      <c r="W140" s="2"/>
    </row>
    <row r="141" spans="1:23">
      <c r="F141" s="18"/>
      <c r="M141" s="2"/>
      <c r="O141" s="2"/>
      <c r="U141" s="2"/>
      <c r="W141" s="2"/>
    </row>
    <row r="142" spans="1:23">
      <c r="F142" s="18"/>
      <c r="M142" s="2"/>
      <c r="O142" s="2"/>
      <c r="U142" s="2"/>
      <c r="W142" s="2"/>
    </row>
    <row r="143" spans="1:23">
      <c r="F143" s="18"/>
      <c r="M143" s="2"/>
      <c r="O143" s="2"/>
      <c r="U143" s="2"/>
      <c r="W143" s="2"/>
    </row>
    <row r="144" spans="1:23">
      <c r="F144" s="18"/>
      <c r="M144" s="2"/>
      <c r="O144" s="2"/>
      <c r="U144" s="2"/>
      <c r="W144" s="2"/>
    </row>
    <row r="145" spans="6:23">
      <c r="F145" s="18"/>
      <c r="M145" s="2"/>
      <c r="O145" s="2"/>
      <c r="U145" s="2"/>
      <c r="W145" s="2"/>
    </row>
    <row r="146" spans="6:23">
      <c r="F146" s="18"/>
      <c r="M146" s="2"/>
      <c r="O146" s="2"/>
      <c r="U146" s="2"/>
      <c r="W146" s="2"/>
    </row>
    <row r="147" spans="6:23">
      <c r="F147" s="18"/>
      <c r="M147" s="2"/>
      <c r="O147" s="2"/>
      <c r="U147" s="2"/>
      <c r="W147" s="2"/>
    </row>
    <row r="148" spans="6:23">
      <c r="F148" s="18"/>
      <c r="M148" s="2"/>
      <c r="O148" s="2"/>
      <c r="U148" s="2"/>
      <c r="W148" s="2"/>
    </row>
    <row r="149" spans="6:23">
      <c r="F149" s="18"/>
      <c r="M149" s="2"/>
      <c r="O149" s="2"/>
      <c r="U149" s="2"/>
      <c r="W149" s="2"/>
    </row>
    <row r="150" spans="6:23">
      <c r="F150" s="18"/>
      <c r="M150" s="2"/>
      <c r="O150" s="2"/>
      <c r="U150" s="2"/>
      <c r="W150" s="2"/>
    </row>
    <row r="151" spans="6:23">
      <c r="F151" s="18"/>
      <c r="M151" s="2"/>
      <c r="O151" s="2"/>
      <c r="U151" s="2"/>
      <c r="W151" s="2"/>
    </row>
    <row r="152" spans="6:23">
      <c r="F152" s="18"/>
      <c r="M152" s="2"/>
      <c r="O152" s="2"/>
      <c r="U152" s="2"/>
      <c r="W152" s="2"/>
    </row>
    <row r="153" spans="6:23">
      <c r="F153" s="18"/>
      <c r="M153" s="2"/>
      <c r="O153" s="2"/>
      <c r="U153" s="2"/>
      <c r="W153" s="2"/>
    </row>
    <row r="154" spans="6:23">
      <c r="F154" s="18"/>
      <c r="M154" s="2"/>
      <c r="O154" s="2"/>
      <c r="U154" s="2"/>
      <c r="W154" s="2"/>
    </row>
    <row r="155" spans="6:23">
      <c r="F155" s="18"/>
      <c r="M155" s="2"/>
      <c r="O155" s="2"/>
      <c r="U155" s="2"/>
      <c r="W155" s="2"/>
    </row>
    <row r="156" spans="6:23">
      <c r="F156" s="18"/>
      <c r="M156" s="2"/>
      <c r="O156" s="2"/>
      <c r="U156" s="2"/>
      <c r="W156" s="2"/>
    </row>
    <row r="157" spans="6:23">
      <c r="F157" s="18"/>
      <c r="M157" s="2"/>
      <c r="O157" s="2"/>
      <c r="U157" s="2"/>
      <c r="W157" s="2"/>
    </row>
    <row r="158" spans="6:23">
      <c r="F158" s="18"/>
      <c r="M158" s="2"/>
      <c r="O158" s="2"/>
      <c r="U158" s="2"/>
      <c r="W158" s="2"/>
    </row>
    <row r="159" spans="6:23">
      <c r="F159" s="18"/>
      <c r="M159" s="2"/>
      <c r="O159" s="2"/>
      <c r="U159" s="2"/>
      <c r="W159" s="2"/>
    </row>
    <row r="160" spans="6:23">
      <c r="F160" s="18"/>
      <c r="M160" s="2"/>
      <c r="O160" s="2"/>
      <c r="U160" s="2"/>
      <c r="W160" s="2"/>
    </row>
    <row r="161" spans="6:23">
      <c r="F161" s="18"/>
      <c r="M161" s="2"/>
      <c r="O161" s="2"/>
      <c r="U161" s="2"/>
      <c r="W161" s="2"/>
    </row>
    <row r="162" spans="6:23">
      <c r="F162" s="18"/>
      <c r="M162" s="2"/>
      <c r="O162" s="2"/>
      <c r="U162" s="2"/>
      <c r="W162" s="2"/>
    </row>
    <row r="163" spans="6:23">
      <c r="F163" s="18"/>
      <c r="M163" s="2"/>
      <c r="O163" s="2"/>
      <c r="U163" s="2"/>
      <c r="W163" s="2"/>
    </row>
    <row r="164" spans="6:23">
      <c r="F164" s="18"/>
      <c r="M164" s="2"/>
      <c r="O164" s="2"/>
      <c r="U164" s="2"/>
      <c r="W164" s="2"/>
    </row>
    <row r="165" spans="6:23">
      <c r="F165" s="18"/>
      <c r="M165" s="2"/>
      <c r="O165" s="2"/>
      <c r="U165" s="2"/>
      <c r="W165" s="2"/>
    </row>
    <row r="166" spans="6:23">
      <c r="F166" s="18"/>
      <c r="M166" s="2"/>
      <c r="O166" s="2"/>
      <c r="U166" s="2"/>
      <c r="W166" s="2"/>
    </row>
    <row r="167" spans="6:23">
      <c r="F167" s="18"/>
      <c r="M167" s="2"/>
      <c r="O167" s="2"/>
      <c r="U167" s="2"/>
      <c r="W167" s="2"/>
    </row>
    <row r="168" spans="6:23">
      <c r="F168" s="18"/>
      <c r="M168" s="2"/>
      <c r="O168" s="2"/>
      <c r="U168" s="2"/>
      <c r="W168" s="2"/>
    </row>
    <row r="169" spans="6:23">
      <c r="F169" s="18"/>
      <c r="M169" s="2"/>
      <c r="O169" s="2"/>
      <c r="U169" s="2"/>
      <c r="W169" s="2"/>
    </row>
    <row r="170" spans="6:23">
      <c r="F170" s="18"/>
      <c r="M170" s="2"/>
      <c r="O170" s="2"/>
      <c r="U170" s="2"/>
      <c r="W170" s="2"/>
    </row>
    <row r="171" spans="6:23">
      <c r="F171" s="18"/>
      <c r="M171" s="2"/>
      <c r="O171" s="2"/>
      <c r="U171" s="2"/>
      <c r="W171" s="2"/>
    </row>
    <row r="172" spans="6:23">
      <c r="F172" s="18"/>
      <c r="M172" s="2"/>
      <c r="O172" s="2"/>
      <c r="U172" s="2"/>
      <c r="W172" s="2"/>
    </row>
    <row r="173" spans="6:23">
      <c r="F173" s="18"/>
      <c r="M173" s="2"/>
      <c r="O173" s="2"/>
      <c r="U173" s="2"/>
      <c r="W173" s="2"/>
    </row>
    <row r="174" spans="6:23">
      <c r="F174" s="18"/>
      <c r="M174" s="2"/>
      <c r="O174" s="2"/>
      <c r="U174" s="2"/>
      <c r="W174" s="2"/>
    </row>
    <row r="175" spans="6:23">
      <c r="F175" s="18"/>
      <c r="M175" s="2"/>
      <c r="O175" s="2"/>
      <c r="U175" s="2"/>
      <c r="W175" s="2"/>
    </row>
    <row r="176" spans="6:23">
      <c r="F176" s="18"/>
      <c r="M176" s="2"/>
      <c r="O176" s="2"/>
      <c r="U176" s="2"/>
      <c r="W176" s="2"/>
    </row>
    <row r="177" spans="6:23">
      <c r="F177" s="18"/>
      <c r="M177" s="2"/>
      <c r="O177" s="2"/>
      <c r="U177" s="2"/>
      <c r="W177" s="2"/>
    </row>
    <row r="178" spans="6:23">
      <c r="F178" s="18"/>
      <c r="M178" s="2"/>
      <c r="O178" s="2"/>
      <c r="U178" s="2"/>
      <c r="W178" s="2"/>
    </row>
    <row r="179" spans="6:23">
      <c r="F179" s="18"/>
      <c r="M179" s="2"/>
      <c r="O179" s="2"/>
      <c r="U179" s="2"/>
      <c r="W179" s="2"/>
    </row>
    <row r="180" spans="6:23">
      <c r="F180" s="18"/>
      <c r="M180" s="2"/>
      <c r="O180" s="2"/>
      <c r="U180" s="2"/>
      <c r="W180" s="2"/>
    </row>
    <row r="181" spans="6:23">
      <c r="F181" s="18"/>
      <c r="M181" s="2"/>
      <c r="O181" s="2"/>
      <c r="U181" s="2"/>
      <c r="W181" s="2"/>
    </row>
    <row r="182" spans="6:23">
      <c r="F182" s="18"/>
      <c r="M182" s="2"/>
      <c r="O182" s="2"/>
      <c r="U182" s="2"/>
      <c r="W182" s="2"/>
    </row>
    <row r="183" spans="6:23">
      <c r="F183" s="18"/>
      <c r="M183" s="2"/>
      <c r="O183" s="2"/>
      <c r="U183" s="2"/>
      <c r="W183" s="2"/>
    </row>
    <row r="184" spans="6:23">
      <c r="F184" s="18"/>
      <c r="M184" s="2"/>
      <c r="O184" s="2"/>
      <c r="U184" s="2"/>
      <c r="W184" s="2"/>
    </row>
    <row r="185" spans="6:23">
      <c r="F185" s="18"/>
      <c r="M185" s="2"/>
      <c r="O185" s="2"/>
      <c r="U185" s="2"/>
      <c r="W185" s="2"/>
    </row>
    <row r="186" spans="6:23">
      <c r="F186" s="18"/>
      <c r="M186" s="2"/>
      <c r="O186" s="2"/>
      <c r="U186" s="2"/>
      <c r="W186" s="2"/>
    </row>
    <row r="187" spans="6:23">
      <c r="F187" s="18"/>
      <c r="M187" s="2"/>
      <c r="O187" s="2"/>
      <c r="U187" s="2"/>
      <c r="W187" s="2"/>
    </row>
    <row r="188" spans="6:23">
      <c r="F188" s="18"/>
      <c r="M188" s="2"/>
      <c r="O188" s="2"/>
      <c r="U188" s="2"/>
      <c r="W188" s="2"/>
    </row>
    <row r="189" spans="6:23">
      <c r="F189" s="18"/>
      <c r="M189" s="2"/>
      <c r="O189" s="2"/>
      <c r="U189" s="2"/>
      <c r="W189" s="2"/>
    </row>
    <row r="190" spans="6:23">
      <c r="F190" s="18"/>
      <c r="M190" s="2"/>
      <c r="O190" s="2"/>
      <c r="U190" s="2"/>
      <c r="W190" s="2"/>
    </row>
    <row r="191" spans="6:23">
      <c r="F191" s="18"/>
      <c r="M191" s="2"/>
      <c r="O191" s="2"/>
      <c r="U191" s="2"/>
      <c r="W191" s="2"/>
    </row>
    <row r="192" spans="6:23">
      <c r="F192" s="18"/>
      <c r="M192" s="2"/>
      <c r="O192" s="2"/>
      <c r="U192" s="2"/>
      <c r="W192" s="2"/>
    </row>
    <row r="193" spans="6:23">
      <c r="F193" s="18"/>
      <c r="M193" s="2"/>
      <c r="O193" s="2"/>
      <c r="U193" s="2"/>
      <c r="W193" s="2"/>
    </row>
    <row r="194" spans="6:23">
      <c r="F194" s="18"/>
      <c r="M194" s="2"/>
      <c r="O194" s="2"/>
      <c r="U194" s="2"/>
      <c r="W194" s="2"/>
    </row>
    <row r="195" spans="6:23">
      <c r="F195" s="18"/>
      <c r="M195" s="2"/>
      <c r="O195" s="2"/>
      <c r="U195" s="2"/>
      <c r="W195" s="2"/>
    </row>
    <row r="196" spans="6:23">
      <c r="F196" s="18"/>
      <c r="M196" s="2"/>
      <c r="O196" s="2"/>
      <c r="U196" s="2"/>
      <c r="W196" s="2"/>
    </row>
    <row r="197" spans="6:23">
      <c r="F197" s="18"/>
      <c r="M197" s="2"/>
      <c r="O197" s="2"/>
      <c r="U197" s="2"/>
      <c r="W197" s="2"/>
    </row>
    <row r="198" spans="6:23">
      <c r="F198" s="18"/>
      <c r="M198" s="2"/>
      <c r="O198" s="2"/>
      <c r="U198" s="2"/>
      <c r="W198" s="2"/>
    </row>
    <row r="199" spans="6:23">
      <c r="F199" s="18"/>
      <c r="M199" s="2"/>
      <c r="O199" s="2"/>
      <c r="U199" s="2"/>
      <c r="W199" s="2"/>
    </row>
    <row r="200" spans="6:23">
      <c r="F200" s="18"/>
      <c r="M200" s="2"/>
      <c r="O200" s="2"/>
      <c r="U200" s="2"/>
      <c r="W200" s="2"/>
    </row>
    <row r="201" spans="6:23">
      <c r="M201" s="2"/>
      <c r="O201" s="2"/>
      <c r="U201" s="2"/>
      <c r="W201" s="2"/>
    </row>
    <row r="202" spans="6:23">
      <c r="M202" s="2"/>
      <c r="O202" s="2"/>
      <c r="U202" s="2"/>
      <c r="W202" s="2"/>
    </row>
    <row r="203" spans="6:23">
      <c r="M203" s="2"/>
      <c r="O203" s="2"/>
      <c r="U203" s="2"/>
      <c r="W203" s="2"/>
    </row>
    <row r="204" spans="6:23">
      <c r="M204" s="2"/>
      <c r="O204" s="2"/>
      <c r="U204" s="2"/>
      <c r="W204" s="2"/>
    </row>
    <row r="205" spans="6:23">
      <c r="M205" s="2"/>
      <c r="O205" s="2"/>
      <c r="U205" s="2"/>
      <c r="W205" s="2"/>
    </row>
    <row r="206" spans="6:23">
      <c r="M206" s="2"/>
      <c r="O206" s="2"/>
      <c r="U206" s="2"/>
      <c r="W206" s="2"/>
    </row>
    <row r="207" spans="6:23">
      <c r="M207" s="2"/>
      <c r="O207" s="2"/>
      <c r="U207" s="2"/>
      <c r="W207" s="2"/>
    </row>
    <row r="208" spans="6:23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B15" sqref="B15:C17"/>
    </sheetView>
  </sheetViews>
  <sheetFormatPr defaultColWidth="10.5" defaultRowHeight="15.6"/>
  <cols>
    <col min="1" max="1" width="47" customWidth="1"/>
    <col min="2" max="2" width="10" customWidth="1"/>
  </cols>
  <sheetData>
    <row r="1" spans="1:3">
      <c r="A1" t="s">
        <v>11</v>
      </c>
    </row>
    <row r="3" spans="1:3">
      <c r="A3" t="s">
        <v>0</v>
      </c>
      <c r="B3" t="str">
        <f>'DDD Model Calculations'!D19</f>
        <v>Thunder Bay</v>
      </c>
    </row>
    <row r="5" spans="1:3">
      <c r="A5" s="27" t="s">
        <v>12</v>
      </c>
      <c r="B5" s="27"/>
    </row>
    <row r="6" spans="1:3">
      <c r="A6" t="s">
        <v>13</v>
      </c>
      <c r="B6" s="7">
        <f>SUM(WorkingData!$G$2:$G$133)/SUM(WorkingData!$I$2:$I$133)</f>
        <v>120.66431924882629</v>
      </c>
    </row>
    <row r="7" spans="1:3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18.944881889763778</v>
      </c>
    </row>
    <row r="8" spans="1:3">
      <c r="A8" t="s">
        <v>15</v>
      </c>
      <c r="B8" s="7">
        <f>SUMPRODUCT(WorkingData!$G$2:$G$133,WorkingData!$Q$2:$Q$133)/SUMPRODUCT(WorkingData!$I$2:$I$133,WorkingData!$Q$2:$Q$133)</f>
        <v>131.8879235447437</v>
      </c>
    </row>
    <row r="9" spans="1:3">
      <c r="A9" t="s">
        <v>16</v>
      </c>
      <c r="B9" s="13">
        <f>SUMPRODUCT(WorkingData!$G$2:$G$133,WorkingData!$Q$2:$Q$133)/SUMPRODUCT(WorkingData!$M$2:$M$133,WorkingData!$Q$2:$Q$133)</f>
        <v>13.250844517347961</v>
      </c>
    </row>
    <row r="10" spans="1:3">
      <c r="A10" t="s">
        <v>17</v>
      </c>
      <c r="B10" s="7">
        <f>_xlfn.XLOOKUP(MAX(WorkingData!$O$2:$O$133),WorkingData!$O$2:$O$133,WorkingData!$N$2:$N$133)</f>
        <v>276.98333333333335</v>
      </c>
    </row>
    <row r="11" spans="1:3">
      <c r="A11" t="s">
        <v>18</v>
      </c>
      <c r="B11" s="14">
        <f>_xlfn.XLOOKUP(MAX(WorkingData!$O$2:$O$133),WorkingData!$O$2:$O$133,WorkingData!$O$2:$O$133)</f>
        <v>22.496666648238897</v>
      </c>
    </row>
    <row r="12" spans="1:3">
      <c r="A12" t="s">
        <v>19</v>
      </c>
      <c r="B12" s="14"/>
    </row>
    <row r="14" spans="1:3">
      <c r="A14" s="17" t="s">
        <v>20</v>
      </c>
      <c r="B14" s="17" t="s">
        <v>21</v>
      </c>
      <c r="C14" s="17" t="s">
        <v>22</v>
      </c>
    </row>
    <row r="15" spans="1:3">
      <c r="A15" t="s">
        <v>23</v>
      </c>
      <c r="B15" s="7"/>
      <c r="C15" s="14"/>
    </row>
    <row r="16" spans="1:3">
      <c r="A16" t="s">
        <v>24</v>
      </c>
      <c r="B16" s="7"/>
      <c r="C16" s="14"/>
    </row>
    <row r="17" spans="1:3">
      <c r="A17" t="s">
        <v>25</v>
      </c>
      <c r="B17" s="7"/>
      <c r="C17" s="14"/>
    </row>
    <row r="18" spans="1:3">
      <c r="A18" t="s">
        <v>26</v>
      </c>
      <c r="B18" s="7">
        <f>'DDD Model Summary'!$B$6+(C18-5)*'DDD Model Summary'!$B$5</f>
        <v>551.28467819402249</v>
      </c>
      <c r="C18" s="14">
        <f>'DDD Model Calculations'!D21</f>
        <v>43.1</v>
      </c>
    </row>
    <row r="19" spans="1:3">
      <c r="B19" s="7"/>
    </row>
  </sheetData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="130" zoomScaleNormal="130" workbookViewId="0">
      <selection activeCell="B14" sqref="B14"/>
    </sheetView>
  </sheetViews>
  <sheetFormatPr defaultColWidth="10.5" defaultRowHeight="15.6"/>
  <cols>
    <col min="1" max="1" width="40" customWidth="1"/>
    <col min="2" max="2" width="12.75" style="6" customWidth="1"/>
  </cols>
  <sheetData>
    <row r="1" spans="1:2">
      <c r="A1" t="s">
        <v>27</v>
      </c>
    </row>
    <row r="3" spans="1:2">
      <c r="A3" t="s">
        <v>0</v>
      </c>
      <c r="B3" s="6" t="str">
        <f>'DDD Model Calculations'!D19</f>
        <v>Thunder Bay</v>
      </c>
    </row>
    <row r="4" spans="1:2">
      <c r="A4" t="s">
        <v>28</v>
      </c>
      <c r="B4" s="6" t="str">
        <f>_xlfn.XLOOKUP(MAX('DDD Model Calculations'!$D$14:$G$14),'DDD Model Calculations'!$D$14:$G$14,'DDD Model Calculations'!$D2:$G2)</f>
        <v>2 years</v>
      </c>
    </row>
    <row r="5" spans="1:2">
      <c r="A5" t="s">
        <v>29</v>
      </c>
      <c r="B5" s="23">
        <f>_xlfn.XLOOKUP(MAX('DDD Model Calculations'!$D$14:$G$14),'DDD Model Calculations'!$D$14:$G$14,'DDD Model Calculations'!$D12:$G12)</f>
        <v>12.684614574855594</v>
      </c>
    </row>
    <row r="6" spans="1:2">
      <c r="A6" t="s">
        <v>30</v>
      </c>
      <c r="B6" s="23">
        <f>_xlfn.XLOOKUP(MAX('DDD Model Calculations'!$D$14:$G$14),'DDD Model Calculations'!$D$14:$G$14,'DDD Model Calculations'!$D13:$G13)</f>
        <v>68.000862892024372</v>
      </c>
    </row>
    <row r="7" spans="1:2">
      <c r="A7" t="s">
        <v>31</v>
      </c>
      <c r="B7" s="23">
        <f>_xlfn.XLOOKUP(MAX('DDD Model Calculations'!$D$14:$G$14),'DDD Model Calculations'!$D$14:$G$14,'DDD Model Calculations'!$D14:$G14)</f>
        <v>0.95702844880988613</v>
      </c>
    </row>
    <row r="8" spans="1:2">
      <c r="A8" t="s">
        <v>26</v>
      </c>
      <c r="B8" s="24">
        <f>B6+(B10)*B5</f>
        <v>551.28467819402249</v>
      </c>
    </row>
    <row r="9" spans="1:2">
      <c r="A9" t="s">
        <v>32</v>
      </c>
      <c r="B9" s="6">
        <f>'DDD Model Calculations'!D21</f>
        <v>43.1</v>
      </c>
    </row>
    <row r="10" spans="1:2">
      <c r="A10" t="s">
        <v>33</v>
      </c>
      <c r="B10" s="6">
        <f>B9-5</f>
        <v>38.1</v>
      </c>
    </row>
  </sheetData>
  <sheetProtection algorithmName="SHA-512" hashValue="WSaxVJJrtqWSTq7BN4MC8SeEZNRbD/F4IJWqApAH6LA1cRKI7UE8B0fTWTIz0J9F1eX4bJPHuf7Z8AbqXm4KUA==" saltValue="qfCaW9vl0fjplO25YEeMn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26"/>
  <sheetViews>
    <sheetView workbookViewId="0">
      <selection activeCell="I23" sqref="I23"/>
    </sheetView>
  </sheetViews>
  <sheetFormatPr defaultColWidth="10.5" defaultRowHeight="15.6"/>
  <cols>
    <col min="3" max="3" width="18.25" customWidth="1"/>
    <col min="10" max="10" width="18.75" customWidth="1"/>
    <col min="16" max="16" width="43.75" customWidth="1"/>
  </cols>
  <sheetData>
    <row r="1" spans="2:29">
      <c r="C1" s="6" t="s">
        <v>34</v>
      </c>
      <c r="D1" s="27" t="s">
        <v>35</v>
      </c>
      <c r="E1" s="28"/>
      <c r="F1" s="28"/>
      <c r="G1" s="28"/>
      <c r="J1" s="6" t="s">
        <v>36</v>
      </c>
      <c r="K1" s="27" t="s">
        <v>35</v>
      </c>
      <c r="L1" s="28"/>
      <c r="M1" s="28"/>
      <c r="N1" s="28"/>
    </row>
    <row r="2" spans="2:29">
      <c r="D2" t="s">
        <v>37</v>
      </c>
      <c r="E2" t="s">
        <v>38</v>
      </c>
      <c r="F2" t="s">
        <v>39</v>
      </c>
      <c r="G2" t="s">
        <v>40</v>
      </c>
      <c r="K2" t="s">
        <v>37</v>
      </c>
      <c r="L2" t="s">
        <v>38</v>
      </c>
      <c r="M2" t="s">
        <v>39</v>
      </c>
      <c r="N2" t="s">
        <v>40</v>
      </c>
      <c r="Q2" t="s">
        <v>41</v>
      </c>
    </row>
    <row r="3" spans="2:29">
      <c r="C3" t="s">
        <v>42</v>
      </c>
      <c r="D3">
        <f>SUMPRODUCT(WorkingData!$Q$2:$Q$133,WorkingData!T$2:T$133,WorkingData!AF$2:AF$133)</f>
        <v>0</v>
      </c>
      <c r="E3">
        <f>SUMPRODUCT(WorkingData!$Q$2:$Q$133,WorkingData!U$2:U$133,WorkingData!AG$2:AG$133)</f>
        <v>5</v>
      </c>
      <c r="F3">
        <f>SUMPRODUCT(WorkingData!$Q$2:$Q$133,WorkingData!V$2:V$133,WorkingData!AH$2:AH$133)</f>
        <v>7</v>
      </c>
      <c r="G3">
        <f>SUMPRODUCT(WorkingData!$Q$2:$Q$133,WorkingData!W$2:W$133,WorkingData!AI$2:AI$133)</f>
        <v>7</v>
      </c>
      <c r="J3" t="s">
        <v>42</v>
      </c>
      <c r="K3">
        <f>SUMPRODUCT(WorkingData!$Q$2:$Q$133,WorkingData!T$2:T$133)</f>
        <v>2</v>
      </c>
      <c r="L3">
        <f>SUMPRODUCT(WorkingData!$Q$2:$Q$133,WorkingData!U$2:U$133)</f>
        <v>5</v>
      </c>
      <c r="M3">
        <f>SUMPRODUCT(WorkingData!$Q$2:$Q$133,WorkingData!V$2:V$133)</f>
        <v>7</v>
      </c>
      <c r="N3">
        <f>SUMPRODUCT(WorkingData!$Q$2:$Q$133,WorkingData!W$2:W$133)</f>
        <v>7</v>
      </c>
      <c r="Q3" t="s">
        <v>43</v>
      </c>
      <c r="R3" t="s">
        <v>22</v>
      </c>
      <c r="S3" t="s">
        <v>8</v>
      </c>
      <c r="AB3" t="s">
        <v>44</v>
      </c>
      <c r="AC3" t="s">
        <v>8</v>
      </c>
    </row>
    <row r="4" spans="2:29">
      <c r="B4" t="s">
        <v>45</v>
      </c>
      <c r="C4" t="s">
        <v>46</v>
      </c>
      <c r="D4" s="3" t="e">
        <f>SUMPRODUCT(WorkingData!$Q$2:$Q$133,WorkingData!T$2:T$133,WorkingData!$N$2:$N$133,WorkingData!AF$2:AF$133)/D$3</f>
        <v>#DIV/0!</v>
      </c>
      <c r="E4" s="3">
        <f>SUMPRODUCT(WorkingData!$Q$2:$Q$133,WorkingData!U$2:U$133,WorkingData!$N$2:$N$133,WorkingData!AG$2:AG$133)/E$3</f>
        <v>154.50839064991607</v>
      </c>
      <c r="F4" s="3">
        <f>SUMPRODUCT(WorkingData!$Q$2:$Q$133,WorkingData!V$2:V$133,WorkingData!$N$2:$N$133,WorkingData!AH$2:AH$133)/F$3</f>
        <v>146.05008849349426</v>
      </c>
      <c r="G4" s="3">
        <f>SUMPRODUCT(WorkingData!$Q$2:$Q$133,WorkingData!W$2:W$133,WorkingData!$N$2:$N$133,WorkingData!AI$2:AI$133)/G$3</f>
        <v>146.05008849349426</v>
      </c>
      <c r="I4" t="s">
        <v>45</v>
      </c>
      <c r="J4" t="s">
        <v>46</v>
      </c>
      <c r="K4" s="3">
        <f>SUMPRODUCT(WorkingData!$Q$2:$Q$133,WorkingData!T$2:T$133,WorkingData!$N$2:$N$133)/K$3</f>
        <v>164.30518018018017</v>
      </c>
      <c r="L4" s="3">
        <f>SUMPRODUCT(WorkingData!$Q$2:$Q$133,WorkingData!U$2:U$133,WorkingData!$N$2:$N$133)/L$3</f>
        <v>154.50839064991607</v>
      </c>
      <c r="M4" s="3">
        <f>SUMPRODUCT(WorkingData!$Q$2:$Q$133,WorkingData!V$2:V$133,WorkingData!$N$2:$N$133)/M$3</f>
        <v>146.05008849349426</v>
      </c>
      <c r="N4" s="3">
        <f>SUMPRODUCT(WorkingData!$Q$2:$Q$133,WorkingData!W$2:W$133,WorkingData!$N$2:$N$133)/N$3</f>
        <v>146.05008849349426</v>
      </c>
      <c r="P4" s="3" t="s">
        <v>47</v>
      </c>
      <c r="Q4" cm="1">
        <f t="array" aca="1" ref="Q4:Q11" ca="1">OFFSET(WorkingData!$P$2,0,0,COUNTIF(WorkingData!$P$2:$P$132,"&gt;=-5"))</f>
        <v>17.496666648238897</v>
      </c>
      <c r="R4" cm="1">
        <f t="array" aca="1" ref="R4:R11" ca="1">OFFSET(WorkingData!$O$2,0,0,COUNTIF(WorkingData!$O$2:$O$132,"&gt;=0"))</f>
        <v>22.496666648238897</v>
      </c>
      <c r="S4" cm="1">
        <f t="array" aca="1" ref="S4:S11" ca="1">OFFSET(WorkingData!$N$2,0,0,COUNTIF(WorkingData!$N$2:$N$132,"&gt;=0"))</f>
        <v>276.98333333333335</v>
      </c>
      <c r="U4" cm="1">
        <f t="array" ref="U4:Z8">_xlfn._xlws.FILTER(WorkingData!N2:S132,(WorkingData!Q2:Q132=1)*(WorkingData!R2:R132&lt;=D23)*(WorkingData!S2:S132=1))</f>
        <v>276.98333333333335</v>
      </c>
      <c r="V4">
        <v>22.496666648238897</v>
      </c>
      <c r="W4">
        <v>17.496666648238897</v>
      </c>
      <c r="X4">
        <v>1</v>
      </c>
      <c r="Y4">
        <v>1</v>
      </c>
      <c r="Z4">
        <v>1</v>
      </c>
      <c r="AB4" cm="1">
        <f t="array" aca="1" ref="AB4:AB8" ca="1">OFFSET(W4,0,0,COUNTIF(W4:W134,"&gt;=0"))</f>
        <v>17.496666648238897</v>
      </c>
      <c r="AC4" cm="1">
        <f t="array" aca="1" ref="AC4:AC8" ca="1">OFFSET(U4,0,0,COUNTIF(U4:U134,"&gt;=0"))</f>
        <v>276.98333333333335</v>
      </c>
    </row>
    <row r="5" spans="2:29">
      <c r="B5" t="s">
        <v>48</v>
      </c>
      <c r="C5" t="s">
        <v>49</v>
      </c>
      <c r="D5" s="3" t="e">
        <f>SUMPRODUCT(WorkingData!$Q$2:$Q$133,WorkingData!T$2:T$133,WorkingData!$P$2:$P$133,WorkingData!AF$2:AF$133)/D$3</f>
        <v>#DIV/0!</v>
      </c>
      <c r="E5" s="3">
        <f>SUMPRODUCT(WorkingData!$Q$2:$Q$133,WorkingData!U$2:U$133,WorkingData!$P$2:$P$133,WorkingData!AG$2:AG$133)/E$3</f>
        <v>6.8198783059103336</v>
      </c>
      <c r="F5" s="3">
        <f>SUMPRODUCT(WorkingData!$Q$2:$Q$133,WorkingData!V$2:V$133,WorkingData!$P$2:$P$133,WorkingData!AH$2:AH$133)/F$3</f>
        <v>6.1915115725244716</v>
      </c>
      <c r="G5" s="3">
        <f>SUMPRODUCT(WorkingData!$Q$2:$Q$133,WorkingData!W$2:W$133,WorkingData!$P$2:$P$133,WorkingData!AI$2:AI$133)/G$3</f>
        <v>6.1915115725244716</v>
      </c>
      <c r="I5" t="s">
        <v>48</v>
      </c>
      <c r="J5" t="s">
        <v>49</v>
      </c>
      <c r="K5" s="3">
        <f>SUMPRODUCT(WorkingData!$Q$2:$Q$133,WorkingData!T$2:T$133,WorkingData!$P$2:$P$133)/K$3</f>
        <v>9.0280630601721032</v>
      </c>
      <c r="L5" s="3">
        <f>SUMPRODUCT(WorkingData!$Q$2:$Q$133,WorkingData!U$2:U$133,WorkingData!$P$2:$P$133)/L$3</f>
        <v>6.8198783059103336</v>
      </c>
      <c r="M5" s="3">
        <f>SUMPRODUCT(WorkingData!$Q$2:$Q$133,WorkingData!V$2:V$133,WorkingData!$P$2:$P$133)/M$3</f>
        <v>6.1915115725244716</v>
      </c>
      <c r="N5" s="3">
        <f>SUMPRODUCT(WorkingData!$Q$2:$Q$133,WorkingData!W$2:W$133,WorkingData!$P$2:$P$133)/N$3</f>
        <v>6.1915115725244716</v>
      </c>
      <c r="Q5">
        <f ca="1"/>
        <v>0.55945947210530989</v>
      </c>
      <c r="R5">
        <f ca="1"/>
        <v>5.5594594721053099</v>
      </c>
      <c r="S5">
        <f ca="1"/>
        <v>51.627027027027026</v>
      </c>
      <c r="U5">
        <v>51.627027027027026</v>
      </c>
      <c r="V5">
        <v>5.5594594721053099</v>
      </c>
      <c r="W5">
        <v>0.55945947210530989</v>
      </c>
      <c r="X5">
        <v>1</v>
      </c>
      <c r="Y5">
        <v>1</v>
      </c>
      <c r="Z5">
        <v>1</v>
      </c>
      <c r="AB5">
        <f ca="1"/>
        <v>0.55945947210530989</v>
      </c>
      <c r="AC5">
        <f ca="1"/>
        <v>51.627027027027026</v>
      </c>
    </row>
    <row r="6" spans="2:29">
      <c r="C6" t="s">
        <v>50</v>
      </c>
      <c r="D6" s="3">
        <f>SUMPRODUCT(WorkingData!$Q$2:$Q$133,WorkingData!T$2:T$133,WorkingData!$N$2:$N$133,WorkingData!$P$2:$P$133,WorkingData!AF$2:AF$133)</f>
        <v>0</v>
      </c>
      <c r="E6" s="3">
        <f>SUMPRODUCT(WorkingData!$Q$2:$Q$133,WorkingData!U$2:U$133,WorkingData!$N$2:$N$133,WorkingData!$P$2:$P$133,WorkingData!AG$2:AG$133)</f>
        <v>7538.3362140641784</v>
      </c>
      <c r="F6" s="3">
        <f>SUMPRODUCT(WorkingData!$Q$2:$Q$133,WorkingData!V$2:V$133,WorkingData!$N$2:$N$133,WorkingData!$P$2:$P$133,WorkingData!AH$2:AH$133)</f>
        <v>8739.186037742018</v>
      </c>
      <c r="G6" s="3">
        <f>SUMPRODUCT(WorkingData!$Q$2:$Q$133,WorkingData!W$2:W$133,WorkingData!$N$2:$N$133,WorkingData!$P$2:$P$133,WorkingData!AI$2:AI$133)</f>
        <v>8739.186037742018</v>
      </c>
      <c r="J6" t="s">
        <v>50</v>
      </c>
      <c r="K6" s="3">
        <f>SUMPRODUCT(WorkingData!$Q$2:$Q$133,WorkingData!T$2:T$133,WorkingData!$N$2:$N$133,WorkingData!$P$2:$P$133)</f>
        <v>4875.1682797382782</v>
      </c>
      <c r="L6" s="3">
        <f>SUMPRODUCT(WorkingData!$Q$2:$Q$133,WorkingData!U$2:U$133,WorkingData!$N$2:$N$133,WorkingData!$P$2:$P$133)</f>
        <v>7538.3362140641784</v>
      </c>
      <c r="M6" s="3">
        <f>SUMPRODUCT(WorkingData!$Q$2:$Q$133,WorkingData!V$2:V$133,WorkingData!$N$2:$N$133,WorkingData!$P$2:$P$133)</f>
        <v>8739.186037742018</v>
      </c>
      <c r="N6" s="3">
        <f>SUMPRODUCT(WorkingData!$Q$2:$Q$133,WorkingData!W$2:W$133,WorkingData!$N$2:$N$133,WorkingData!$P$2:$P$133)</f>
        <v>8739.186037742018</v>
      </c>
      <c r="Q6">
        <f ca="1"/>
        <v>5.041483523180851</v>
      </c>
      <c r="R6">
        <f ca="1"/>
        <v>10.041483523180851</v>
      </c>
      <c r="S6">
        <f ca="1"/>
        <v>147.55494505494505</v>
      </c>
      <c r="U6">
        <v>147.55494505494505</v>
      </c>
      <c r="V6">
        <v>10.041483523180851</v>
      </c>
      <c r="W6">
        <v>5.041483523180851</v>
      </c>
      <c r="X6">
        <v>1</v>
      </c>
      <c r="Y6">
        <v>2</v>
      </c>
      <c r="Z6">
        <v>1</v>
      </c>
      <c r="AB6">
        <f ca="1"/>
        <v>5.041483523180851</v>
      </c>
      <c r="AC6">
        <f ca="1"/>
        <v>147.55494505494505</v>
      </c>
    </row>
    <row r="7" spans="2:29">
      <c r="C7" t="s">
        <v>51</v>
      </c>
      <c r="D7" s="3">
        <f>SUMPRODUCT(WorkingData!$Q$2:$Q$133,WorkingData!T$2:T$133,WorkingData!$P$2:$P$133,WorkingData!$P$2:$P$133,WorkingData!AF$2:AF$133)</f>
        <v>0</v>
      </c>
      <c r="E7" s="3">
        <f>SUMPRODUCT(WorkingData!$Q$2:$Q$133,WorkingData!U$2:U$133,WorkingData!$P$2:$P$133,WorkingData!$P$2:$P$133,WorkingData!AG$2:AG$133)</f>
        <v>411.48654026179582</v>
      </c>
      <c r="F7" s="3">
        <f>SUMPRODUCT(WorkingData!$Q$2:$Q$133,WorkingData!V$2:V$133,WorkingData!$P$2:$P$133,WorkingData!$P$2:$P$133,WorkingData!AH$2:AH$133)</f>
        <v>456.25619570869441</v>
      </c>
      <c r="G7" s="3">
        <f>SUMPRODUCT(WorkingData!$Q$2:$Q$133,WorkingData!W$2:W$133,WorkingData!$P$2:$P$133,WorkingData!$P$2:$P$133,WorkingData!AI$2:AI$133)</f>
        <v>456.25619570869441</v>
      </c>
      <c r="J7" t="s">
        <v>51</v>
      </c>
      <c r="K7" s="3">
        <f>SUMPRODUCT(WorkingData!$Q$2:$Q$133,WorkingData!T$2:T$133,WorkingData!$P$2:$P$133,WorkingData!$P$2:$P$133)</f>
        <v>306.44633870052371</v>
      </c>
      <c r="L7" s="3">
        <f>SUMPRODUCT(WorkingData!$Q$2:$Q$133,WorkingData!U$2:U$133,WorkingData!$P$2:$P$133,WorkingData!$P$2:$P$133)</f>
        <v>411.48654026179582</v>
      </c>
      <c r="M7" s="3">
        <f>SUMPRODUCT(WorkingData!$Q$2:$Q$133,WorkingData!V$2:V$133,WorkingData!$P$2:$P$133,WorkingData!$P$2:$P$133)</f>
        <v>456.25619570869441</v>
      </c>
      <c r="N7" s="3">
        <f>SUMPRODUCT(WorkingData!$Q$2:$Q$133,WorkingData!W$2:W$133,WorkingData!$P$2:$P$133,WorkingData!$P$2:$P$133)</f>
        <v>456.25619570869441</v>
      </c>
      <c r="Q7">
        <f ca="1"/>
        <v>8.5915254339323202</v>
      </c>
      <c r="R7">
        <f ca="1"/>
        <v>13.59152543393232</v>
      </c>
      <c r="S7">
        <f ca="1"/>
        <v>194.93220338983051</v>
      </c>
      <c r="U7">
        <v>194.93220338983051</v>
      </c>
      <c r="V7">
        <v>13.59152543393232</v>
      </c>
      <c r="W7">
        <v>8.5915254339323202</v>
      </c>
      <c r="X7">
        <v>1</v>
      </c>
      <c r="Y7">
        <v>2</v>
      </c>
      <c r="Z7">
        <v>1</v>
      </c>
      <c r="AB7">
        <f ca="1"/>
        <v>8.5915254339323202</v>
      </c>
      <c r="AC7">
        <f ca="1"/>
        <v>194.93220338983051</v>
      </c>
    </row>
    <row r="8" spans="2:29">
      <c r="C8" t="s">
        <v>52</v>
      </c>
      <c r="D8" s="3">
        <f>SUMPRODUCT(WorkingData!$Q$2:$Q$133,WorkingData!T$2:T$133,WorkingData!$N$2:$N$133,WorkingData!$N$2:$N$133,WorkingData!AF$2:AF$133)</f>
        <v>0</v>
      </c>
      <c r="E8" s="3">
        <f>SUMPRODUCT(WorkingData!$Q$2:$Q$133,WorkingData!U$2:U$133,WorkingData!$N$2:$N$133,WorkingData!$N$2:$N$133,WorkingData!AG$2:AG$133)</f>
        <v>149447.11790131789</v>
      </c>
      <c r="F8" s="3">
        <f>SUMPRODUCT(WorkingData!$Q$2:$Q$133,WorkingData!V$2:V$133,WorkingData!$N$2:$N$133,WorkingData!$N$2:$N$133,WorkingData!AH$2:AH$133)</f>
        <v>181697.7688792148</v>
      </c>
      <c r="G8" s="3">
        <f>SUMPRODUCT(WorkingData!$Q$2:$Q$133,WorkingData!W$2:W$133,WorkingData!$N$2:$N$133,WorkingData!$N$2:$N$133,WorkingData!AI$2:AI$133)</f>
        <v>181697.7688792148</v>
      </c>
      <c r="J8" t="s">
        <v>52</v>
      </c>
      <c r="K8" s="3">
        <f>SUMPRODUCT(WorkingData!$Q$2:$Q$133,WorkingData!T$2:T$133,WorkingData!$N$2:$N$133,WorkingData!$N$2:$N$133)</f>
        <v>79385.116864093827</v>
      </c>
      <c r="L8" s="3">
        <f>SUMPRODUCT(WorkingData!$Q$2:$Q$133,WorkingData!U$2:U$133,WorkingData!$N$2:$N$133,WorkingData!$N$2:$N$133)</f>
        <v>149447.11790131789</v>
      </c>
      <c r="M8" s="3">
        <f>SUMPRODUCT(WorkingData!$Q$2:$Q$133,WorkingData!V$2:V$133,WorkingData!$N$2:$N$133,WorkingData!$N$2:$N$133)</f>
        <v>181697.7688792148</v>
      </c>
      <c r="N8" s="3">
        <f>SUMPRODUCT(WorkingData!$Q$2:$Q$133,WorkingData!W$2:W$133,WorkingData!$N$2:$N$133,WorkingData!$N$2:$N$133)</f>
        <v>181697.7688792148</v>
      </c>
      <c r="Q8">
        <f ca="1"/>
        <v>-3.2472441398252654</v>
      </c>
      <c r="R8">
        <f ca="1"/>
        <v>1.7527558601747348</v>
      </c>
      <c r="S8">
        <f ca="1"/>
        <v>18.944881889763778</v>
      </c>
      <c r="U8">
        <v>101.44444444444444</v>
      </c>
      <c r="V8">
        <v>7.410256452094286</v>
      </c>
      <c r="W8">
        <v>2.410256452094286</v>
      </c>
      <c r="X8">
        <v>1</v>
      </c>
      <c r="Y8">
        <v>2</v>
      </c>
      <c r="Z8">
        <v>1</v>
      </c>
      <c r="AB8">
        <f ca="1"/>
        <v>2.410256452094286</v>
      </c>
      <c r="AC8">
        <f ca="1"/>
        <v>101.44444444444444</v>
      </c>
    </row>
    <row r="9" spans="2:29">
      <c r="C9" t="s">
        <v>53</v>
      </c>
      <c r="D9" s="3" t="e">
        <f t="shared" ref="D9:G10" si="0">D4*D$3</f>
        <v>#DIV/0!</v>
      </c>
      <c r="E9" s="3">
        <f t="shared" si="0"/>
        <v>772.54195324958027</v>
      </c>
      <c r="F9" s="3">
        <f t="shared" si="0"/>
        <v>1022.3506194544598</v>
      </c>
      <c r="G9" s="3">
        <f t="shared" si="0"/>
        <v>1022.3506194544598</v>
      </c>
      <c r="J9" t="s">
        <v>53</v>
      </c>
      <c r="K9" s="3">
        <f t="shared" ref="K9:N10" si="1">K4*K$3</f>
        <v>328.61036036036035</v>
      </c>
      <c r="L9" s="3">
        <f t="shared" si="1"/>
        <v>772.54195324958027</v>
      </c>
      <c r="M9" s="3">
        <f t="shared" si="1"/>
        <v>1022.3506194544598</v>
      </c>
      <c r="N9" s="3">
        <f t="shared" si="1"/>
        <v>1022.3506194544598</v>
      </c>
      <c r="Q9">
        <f ca="1"/>
        <v>2.410256452094286</v>
      </c>
      <c r="R9">
        <f ca="1"/>
        <v>7.410256452094286</v>
      </c>
      <c r="S9">
        <f ca="1"/>
        <v>101.44444444444444</v>
      </c>
    </row>
    <row r="10" spans="2:29">
      <c r="C10" t="s">
        <v>54</v>
      </c>
      <c r="D10" s="3" t="e">
        <f t="shared" si="0"/>
        <v>#DIV/0!</v>
      </c>
      <c r="E10" s="3">
        <f t="shared" si="0"/>
        <v>34.099391529551667</v>
      </c>
      <c r="F10" s="3">
        <f t="shared" si="0"/>
        <v>43.340581007671304</v>
      </c>
      <c r="G10" s="3">
        <f t="shared" si="0"/>
        <v>43.340581007671304</v>
      </c>
      <c r="J10" t="s">
        <v>54</v>
      </c>
      <c r="K10" s="3">
        <f t="shared" si="1"/>
        <v>18.056126120344206</v>
      </c>
      <c r="L10" s="3">
        <f t="shared" si="1"/>
        <v>34.099391529551667</v>
      </c>
      <c r="M10" s="3">
        <f t="shared" si="1"/>
        <v>43.340581007671304</v>
      </c>
      <c r="N10" s="3">
        <f t="shared" si="1"/>
        <v>43.340581007671304</v>
      </c>
      <c r="Q10">
        <f ca="1"/>
        <v>5.6379108063771692</v>
      </c>
      <c r="R10">
        <f ca="1"/>
        <v>10.637910806377169</v>
      </c>
      <c r="S10">
        <f ca="1"/>
        <v>147.80046948356807</v>
      </c>
    </row>
    <row r="11" spans="2:29">
      <c r="J11" t="s">
        <v>55</v>
      </c>
      <c r="K11" s="8" t="str">
        <f>IF(K3&gt;=3,SQRT(SUMPRODUCT(WorkingData!X$2:X$133,WorkingData!X$2:X$133,WorkingData!$Q$2:$Q$133,WorkingData!T$2:T$133)/('DDD Model Calculations'!K3-2)),"Insufficient Data")</f>
        <v>Insufficient Data</v>
      </c>
      <c r="L11" s="8">
        <f>IF(L3&gt;=3,SQRT(SUMPRODUCT(WorkingData!Y$2:Y$133,WorkingData!Y$2:Y$133,WorkingData!$Q$2:$Q$133,WorkingData!U$2:U$133)/('DDD Model Calculations'!L3-2)),"Insufficient Data")</f>
        <v>20.758203591000374</v>
      </c>
      <c r="M11" s="8">
        <f>IF(M3&gt;=3,SQRT(SUMPRODUCT(WorkingData!Z$2:Z$133,WorkingData!Z$2:Z$133,WorkingData!$Q$2:$Q$133,WorkingData!V$2:V$133)/('DDD Model Calculations'!M3-2)),"Insufficient Data")</f>
        <v>17.280242029904173</v>
      </c>
      <c r="N11" s="8">
        <f>IF(N3&gt;=3,SQRT(SUMPRODUCT(WorkingData!AA$2:AA$133,WorkingData!AA$2:AA$133,WorkingData!$Q$2:$Q$133,WorkingData!W$2:W$133)/('DDD Model Calculations'!N3-2)),"Insufficient Data")</f>
        <v>17.280242029904173</v>
      </c>
      <c r="P11" s="8" t="s">
        <v>56</v>
      </c>
      <c r="Q11">
        <f ca="1"/>
        <v>3.6032786717424621</v>
      </c>
      <c r="R11">
        <f ca="1"/>
        <v>8.6032786717424621</v>
      </c>
      <c r="S11">
        <f ca="1"/>
        <v>102.00819672131148</v>
      </c>
    </row>
    <row r="12" spans="2:29">
      <c r="B12" s="6" t="s">
        <v>29</v>
      </c>
      <c r="C12" t="s">
        <v>57</v>
      </c>
      <c r="D12" s="9" t="str">
        <f>IF(D3&gt;=3,(D$3*D6-D9*D10)/(D$3*D7-D10^2),"Insufficient Data")</f>
        <v>Insufficient Data</v>
      </c>
      <c r="E12" s="9">
        <f>IF(E3&gt;=3,(E$3*E6-E9*E10)/(E$3*E7-E10^2),"Insufficient Data")</f>
        <v>12.684614574855594</v>
      </c>
      <c r="F12" s="9">
        <f>IF(F3&gt;=3,(F$3*F6-F9*F10)/(F$3*F7-F10^2),"Insufficient Data")</f>
        <v>12.821342459623876</v>
      </c>
      <c r="G12" s="9">
        <f>IF(G3&gt;=3,(G$3*G6-G9*G10)/(G$3*G7-G10^2),"Insufficient Data")</f>
        <v>12.821342459623876</v>
      </c>
      <c r="I12" s="6" t="s">
        <v>29</v>
      </c>
      <c r="J12" t="s">
        <v>57</v>
      </c>
      <c r="K12" s="9" t="str">
        <f>IF(K3&gt;=3,(K$3*K6-K9*K10)/(K$3*K7-K10^2),"Insufficient Data")</f>
        <v>Insufficient Data</v>
      </c>
      <c r="L12" s="9">
        <f>IF(L3&gt;=3,(L$3*L6-L9*L10)/(L$3*L7-L10^2),"Insufficient Data")</f>
        <v>12.684614574855594</v>
      </c>
      <c r="M12" s="9">
        <f>IF(M3&gt;=3,(M$3*M6-M9*M10)/(M$3*M7-M10^2),"Insufficient Data")</f>
        <v>12.821342459623876</v>
      </c>
      <c r="N12" s="9">
        <f>IF(N3&gt;=3,(N$3*N6-N9*N10)/(N$3*N7-N10^2),"Insufficient Data")</f>
        <v>12.821342459623876</v>
      </c>
      <c r="P12" s="9" t="s">
        <v>58</v>
      </c>
    </row>
    <row r="13" spans="2:29">
      <c r="B13" s="6" t="s">
        <v>59</v>
      </c>
      <c r="C13" t="s">
        <v>60</v>
      </c>
      <c r="D13" s="9" t="str">
        <f>IF(D3&gt;=3,D4-D5*D12,"Insufficient Data")</f>
        <v>Insufficient Data</v>
      </c>
      <c r="E13" s="9">
        <f>IF(E3&gt;=3,E4-E5*E12,"Insufficient Data")</f>
        <v>68.000862892024372</v>
      </c>
      <c r="F13" s="9">
        <f>IF(F3&gt;=3,F4-F5*F12,"Insufficient Data")</f>
        <v>66.666598279433657</v>
      </c>
      <c r="G13" s="9">
        <f>IF(G3&gt;=3,G4-G5*G12,"Insufficient Data")</f>
        <v>66.666598279433657</v>
      </c>
      <c r="I13" s="6" t="s">
        <v>59</v>
      </c>
      <c r="J13" t="s">
        <v>60</v>
      </c>
      <c r="K13" s="9" t="str">
        <f>IF(K3&gt;=3,K4-K5*K12,"Insufficient Data")</f>
        <v>Insufficient Data</v>
      </c>
      <c r="L13" s="9">
        <f>IF(L3&gt;=3,L4-L5*L12,"Insufficient Data")</f>
        <v>68.000862892024372</v>
      </c>
      <c r="M13" s="9">
        <f>IF(M3&gt;=3,M4-M5*M12,"Insufficient Data")</f>
        <v>66.666598279433657</v>
      </c>
      <c r="N13" s="9">
        <f>IF(N3&gt;=3,N4-N5*N12,"Insufficient Data")</f>
        <v>66.666598279433657</v>
      </c>
    </row>
    <row r="14" spans="2:29">
      <c r="C14" t="s">
        <v>61</v>
      </c>
      <c r="D14" s="10" t="str">
        <f>IF(D3&gt;=3,(((D6/D3)-D4*D5)/SQRT((D7/D3-D5^2)*(D8/D3-D4^2)))^2,"Insufficient Data")</f>
        <v>Insufficient Data</v>
      </c>
      <c r="E14" s="10">
        <f>IF(E3&gt;=3,(((E6/E3)-E4*E5)/SQRT((E7/E3-E5^2)*(E8/E3-E4^2)))^2,"Insufficient Data")</f>
        <v>0.95702844880988613</v>
      </c>
      <c r="F14" s="10">
        <f>IF(F3&gt;=3,(((F6/F3)-F4*F5)/SQRT((F7/F3-F5^2)*(F8/F3-F4^2)))^2,"Insufficient Data")</f>
        <v>0.95389504542192705</v>
      </c>
      <c r="G14" s="10">
        <f>IF(G3&gt;=3,(((G6/G3)-G4*G5)/SQRT((G7/G3-G5^2)*(G8/G3-G4^2)))^2,"Insufficient Data")</f>
        <v>0.95389504542192705</v>
      </c>
      <c r="J14" t="s">
        <v>61</v>
      </c>
      <c r="K14" t="str">
        <f>IF(K3&gt;=3,(((K6/K3)-K4*K5)/SQRT((K7/K3-K5^2)*(K8/K3-K4^2)))^2,"Insufficient Data")</f>
        <v>Insufficient Data</v>
      </c>
      <c r="L14">
        <f>IF(L3&gt;=3,(((L6/L3)-L4*L5)/SQRT((L7/L3-L5^2)*(L8/L3-L4^2)))^2,"Insufficient Data")</f>
        <v>0.95702844880988613</v>
      </c>
      <c r="M14">
        <f>IF(M3&gt;=3,(((M6/M3)-M4*M5)/SQRT((M7/M3-M5^2)*(M8/M3-M4^2)))^2,"Insufficient Data")</f>
        <v>0.95389504542192705</v>
      </c>
      <c r="N14">
        <f>IF(N3&gt;=3,(((N6/N3)-N4*N5)/SQRT((N7/N3-N5^2)*(N8/N3-N4^2)))^2,"Insufficient Data")</f>
        <v>0.95389504542192705</v>
      </c>
      <c r="P14" s="10" t="s">
        <v>62</v>
      </c>
    </row>
    <row r="15" spans="2:29">
      <c r="C15" t="s">
        <v>63</v>
      </c>
      <c r="D15" t="str">
        <f>IF(D3&gt;=3,D13+D12*($D$21-5),"Insufficient Data")</f>
        <v>Insufficient Data</v>
      </c>
      <c r="E15">
        <f>IF(E3&gt;=3,E13+E12*($D$21-5),"Insufficient Data")</f>
        <v>551.28467819402249</v>
      </c>
      <c r="F15">
        <f>IF(F3&gt;=3,F13+F12*($D$21-5),"Insufficient Data")</f>
        <v>555.15974599110336</v>
      </c>
      <c r="G15">
        <f>IF(G3&gt;=3,G13+G12*($D$21-5),"Insufficient Data")</f>
        <v>555.15974599110336</v>
      </c>
      <c r="J15" t="s">
        <v>63</v>
      </c>
      <c r="K15" t="str">
        <f>IF(K3&gt;=3,K13+K12*($D$21-5),"Insufficient Data")</f>
        <v>Insufficient Data</v>
      </c>
      <c r="L15">
        <f>IF(L3&gt;=3,L13+L12*($D$21-5),"Insufficient Data")</f>
        <v>551.28467819402249</v>
      </c>
      <c r="M15">
        <f>IF(M3&gt;=3,M13+M12*($D$21-5),"Insufficient Data")</f>
        <v>555.15974599110336</v>
      </c>
      <c r="N15">
        <f>IF(N3&gt;=3,N13+N12*($D$21-5),"Insufficient Data")</f>
        <v>555.15974599110336</v>
      </c>
    </row>
    <row r="16" spans="2:29">
      <c r="C16" t="s">
        <v>64</v>
      </c>
      <c r="D16">
        <v>1</v>
      </c>
      <c r="E16">
        <v>2</v>
      </c>
      <c r="F16">
        <v>4</v>
      </c>
      <c r="G16">
        <v>10</v>
      </c>
    </row>
    <row r="17" spans="3:12">
      <c r="J17" t="s">
        <v>65</v>
      </c>
    </row>
    <row r="18" spans="3:12">
      <c r="C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72</v>
      </c>
    </row>
    <row r="19" spans="3:12">
      <c r="C19" t="s">
        <v>67</v>
      </c>
      <c r="D19" t="str">
        <f>'Consumption Data Input'!B1</f>
        <v>Thunder Bay</v>
      </c>
      <c r="G19" t="s">
        <v>73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</row>
    <row r="20" spans="3:12">
      <c r="C20" t="s">
        <v>74</v>
      </c>
      <c r="D20">
        <v>18</v>
      </c>
      <c r="G20" t="s">
        <v>75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</row>
    <row r="21" spans="3:12">
      <c r="C21" t="s">
        <v>69</v>
      </c>
      <c r="D21">
        <f>VLOOKUP(D19,$G$19:$I$22,3,FALSE)</f>
        <v>43.1</v>
      </c>
      <c r="G21" t="s">
        <v>76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</row>
    <row r="22" spans="3:12">
      <c r="C22" t="s">
        <v>77</v>
      </c>
      <c r="D22">
        <f>VLOOKUP(D19,$G$19:$I$22,2,FALSE)</f>
        <v>5</v>
      </c>
      <c r="G22" t="s">
        <v>1</v>
      </c>
      <c r="H22">
        <v>5</v>
      </c>
      <c r="I22">
        <v>43.1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</row>
    <row r="23" spans="3:12">
      <c r="C23" t="s">
        <v>78</v>
      </c>
      <c r="D23">
        <f>_xlfn.XLOOKUP(MAX('DDD Model Calculations'!$D$14:$G$14),'DDD Model Calculations'!$D$14:$G$14,'DDD Model Calculations'!$D16:$G16)</f>
        <v>2</v>
      </c>
    </row>
    <row r="24" spans="3:12">
      <c r="C24" t="s">
        <v>70</v>
      </c>
      <c r="D24">
        <f>VLOOKUP($D$19,$G$19:$L22,4,FALSE)</f>
        <v>49.100000381469727</v>
      </c>
    </row>
    <row r="25" spans="3:12">
      <c r="C25" t="s">
        <v>79</v>
      </c>
      <c r="D25">
        <f>VLOOKUP($D$19,$G$19:$L23,5,FALSE)</f>
        <v>47.799999237060547</v>
      </c>
    </row>
    <row r="26" spans="3:12">
      <c r="C26" t="s">
        <v>80</v>
      </c>
      <c r="D26">
        <f>VLOOKUP($D$19,$G$19:$L24,6,FALSE)</f>
        <v>47.5</v>
      </c>
    </row>
  </sheetData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I2" sqref="I2"/>
    </sheetView>
  </sheetViews>
  <sheetFormatPr defaultColWidth="10.5" defaultRowHeight="15.6"/>
  <cols>
    <col min="2" max="3" width="10.5" style="1"/>
  </cols>
  <sheetData>
    <row r="1" spans="1:3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22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</row>
    <row r="2" spans="1:35">
      <c r="A2" s="2" cm="1">
        <f t="array" ref="A2:F10">_xlfn._xlws.SORT(_xlfn._xlws.FILTER('Accumulated Input Data'!A2:F134,('Accumulated Input Data'!D2:D134="A")+('Accumulated Input Data'!D2:D134="01")),1,-1)</f>
        <v>45716</v>
      </c>
      <c r="B2" s="1">
        <v>30</v>
      </c>
      <c r="C2" s="1">
        <v>97371</v>
      </c>
      <c r="D2" t="str">
        <v>A</v>
      </c>
      <c r="E2">
        <v>7356</v>
      </c>
      <c r="F2">
        <v>154641</v>
      </c>
      <c r="G2">
        <f>IF(F3&gt;0,F2-F3,"")</f>
        <v>16619</v>
      </c>
      <c r="H2" s="2">
        <f>IF(A2&lt;&gt;"",DATE(YEAR(A2),MONTH(A2),DAY(A2)),"")</f>
        <v>45716</v>
      </c>
      <c r="I2">
        <f>IF(A3&gt;0,A2-A3,"")</f>
        <v>60</v>
      </c>
      <c r="J2">
        <f>I2</f>
        <v>60</v>
      </c>
      <c r="K2">
        <f>IF(AND($H3&gt;0,$H3&lt;&gt;""),VLOOKUP($H3,'Weather Data'!$L$2:$P$4170,'DDD Model Calculations'!$D$22,FALSE),"")</f>
        <v>51193.150006525218</v>
      </c>
      <c r="L2">
        <f>IF(AND($K2&gt;0,$K2&lt;&gt;""),VLOOKUP($H2,'Weather Data'!$L$2:$P$4170,'DDD Model Calculations'!$D$22,FALSE),"")</f>
        <v>52542.950005419552</v>
      </c>
      <c r="M2">
        <f>L2-K2</f>
        <v>1349.7999988943338</v>
      </c>
      <c r="N2">
        <f t="shared" ref="N2:N33" si="0">IF(AND($I2&gt;0,$I2&lt;&gt;""),G2/$I2,"")</f>
        <v>276.98333333333335</v>
      </c>
      <c r="O2">
        <f t="shared" ref="O2:O33" si="1">IF(AND($I2&gt;0,$I2&lt;&gt;""),$M2/$I2,"")</f>
        <v>22.496666648238897</v>
      </c>
      <c r="P2">
        <f>IF(AND($I2&gt;0,$I2&lt;&gt;""),$M2/$I2-5,"")</f>
        <v>17.496666648238897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 t="str">
        <f>IF(AND($N2&gt;0,$N2&lt;&gt;"",'DDD Model Calculations'!$K$3&gt;=3),$N2-('DDD Model Calculations'!K$13+'DDD Model Calculations'!K$12*WorkingData!$P2),"")</f>
        <v/>
      </c>
      <c r="Y2">
        <f>IF(AND($N2&gt;0,$N2&lt;&gt;""),$N2-('DDD Model Calculations'!L$13+'DDD Model Calculations'!L$12*WorkingData!$P2),"")</f>
        <v>-12.956002336331949</v>
      </c>
      <c r="Z2">
        <f>IF(AND($N2&gt;0,$N2&lt;&gt;""),$N2-('DDD Model Calculations'!M$13+'DDD Model Calculations'!M$12*WorkingData!$P2),"")</f>
        <v>-14.014019945050677</v>
      </c>
      <c r="AA2">
        <f>IF(AND($N2&gt;0,$N2&lt;&gt;""),$N2-('DDD Model Calculations'!N$13+'DDD Model Calculations'!N$12*WorkingData!$P2),"")</f>
        <v>-14.014019945050677</v>
      </c>
      <c r="AB2" t="str">
        <f>IF(X2&lt;&gt;"",X2/'DDD Model Calculations'!K$11,"")</f>
        <v/>
      </c>
      <c r="AC2">
        <f>IF(Y2&lt;&gt;"",Y2/'DDD Model Calculations'!L$11,"")</f>
        <v>-0.62413889908801956</v>
      </c>
      <c r="AD2">
        <f>IF(Z2&lt;&gt;"",Z2/'DDD Model Calculations'!M$11,"")</f>
        <v>-0.81098516564749712</v>
      </c>
      <c r="AE2">
        <f>IF(AA2&lt;&gt;"",AA2/'DDD Model Calculations'!N$11,"")</f>
        <v>-0.81098516564749712</v>
      </c>
      <c r="AF2" t="str">
        <f t="shared" ref="AF2:AF33" si="8">IF(AB2="","",IF(ABS(AB2)&gt;2,0,1))</f>
        <v/>
      </c>
      <c r="AG2">
        <f t="shared" ref="AG2:AG33" si="9">IF(AC2="","",IF(ABS(AC2)&gt;2,0,1))</f>
        <v>1</v>
      </c>
      <c r="AH2">
        <f t="shared" ref="AH2:AH33" si="10">IF(AD2="","",IF(ABS(AD2)&gt;2,0,1))</f>
        <v>1</v>
      </c>
      <c r="AI2">
        <f t="shared" ref="AI2:AI33" si="11">IF(AE2="","",IF(ABS(AE2)&gt;2,0,1))</f>
        <v>1</v>
      </c>
    </row>
    <row r="3" spans="1:35">
      <c r="A3" s="2">
        <v>45656</v>
      </c>
      <c r="B3" s="1">
        <v>32</v>
      </c>
      <c r="C3" s="1">
        <v>91486</v>
      </c>
      <c r="D3" t="str">
        <v>A</v>
      </c>
      <c r="E3">
        <v>4273</v>
      </c>
      <c r="F3">
        <v>138022</v>
      </c>
      <c r="G3">
        <f t="shared" ref="G3:G66" si="12">IF(F4&gt;0,F3-F4,"")</f>
        <v>9551</v>
      </c>
      <c r="H3" s="2">
        <f t="shared" ref="H3:H66" si="13">IF(A3&lt;&gt;"",DATE(YEAR(A3),MONTH(A3),DAY(A3)),"")</f>
        <v>45656</v>
      </c>
      <c r="I3">
        <f t="shared" ref="I3:I66" si="14">IF(A4&gt;0,A3-A4,"")</f>
        <v>185</v>
      </c>
      <c r="J3">
        <f t="shared" ref="J3:J34" si="15">IF(AND(I3&gt;0,I3&lt;&gt;""),I3+J2,"")</f>
        <v>245</v>
      </c>
      <c r="K3">
        <f>IF(AND($H4&gt;0,$H4&lt;&gt;""),VLOOKUP($H4,'Weather Data'!$L$2:$P$4170,'DDD Model Calculations'!$D$22,FALSE),"")</f>
        <v>50164.650004185736</v>
      </c>
      <c r="L3">
        <f>IF(AND($K3&gt;0,$K3&lt;&gt;""),VLOOKUP($H3,'Weather Data'!$L$2:$P$4170,'DDD Model Calculations'!$D$22,FALSE),"")</f>
        <v>51193.150006525218</v>
      </c>
      <c r="M3">
        <f t="shared" ref="M3:M34" si="16">IF(AND(K3&gt;0,K3&lt;&gt;""),L3-K3,"")</f>
        <v>1028.5000023394823</v>
      </c>
      <c r="N3">
        <f t="shared" si="0"/>
        <v>51.627027027027026</v>
      </c>
      <c r="O3">
        <f t="shared" si="1"/>
        <v>5.5594594721053099</v>
      </c>
      <c r="P3">
        <f t="shared" ref="P3:P34" si="17">IF(AND($I3&gt;0,$I3&lt;&gt;""),M3/$I3-5,"")</f>
        <v>0.55945947210530989</v>
      </c>
      <c r="Q3">
        <f t="shared" si="2"/>
        <v>1</v>
      </c>
      <c r="R3">
        <f t="shared" si="3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1</v>
      </c>
      <c r="U3">
        <f t="shared" si="5"/>
        <v>1</v>
      </c>
      <c r="V3">
        <f t="shared" si="6"/>
        <v>1</v>
      </c>
      <c r="W3">
        <f t="shared" si="7"/>
        <v>1</v>
      </c>
      <c r="X3" t="str">
        <f>IF(AND($N3&gt;0,$N3&lt;&gt;"",'DDD Model Calculations'!$K$3&gt;=3),$N3-('DDD Model Calculations'!K$13+'DDD Model Calculations'!K$12*WorkingData!$P3),"")</f>
        <v/>
      </c>
      <c r="Y3">
        <f>IF(AND($N3&gt;0,$N3&lt;&gt;""),$N3-('DDD Model Calculations'!L$13+'DDD Model Calculations'!L$12*WorkingData!$P3),"")</f>
        <v>-23.470363638905383</v>
      </c>
      <c r="Z3">
        <f>IF(AND($N3&gt;0,$N3&lt;&gt;""),$N3-('DDD Model Calculations'!M$13+'DDD Model Calculations'!M$12*WorkingData!$P3),"")</f>
        <v>-22.212592736549198</v>
      </c>
      <c r="AA3">
        <f>IF(AND($N3&gt;0,$N3&lt;&gt;""),$N3-('DDD Model Calculations'!N$13+'DDD Model Calculations'!N$12*WorkingData!$P3),"")</f>
        <v>-22.212592736549198</v>
      </c>
      <c r="AB3" t="str">
        <f>IF(X3&lt;&gt;"",X3/'DDD Model Calculations'!K$11,"")</f>
        <v/>
      </c>
      <c r="AC3">
        <f>IF(Y3&lt;&gt;"",Y3/'DDD Model Calculations'!L$11,"")</f>
        <v>-1.1306548534421761</v>
      </c>
      <c r="AD3">
        <f>IF(Z3&lt;&gt;"",Z3/'DDD Model Calculations'!M$11,"")</f>
        <v>-1.2854329643131959</v>
      </c>
      <c r="AE3">
        <f>IF(AA3&lt;&gt;"",AA3/'DDD Model Calculations'!N$11,"")</f>
        <v>-1.2854329643131959</v>
      </c>
      <c r="AF3" t="str">
        <f t="shared" si="8"/>
        <v/>
      </c>
      <c r="AG3">
        <f t="shared" si="9"/>
        <v>1</v>
      </c>
      <c r="AH3">
        <f t="shared" si="10"/>
        <v>1</v>
      </c>
      <c r="AI3">
        <f t="shared" si="11"/>
        <v>1</v>
      </c>
    </row>
    <row r="4" spans="1:35">
      <c r="A4" s="2">
        <v>45471</v>
      </c>
      <c r="B4" s="1">
        <v>30</v>
      </c>
      <c r="C4" s="1">
        <v>88104</v>
      </c>
      <c r="D4" t="str">
        <v>A</v>
      </c>
      <c r="E4">
        <v>2098</v>
      </c>
      <c r="F4">
        <v>128471</v>
      </c>
      <c r="G4">
        <f t="shared" si="12"/>
        <v>26855</v>
      </c>
      <c r="H4" s="2">
        <f t="shared" si="13"/>
        <v>45471</v>
      </c>
      <c r="I4">
        <f t="shared" si="14"/>
        <v>182</v>
      </c>
      <c r="J4">
        <f t="shared" si="15"/>
        <v>427</v>
      </c>
      <c r="K4">
        <f>IF(AND($H5&gt;0,$H5&lt;&gt;""),VLOOKUP($H5,'Weather Data'!$L$2:$P$4170,'DDD Model Calculations'!$D$22,FALSE),"")</f>
        <v>48337.100002966821</v>
      </c>
      <c r="L4">
        <f>IF(AND($K4&gt;0,$K4&lt;&gt;""),VLOOKUP($H4,'Weather Data'!$L$2:$P$4170,'DDD Model Calculations'!$D$22,FALSE),"")</f>
        <v>50164.650004185736</v>
      </c>
      <c r="M4">
        <f t="shared" si="16"/>
        <v>1827.550001218915</v>
      </c>
      <c r="N4">
        <f t="shared" si="0"/>
        <v>147.55494505494505</v>
      </c>
      <c r="O4">
        <f t="shared" si="1"/>
        <v>10.041483523180851</v>
      </c>
      <c r="P4">
        <f t="shared" si="17"/>
        <v>5.041483523180851</v>
      </c>
      <c r="Q4">
        <f t="shared" si="2"/>
        <v>1</v>
      </c>
      <c r="R4">
        <f t="shared" si="3"/>
        <v>2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0</v>
      </c>
      <c r="U4">
        <f t="shared" si="5"/>
        <v>1</v>
      </c>
      <c r="V4">
        <f t="shared" si="6"/>
        <v>1</v>
      </c>
      <c r="W4">
        <f t="shared" si="7"/>
        <v>1</v>
      </c>
      <c r="X4" t="str">
        <f>IF(AND($N4&gt;0,$N4&lt;&gt;"",'DDD Model Calculations'!$K$3&gt;=3),$N4-('DDD Model Calculations'!K$13+'DDD Model Calculations'!K$12*WorkingData!$P4),"")</f>
        <v/>
      </c>
      <c r="Y4">
        <f>IF(AND($N4&gt;0,$N4&lt;&gt;""),$N4-('DDD Model Calculations'!L$13+'DDD Model Calculations'!L$12*WorkingData!$P4),"")</f>
        <v>15.604806785886524</v>
      </c>
      <c r="Z4">
        <f>IF(AND($N4&gt;0,$N4&lt;&gt;""),$N4-('DDD Model Calculations'!M$13+'DDD Model Calculations'!M$12*WorkingData!$P4),"")</f>
        <v>16.249760020258577</v>
      </c>
      <c r="AA4">
        <f>IF(AND($N4&gt;0,$N4&lt;&gt;""),$N4-('DDD Model Calculations'!N$13+'DDD Model Calculations'!N$12*WorkingData!$P4),"")</f>
        <v>16.249760020258577</v>
      </c>
      <c r="AB4" t="str">
        <f>IF(X4&lt;&gt;"",X4/'DDD Model Calculations'!K$11,"")</f>
        <v/>
      </c>
      <c r="AC4">
        <f>IF(Y4&lt;&gt;"",Y4/'DDD Model Calculations'!L$11,"")</f>
        <v>0.75174167733145836</v>
      </c>
      <c r="AD4">
        <f>IF(Z4&lt;&gt;"",Z4/'DDD Model Calculations'!M$11,"")</f>
        <v>0.94036645969065114</v>
      </c>
      <c r="AE4">
        <f>IF(AA4&lt;&gt;"",AA4/'DDD Model Calculations'!N$11,"")</f>
        <v>0.94036645969065114</v>
      </c>
      <c r="AF4" t="str">
        <f t="shared" si="8"/>
        <v/>
      </c>
      <c r="AG4">
        <f t="shared" si="9"/>
        <v>1</v>
      </c>
      <c r="AH4">
        <f t="shared" si="10"/>
        <v>1</v>
      </c>
      <c r="AI4">
        <f t="shared" si="11"/>
        <v>1</v>
      </c>
    </row>
    <row r="5" spans="1:35">
      <c r="A5" s="2">
        <v>45289</v>
      </c>
      <c r="B5" s="1">
        <v>31</v>
      </c>
      <c r="C5" s="1">
        <v>78594</v>
      </c>
      <c r="D5" t="str">
        <v>A</v>
      </c>
      <c r="E5">
        <v>6568</v>
      </c>
      <c r="F5">
        <v>101616</v>
      </c>
      <c r="G5">
        <f t="shared" si="12"/>
        <v>11501</v>
      </c>
      <c r="H5" s="2">
        <f t="shared" si="13"/>
        <v>45289</v>
      </c>
      <c r="I5">
        <f t="shared" si="14"/>
        <v>59</v>
      </c>
      <c r="J5">
        <f t="shared" si="15"/>
        <v>486</v>
      </c>
      <c r="K5">
        <f>IF(AND($H6&gt;0,$H6&lt;&gt;""),VLOOKUP($H6,'Weather Data'!$L$2:$P$4170,'DDD Model Calculations'!$D$22,FALSE),"")</f>
        <v>47535.200002364814</v>
      </c>
      <c r="L5">
        <f>IF(AND($K5&gt;0,$K5&lt;&gt;""),VLOOKUP($H5,'Weather Data'!$L$2:$P$4170,'DDD Model Calculations'!$D$22,FALSE),"")</f>
        <v>48337.100002966821</v>
      </c>
      <c r="M5">
        <f t="shared" si="16"/>
        <v>801.90000060200691</v>
      </c>
      <c r="N5">
        <f t="shared" si="0"/>
        <v>194.93220338983051</v>
      </c>
      <c r="O5">
        <f t="shared" si="1"/>
        <v>13.59152543393232</v>
      </c>
      <c r="P5">
        <f t="shared" si="17"/>
        <v>8.5915254339323202</v>
      </c>
      <c r="Q5">
        <f t="shared" si="2"/>
        <v>1</v>
      </c>
      <c r="R5">
        <f t="shared" si="3"/>
        <v>2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4"/>
        <v>0</v>
      </c>
      <c r="U5">
        <f t="shared" si="5"/>
        <v>1</v>
      </c>
      <c r="V5">
        <f t="shared" si="6"/>
        <v>1</v>
      </c>
      <c r="W5">
        <f t="shared" si="7"/>
        <v>1</v>
      </c>
      <c r="X5" t="str">
        <f>IF(AND($N5&gt;0,$N5&lt;&gt;"",'DDD Model Calculations'!$K$3&gt;=3),$N5-('DDD Model Calculations'!K$13+'DDD Model Calculations'!K$12*WorkingData!$P5),"")</f>
        <v/>
      </c>
      <c r="Y5">
        <f>IF(AND($N5&gt;0,$N5&lt;&gt;""),$N5-('DDD Model Calculations'!L$13+'DDD Model Calculations'!L$12*WorkingData!$P5),"")</f>
        <v>17.951151758305713</v>
      </c>
      <c r="Z5">
        <f>IF(AND($N5&gt;0,$N5&lt;&gt;""),$N5-('DDD Model Calculations'!M$13+'DDD Model Calculations'!M$12*WorkingData!$P5),"")</f>
        <v>18.110715271381963</v>
      </c>
      <c r="AA5">
        <f>IF(AND($N5&gt;0,$N5&lt;&gt;""),$N5-('DDD Model Calculations'!N$13+'DDD Model Calculations'!N$12*WorkingData!$P5),"")</f>
        <v>18.110715271381963</v>
      </c>
      <c r="AB5" t="str">
        <f>IF(X5&lt;&gt;"",X5/'DDD Model Calculations'!K$11,"")</f>
        <v/>
      </c>
      <c r="AC5">
        <f>IF(Y5&lt;&gt;"",Y5/'DDD Model Calculations'!L$11,"")</f>
        <v>0.86477385577277766</v>
      </c>
      <c r="AD5">
        <f>IF(Z5&lt;&gt;"",Z5/'DDD Model Calculations'!M$11,"")</f>
        <v>1.0480591209336434</v>
      </c>
      <c r="AE5">
        <f>IF(AA5&lt;&gt;"",AA5/'DDD Model Calculations'!N$11,"")</f>
        <v>1.0480591209336434</v>
      </c>
      <c r="AF5" t="str">
        <f t="shared" si="8"/>
        <v/>
      </c>
      <c r="AG5">
        <f t="shared" si="9"/>
        <v>1</v>
      </c>
      <c r="AH5">
        <f t="shared" si="10"/>
        <v>1</v>
      </c>
      <c r="AI5">
        <f t="shared" si="11"/>
        <v>1</v>
      </c>
    </row>
    <row r="6" spans="1:35">
      <c r="A6" s="2">
        <v>45230</v>
      </c>
      <c r="B6" s="1">
        <v>63</v>
      </c>
      <c r="C6" s="1">
        <v>0</v>
      </c>
      <c r="D6" t="str">
        <v>A</v>
      </c>
      <c r="E6">
        <v>641</v>
      </c>
      <c r="F6">
        <v>90115</v>
      </c>
      <c r="G6">
        <f t="shared" si="12"/>
        <v>2406</v>
      </c>
      <c r="H6" s="2">
        <f t="shared" si="13"/>
        <v>45230</v>
      </c>
      <c r="I6">
        <f t="shared" si="14"/>
        <v>127</v>
      </c>
      <c r="J6">
        <f t="shared" si="15"/>
        <v>613</v>
      </c>
      <c r="K6">
        <f>IF(AND($H7&gt;0,$H7&lt;&gt;""),VLOOKUP($H7,'Weather Data'!$L$2:$P$4170,'DDD Model Calculations'!$D$22,FALSE),"")</f>
        <v>47312.600008122623</v>
      </c>
      <c r="L6">
        <f>IF(AND($K6&gt;0,$K6&lt;&gt;""),VLOOKUP($H6,'Weather Data'!$L$2:$P$4170,'DDD Model Calculations'!$D$22,FALSE),"")</f>
        <v>47535.200002364814</v>
      </c>
      <c r="M6">
        <f t="shared" si="16"/>
        <v>222.59999424219131</v>
      </c>
      <c r="N6">
        <f t="shared" si="0"/>
        <v>18.944881889763778</v>
      </c>
      <c r="O6">
        <f t="shared" si="1"/>
        <v>1.7527558601747348</v>
      </c>
      <c r="P6">
        <f t="shared" si="17"/>
        <v>-3.2472441398252654</v>
      </c>
      <c r="Q6">
        <f t="shared" si="2"/>
        <v>0</v>
      </c>
      <c r="R6">
        <f t="shared" si="3"/>
        <v>2</v>
      </c>
      <c r="S6">
        <f>IF('DDD Model Calculations'!$D$23=1,WorkingData!AF6,IF('DDD Model Calculations'!$D$23=2,WorkingData!AG6,IF('DDD Model Calculations'!$D$23=4,WorkingData!AH6,WorkingData!AI6)))</f>
        <v>1</v>
      </c>
      <c r="T6">
        <f t="shared" si="4"/>
        <v>0</v>
      </c>
      <c r="U6">
        <f t="shared" si="5"/>
        <v>1</v>
      </c>
      <c r="V6">
        <f t="shared" si="6"/>
        <v>1</v>
      </c>
      <c r="W6">
        <f t="shared" si="7"/>
        <v>1</v>
      </c>
      <c r="X6" t="str">
        <f>IF(AND($N6&gt;0,$N6&lt;&gt;"",'DDD Model Calculations'!$K$3&gt;=3),$N6-('DDD Model Calculations'!K$13+'DDD Model Calculations'!K$12*WorkingData!$P6),"")</f>
        <v/>
      </c>
      <c r="Y6">
        <f>IF(AND($N6&gt;0,$N6&lt;&gt;""),$N6-('DDD Model Calculations'!L$13+'DDD Model Calculations'!L$12*WorkingData!$P6),"")</f>
        <v>-7.8659406581186175</v>
      </c>
      <c r="Z6">
        <f>IF(AND($N6&gt;0,$N6&lt;&gt;""),$N6-('DDD Model Calculations'!M$13+'DDD Model Calculations'!M$12*WorkingData!$P6),"")</f>
        <v>-6.087687222963396</v>
      </c>
      <c r="AA6">
        <f>IF(AND($N6&gt;0,$N6&lt;&gt;""),$N6-('DDD Model Calculations'!N$13+'DDD Model Calculations'!N$12*WorkingData!$P6),"")</f>
        <v>-6.087687222963396</v>
      </c>
      <c r="AB6" t="str">
        <f>IF(X6&lt;&gt;"",X6/'DDD Model Calculations'!K$11,"")</f>
        <v/>
      </c>
      <c r="AC6">
        <f>IF(Y6&lt;&gt;"",Y6/'DDD Model Calculations'!L$11,"")</f>
        <v>-0.37893166543220824</v>
      </c>
      <c r="AD6">
        <f>IF(Z6&lt;&gt;"",Z6/'DDD Model Calculations'!M$11,"")</f>
        <v>-0.35229177996629918</v>
      </c>
      <c r="AE6">
        <f>IF(AA6&lt;&gt;"",AA6/'DDD Model Calculations'!N$11,"")</f>
        <v>-0.35229177996629918</v>
      </c>
      <c r="AF6" t="str">
        <f t="shared" si="8"/>
        <v/>
      </c>
      <c r="AG6">
        <f t="shared" si="9"/>
        <v>1</v>
      </c>
      <c r="AH6">
        <f t="shared" si="10"/>
        <v>1</v>
      </c>
      <c r="AI6">
        <f t="shared" si="11"/>
        <v>1</v>
      </c>
    </row>
    <row r="7" spans="1:35">
      <c r="A7" s="2">
        <v>45103</v>
      </c>
      <c r="B7" s="1">
        <v>27</v>
      </c>
      <c r="C7" s="1">
        <v>73669</v>
      </c>
      <c r="D7" t="str">
        <v>A</v>
      </c>
      <c r="E7">
        <v>1855</v>
      </c>
      <c r="F7">
        <v>87709</v>
      </c>
      <c r="G7">
        <f t="shared" si="12"/>
        <v>11869</v>
      </c>
      <c r="H7" s="2">
        <f t="shared" si="13"/>
        <v>45103</v>
      </c>
      <c r="I7">
        <f t="shared" si="14"/>
        <v>117</v>
      </c>
      <c r="J7">
        <f t="shared" si="15"/>
        <v>730</v>
      </c>
      <c r="K7">
        <f>IF(AND($H8&gt;0,$H8&lt;&gt;""),VLOOKUP($H8,'Weather Data'!$L$2:$P$4170,'DDD Model Calculations'!$D$22,FALSE),"")</f>
        <v>46445.600003227592</v>
      </c>
      <c r="L7">
        <f>IF(AND($K7&gt;0,$K7&lt;&gt;""),VLOOKUP($H7,'Weather Data'!$L$2:$P$4170,'DDD Model Calculations'!$D$22,FALSE),"")</f>
        <v>47312.600008122623</v>
      </c>
      <c r="M7">
        <f t="shared" si="16"/>
        <v>867.00000489503145</v>
      </c>
      <c r="N7">
        <f t="shared" si="0"/>
        <v>101.44444444444444</v>
      </c>
      <c r="O7">
        <f t="shared" si="1"/>
        <v>7.410256452094286</v>
      </c>
      <c r="P7">
        <f t="shared" si="17"/>
        <v>2.410256452094286</v>
      </c>
      <c r="Q7">
        <f t="shared" si="2"/>
        <v>1</v>
      </c>
      <c r="R7">
        <f t="shared" si="3"/>
        <v>2</v>
      </c>
      <c r="S7">
        <f>IF('DDD Model Calculations'!$D$23=1,WorkingData!AF7,IF('DDD Model Calculations'!$D$23=2,WorkingData!AG7,IF('DDD Model Calculations'!$D$23=4,WorkingData!AH7,WorkingData!AI7)))</f>
        <v>1</v>
      </c>
      <c r="T7">
        <f t="shared" si="4"/>
        <v>0</v>
      </c>
      <c r="U7">
        <f t="shared" si="5"/>
        <v>1</v>
      </c>
      <c r="V7">
        <f t="shared" si="6"/>
        <v>1</v>
      </c>
      <c r="W7">
        <f t="shared" si="7"/>
        <v>1</v>
      </c>
      <c r="X7" t="str">
        <f>IF(AND($N7&gt;0,$N7&lt;&gt;"",'DDD Model Calculations'!$K$3&gt;=3),$N7-('DDD Model Calculations'!K$13+'DDD Model Calculations'!K$12*WorkingData!$P7),"")</f>
        <v/>
      </c>
      <c r="Y7">
        <f>IF(AND($N7&gt;0,$N7&lt;&gt;""),$N7-('DDD Model Calculations'!L$13+'DDD Model Calculations'!L$12*WorkingData!$P7),"")</f>
        <v>2.8704074310451517</v>
      </c>
      <c r="Z7">
        <f>IF(AND($N7&gt;0,$N7&lt;&gt;""),$N7-('DDD Model Calculations'!M$13+'DDD Model Calculations'!M$12*WorkingData!$P7),"")</f>
        <v>3.875122777191919</v>
      </c>
      <c r="AA7">
        <f>IF(AND($N7&gt;0,$N7&lt;&gt;""),$N7-('DDD Model Calculations'!N$13+'DDD Model Calculations'!N$12*WorkingData!$P7),"")</f>
        <v>3.875122777191919</v>
      </c>
      <c r="AB7" t="str">
        <f>IF(X7&lt;&gt;"",X7/'DDD Model Calculations'!K$11,"")</f>
        <v/>
      </c>
      <c r="AC7">
        <f>IF(Y7&lt;&gt;"",Y7/'DDD Model Calculations'!L$11,"")</f>
        <v>0.13827821942596247</v>
      </c>
      <c r="AD7">
        <f>IF(Z7&lt;&gt;"",Z7/'DDD Model Calculations'!M$11,"")</f>
        <v>0.22425164939737874</v>
      </c>
      <c r="AE7">
        <f>IF(AA7&lt;&gt;"",AA7/'DDD Model Calculations'!N$11,"")</f>
        <v>0.22425164939737874</v>
      </c>
      <c r="AF7" t="str">
        <f t="shared" si="8"/>
        <v/>
      </c>
      <c r="AG7">
        <f t="shared" si="9"/>
        <v>1</v>
      </c>
      <c r="AH7">
        <f t="shared" si="10"/>
        <v>1</v>
      </c>
      <c r="AI7">
        <f t="shared" si="11"/>
        <v>1</v>
      </c>
    </row>
    <row r="8" spans="1:35">
      <c r="A8" s="2">
        <v>44986</v>
      </c>
      <c r="B8" s="1">
        <v>62</v>
      </c>
      <c r="C8" s="1">
        <v>66655</v>
      </c>
      <c r="D8" t="str">
        <v>A</v>
      </c>
      <c r="E8">
        <v>14645</v>
      </c>
      <c r="F8">
        <v>75840</v>
      </c>
      <c r="G8">
        <f t="shared" si="12"/>
        <v>62963</v>
      </c>
      <c r="H8" s="2">
        <f t="shared" si="13"/>
        <v>44986</v>
      </c>
      <c r="I8">
        <f t="shared" si="14"/>
        <v>426</v>
      </c>
      <c r="J8">
        <f t="shared" si="15"/>
        <v>1156</v>
      </c>
      <c r="K8">
        <f>IF(AND($H9&gt;0,$H9&lt;&gt;""),VLOOKUP($H9,'Weather Data'!$L$2:$P$4170,'DDD Model Calculations'!$D$22,FALSE),"")</f>
        <v>41913.849999710917</v>
      </c>
      <c r="L8">
        <f>IF(AND($K8&gt;0,$K8&lt;&gt;""),VLOOKUP($H8,'Weather Data'!$L$2:$P$4170,'DDD Model Calculations'!$D$22,FALSE),"")</f>
        <v>46445.600003227592</v>
      </c>
      <c r="M8">
        <f t="shared" si="16"/>
        <v>4531.750003516674</v>
      </c>
      <c r="N8">
        <f t="shared" si="0"/>
        <v>147.80046948356807</v>
      </c>
      <c r="O8">
        <f t="shared" si="1"/>
        <v>10.637910806377169</v>
      </c>
      <c r="P8">
        <f t="shared" si="17"/>
        <v>5.6379108063771692</v>
      </c>
      <c r="Q8">
        <f t="shared" si="2"/>
        <v>1</v>
      </c>
      <c r="R8">
        <f t="shared" si="3"/>
        <v>4</v>
      </c>
      <c r="S8">
        <f>IF('DDD Model Calculations'!$D$23=1,WorkingData!AF8,IF('DDD Model Calculations'!$D$23=2,WorkingData!AG8,IF('DDD Model Calculations'!$D$23=4,WorkingData!AH8,WorkingData!AI8)))</f>
        <v>1</v>
      </c>
      <c r="T8">
        <f t="shared" si="4"/>
        <v>0</v>
      </c>
      <c r="U8">
        <f t="shared" si="5"/>
        <v>0</v>
      </c>
      <c r="V8">
        <f t="shared" si="6"/>
        <v>1</v>
      </c>
      <c r="W8">
        <f t="shared" si="7"/>
        <v>1</v>
      </c>
      <c r="X8" t="str">
        <f>IF(AND($N8&gt;0,$N8&lt;&gt;"",'DDD Model Calculations'!$K$3&gt;=3),$N8-('DDD Model Calculations'!K$13+'DDD Model Calculations'!K$12*WorkingData!$P8),"")</f>
        <v/>
      </c>
      <c r="Y8">
        <f>IF(AND($N8&gt;0,$N8&lt;&gt;""),$N8-('DDD Model Calculations'!L$13+'DDD Model Calculations'!L$12*WorkingData!$P8),"")</f>
        <v>8.2848810052360022</v>
      </c>
      <c r="Z8">
        <f>IF(AND($N8&gt;0,$N8&lt;&gt;""),$N8-('DDD Model Calculations'!M$13+'DDD Model Calculations'!M$12*WorkingData!$P8),"")</f>
        <v>8.848285998758513</v>
      </c>
      <c r="AA8">
        <f>IF(AND($N8&gt;0,$N8&lt;&gt;""),$N8-('DDD Model Calculations'!N$13+'DDD Model Calculations'!N$12*WorkingData!$P8),"")</f>
        <v>8.848285998758513</v>
      </c>
      <c r="AB8" t="str">
        <f>IF(X8&lt;&gt;"",X8/'DDD Model Calculations'!K$11,"")</f>
        <v/>
      </c>
      <c r="AC8">
        <f>IF(Y8&lt;&gt;"",Y8/'DDD Model Calculations'!L$11,"")</f>
        <v>0.39911358268149344</v>
      </c>
      <c r="AD8">
        <f>IF(Z8&lt;&gt;"",Z8/'DDD Model Calculations'!M$11,"")</f>
        <v>0.51204641598457867</v>
      </c>
      <c r="AE8">
        <f>IF(AA8&lt;&gt;"",AA8/'DDD Model Calculations'!N$11,"")</f>
        <v>0.51204641598457867</v>
      </c>
      <c r="AF8" t="str">
        <f t="shared" si="8"/>
        <v/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>
      <c r="A9" s="2">
        <v>44560</v>
      </c>
      <c r="B9" s="1">
        <v>31</v>
      </c>
      <c r="C9" s="1">
        <v>47170</v>
      </c>
      <c r="D9" t="str">
        <v>A</v>
      </c>
      <c r="E9">
        <v>5397</v>
      </c>
      <c r="F9">
        <v>12877</v>
      </c>
      <c r="G9">
        <f t="shared" si="12"/>
        <v>12445</v>
      </c>
      <c r="H9" s="2">
        <f t="shared" si="13"/>
        <v>44560</v>
      </c>
      <c r="I9">
        <f t="shared" si="14"/>
        <v>122</v>
      </c>
      <c r="J9">
        <f t="shared" si="15"/>
        <v>1278</v>
      </c>
      <c r="K9">
        <f>IF(AND($H10&gt;0,$H10&lt;&gt;""),VLOOKUP($H10,'Weather Data'!$L$2:$P$4170,'DDD Model Calculations'!$D$22,FALSE),"")</f>
        <v>40864.250001758337</v>
      </c>
      <c r="L9">
        <f>IF(AND($K9&gt;0,$K9&lt;&gt;""),VLOOKUP($H9,'Weather Data'!$L$2:$P$4170,'DDD Model Calculations'!$D$22,FALSE),"")</f>
        <v>41913.849999710917</v>
      </c>
      <c r="M9">
        <f t="shared" si="16"/>
        <v>1049.5999979525805</v>
      </c>
      <c r="N9">
        <f t="shared" si="0"/>
        <v>102.00819672131148</v>
      </c>
      <c r="O9">
        <f t="shared" si="1"/>
        <v>8.6032786717424621</v>
      </c>
      <c r="P9">
        <f t="shared" si="17"/>
        <v>3.6032786717424621</v>
      </c>
      <c r="Q9">
        <f t="shared" si="2"/>
        <v>1</v>
      </c>
      <c r="R9">
        <f t="shared" si="3"/>
        <v>4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4"/>
        <v>0</v>
      </c>
      <c r="U9">
        <f t="shared" si="5"/>
        <v>0</v>
      </c>
      <c r="V9">
        <f t="shared" si="6"/>
        <v>1</v>
      </c>
      <c r="W9">
        <f t="shared" si="7"/>
        <v>1</v>
      </c>
      <c r="X9" t="str">
        <f>IF(AND($N9&gt;0,$N9&lt;&gt;"",'DDD Model Calculations'!$K$3&gt;=3),$N9-('DDD Model Calculations'!K$13+'DDD Model Calculations'!K$12*WorkingData!$P9),"")</f>
        <v/>
      </c>
      <c r="Y9">
        <f>IF(AND($N9&gt;0,$N9&lt;&gt;""),$N9-('DDD Model Calculations'!L$13+'DDD Model Calculations'!L$12*WorkingData!$P9),"")</f>
        <v>-11.698867327563633</v>
      </c>
      <c r="Z9">
        <f>IF(AND($N9&gt;0,$N9&lt;&gt;""),$N9-('DDD Model Calculations'!M$13+'DDD Model Calculations'!M$12*WorkingData!$P9),"")</f>
        <v>-10.857271385990927</v>
      </c>
      <c r="AA9">
        <f>IF(AND($N9&gt;0,$N9&lt;&gt;""),$N9-('DDD Model Calculations'!N$13+'DDD Model Calculations'!N$12*WorkingData!$P9),"")</f>
        <v>-10.857271385990927</v>
      </c>
      <c r="AB9" t="str">
        <f>IF(X9&lt;&gt;"",X9/'DDD Model Calculations'!K$11,"")</f>
        <v/>
      </c>
      <c r="AC9">
        <f>IF(Y9&lt;&gt;"",Y9/'DDD Model Calculations'!L$11,"")</f>
        <v>-0.56357802236006704</v>
      </c>
      <c r="AD9">
        <f>IF(Z9&lt;&gt;"",Z9/'DDD Model Calculations'!M$11,"")</f>
        <v>-0.62830551604554907</v>
      </c>
      <c r="AE9">
        <f>IF(AA9&lt;&gt;"",AA9/'DDD Model Calculations'!N$11,"")</f>
        <v>-0.62830551604554907</v>
      </c>
      <c r="AF9" t="str">
        <f t="shared" si="8"/>
        <v/>
      </c>
      <c r="AG9">
        <f t="shared" si="9"/>
        <v>1</v>
      </c>
      <c r="AH9">
        <f t="shared" si="10"/>
        <v>1</v>
      </c>
      <c r="AI9">
        <f t="shared" si="11"/>
        <v>1</v>
      </c>
    </row>
    <row r="10" spans="1:35">
      <c r="A10" s="2">
        <v>44438</v>
      </c>
      <c r="B10" s="1">
        <v>69</v>
      </c>
      <c r="C10" s="1">
        <v>0</v>
      </c>
      <c r="D10" t="str">
        <v>A</v>
      </c>
      <c r="E10">
        <v>432</v>
      </c>
      <c r="F10">
        <v>432</v>
      </c>
      <c r="G10" t="str">
        <f t="shared" si="12"/>
        <v/>
      </c>
      <c r="H10" s="2">
        <f t="shared" si="13"/>
        <v>44438</v>
      </c>
      <c r="I10" t="str">
        <f t="shared" si="14"/>
        <v/>
      </c>
      <c r="J10" t="str">
        <f t="shared" si="15"/>
        <v/>
      </c>
      <c r="K10" t="str">
        <f>IF(AND($H11&gt;0,$H11&lt;&gt;""),VLOOKUP($H11,'Weather Data'!$L$2:$P$4170,'DDD Model Calculations'!$D$22,FALSE),"")</f>
        <v/>
      </c>
      <c r="L10" t="str">
        <f>IF(AND($K10&gt;0,$K10&lt;&gt;""),VLOOKUP($H10,'Weather Data'!$L$2:$P$4170,'DDD Model Calculations'!$D$22,FALSE),"")</f>
        <v/>
      </c>
      <c r="M10" t="str">
        <f t="shared" si="16"/>
        <v/>
      </c>
      <c r="N10" t="str">
        <f t="shared" si="0"/>
        <v/>
      </c>
      <c r="O10" t="str">
        <f t="shared" si="1"/>
        <v/>
      </c>
      <c r="P10" t="str">
        <f t="shared" si="17"/>
        <v/>
      </c>
      <c r="Q10" t="str">
        <f t="shared" si="2"/>
        <v/>
      </c>
      <c r="R10" t="str">
        <f t="shared" si="3"/>
        <v/>
      </c>
      <c r="S10" t="str">
        <f>IF('DDD Model Calculations'!$D$23=1,WorkingData!AF10,IF('DDD Model Calculations'!$D$23=2,WorkingData!AG10,IF('DDD Model Calculations'!$D$23=4,WorkingData!AH10,WorkingData!AI10)))</f>
        <v/>
      </c>
      <c r="T10" t="str">
        <f t="shared" si="4"/>
        <v/>
      </c>
      <c r="U10" t="str">
        <f t="shared" si="5"/>
        <v/>
      </c>
      <c r="V10" t="str">
        <f t="shared" si="6"/>
        <v/>
      </c>
      <c r="W10" t="str">
        <f t="shared" si="7"/>
        <v/>
      </c>
      <c r="X10" t="str">
        <f>IF(AND($N10&gt;0,$N10&lt;&gt;"",'DDD Model Calculations'!$K$3&gt;=3),$N10-('DDD Model Calculations'!K$13+'DDD Model Calculations'!K$12*WorkingData!$P10),"")</f>
        <v/>
      </c>
      <c r="Y10" t="str">
        <f>IF(AND($N10&gt;0,$N10&lt;&gt;""),$N10-('DDD Model Calculations'!L$13+'DDD Model Calculations'!L$12*WorkingData!$P10),"")</f>
        <v/>
      </c>
      <c r="Z10" t="str">
        <f>IF(AND($N10&gt;0,$N10&lt;&gt;""),$N10-('DDD Model Calculations'!M$13+'DDD Model Calculations'!M$12*WorkingData!$P10),"")</f>
        <v/>
      </c>
      <c r="AA10" t="str">
        <f>IF(AND($N10&gt;0,$N10&lt;&gt;""),$N10-('DDD Model Calculations'!N$13+'DDD Model Calculations'!N$12*WorkingData!$P10),"")</f>
        <v/>
      </c>
      <c r="AB10" t="str">
        <f>IF(X10&lt;&gt;"",X10/'DDD Model Calculations'!K$11,"")</f>
        <v/>
      </c>
      <c r="AC10" t="str">
        <f>IF(Y10&lt;&gt;"",Y10/'DDD Model Calculations'!L$11,"")</f>
        <v/>
      </c>
      <c r="AD10" t="str">
        <f>IF(Z10&lt;&gt;"",Z10/'DDD Model Calculations'!M$11,"")</f>
        <v/>
      </c>
      <c r="AE10" t="str">
        <f>IF(AA10&lt;&gt;"",AA10/'DDD Model Calculations'!N$11,"")</f>
        <v/>
      </c>
      <c r="AF10" t="str">
        <f t="shared" si="8"/>
        <v/>
      </c>
      <c r="AG10" t="str">
        <f t="shared" si="9"/>
        <v/>
      </c>
      <c r="AH10" t="str">
        <f t="shared" si="10"/>
        <v/>
      </c>
      <c r="AI10" t="str">
        <f t="shared" si="11"/>
        <v/>
      </c>
    </row>
    <row r="11" spans="1:35">
      <c r="A11" s="2"/>
      <c r="G11" t="str">
        <f t="shared" si="12"/>
        <v/>
      </c>
      <c r="H11" s="2" t="str">
        <f t="shared" si="13"/>
        <v/>
      </c>
      <c r="I11" t="str">
        <f t="shared" si="14"/>
        <v/>
      </c>
      <c r="J11" t="str">
        <f t="shared" si="15"/>
        <v/>
      </c>
      <c r="K11" t="str">
        <f>IF(AND($H12&gt;0,$H12&lt;&gt;""),VLOOKUP($H12,'Weather Data'!$L$2:$P$4170,'DDD Model Calculations'!$D$22,FALSE),"")</f>
        <v/>
      </c>
      <c r="L11" t="str">
        <f>IF(AND($K11&gt;0,$K11&lt;&gt;""),VLOOKUP($H11,'Weather Data'!$L$2:$P$4170,'DDD Model Calculations'!$D$22,FALSE),"")</f>
        <v/>
      </c>
      <c r="M11" t="str">
        <f t="shared" si="16"/>
        <v/>
      </c>
      <c r="N11" t="str">
        <f t="shared" si="0"/>
        <v/>
      </c>
      <c r="O11" t="str">
        <f t="shared" si="1"/>
        <v/>
      </c>
      <c r="P11" t="str">
        <f t="shared" si="17"/>
        <v/>
      </c>
      <c r="Q11" t="str">
        <f t="shared" si="2"/>
        <v/>
      </c>
      <c r="R11" t="str">
        <f t="shared" si="3"/>
        <v/>
      </c>
      <c r="S11" t="str">
        <f>IF('DDD Model Calculations'!$D$23=1,WorkingData!AF11,IF('DDD Model Calculations'!$D$23=2,WorkingData!AG11,IF('DDD Model Calculations'!$D$23=4,WorkingData!AH11,WorkingData!AI11)))</f>
        <v/>
      </c>
      <c r="T11" t="str">
        <f t="shared" si="4"/>
        <v/>
      </c>
      <c r="U11" t="str">
        <f t="shared" si="5"/>
        <v/>
      </c>
      <c r="V11" t="str">
        <f t="shared" si="6"/>
        <v/>
      </c>
      <c r="W11" t="str">
        <f t="shared" si="7"/>
        <v/>
      </c>
      <c r="X11" t="str">
        <f>IF(AND($N11&gt;0,$N11&lt;&gt;"",'DDD Model Calculations'!$K$3&gt;=3),$N11-('DDD Model Calculations'!K$13+'DDD Model Calculations'!K$12*WorkingData!$P11),"")</f>
        <v/>
      </c>
      <c r="Y11" t="str">
        <f>IF(AND($N11&gt;0,$N11&lt;&gt;""),$N11-('DDD Model Calculations'!L$13+'DDD Model Calculations'!L$12*WorkingData!$P11),"")</f>
        <v/>
      </c>
      <c r="Z11" t="str">
        <f>IF(AND($N11&gt;0,$N11&lt;&gt;""),$N11-('DDD Model Calculations'!M$13+'DDD Model Calculations'!M$12*WorkingData!$P11),"")</f>
        <v/>
      </c>
      <c r="AA11" t="str">
        <f>IF(AND($N11&gt;0,$N11&lt;&gt;""),$N11-('DDD Model Calculations'!N$13+'DDD Model Calculations'!N$12*WorkingData!$P11),"")</f>
        <v/>
      </c>
      <c r="AB11" t="str">
        <f>IF(X11&lt;&gt;"",X11/'DDD Model Calculations'!K$11,"")</f>
        <v/>
      </c>
      <c r="AC11" t="str">
        <f>IF(Y11&lt;&gt;"",Y11/'DDD Model Calculations'!L$11,"")</f>
        <v/>
      </c>
      <c r="AD11" t="str">
        <f>IF(Z11&lt;&gt;"",Z11/'DDD Model Calculations'!M$11,"")</f>
        <v/>
      </c>
      <c r="AE11" t="str">
        <f>IF(AA11&lt;&gt;"",AA11/'DDD Model Calculations'!N$11,"")</f>
        <v/>
      </c>
      <c r="AF11" t="str">
        <f t="shared" si="8"/>
        <v/>
      </c>
      <c r="AG11" t="str">
        <f t="shared" si="9"/>
        <v/>
      </c>
      <c r="AH11" t="str">
        <f t="shared" si="10"/>
        <v/>
      </c>
      <c r="AI11" t="str">
        <f t="shared" si="11"/>
        <v/>
      </c>
    </row>
    <row r="12" spans="1:35">
      <c r="A12" s="2"/>
      <c r="G12" t="str">
        <f t="shared" si="12"/>
        <v/>
      </c>
      <c r="H12" s="2" t="str">
        <f t="shared" si="13"/>
        <v/>
      </c>
      <c r="I12" t="str">
        <f t="shared" si="14"/>
        <v/>
      </c>
      <c r="J12" t="str">
        <f t="shared" si="15"/>
        <v/>
      </c>
      <c r="K12" t="str">
        <f>IF(AND($H13&gt;0,$H13&lt;&gt;""),VLOOKUP($H13,'Weather Data'!$L$2:$P$4170,'DDD Model Calculations'!$D$22,FALSE),"")</f>
        <v/>
      </c>
      <c r="L12" t="str">
        <f>IF(AND($K12&gt;0,$K12&lt;&gt;""),VLOOKUP($H12,'Weather Data'!$L$2:$P$4170,'DDD Model Calculations'!$D$22,FALSE),"")</f>
        <v/>
      </c>
      <c r="M12" t="str">
        <f t="shared" si="16"/>
        <v/>
      </c>
      <c r="N12" t="str">
        <f t="shared" si="0"/>
        <v/>
      </c>
      <c r="O12" t="str">
        <f t="shared" si="1"/>
        <v/>
      </c>
      <c r="P12" t="str">
        <f t="shared" si="17"/>
        <v/>
      </c>
      <c r="Q12" t="str">
        <f t="shared" si="2"/>
        <v/>
      </c>
      <c r="R12" t="str">
        <f t="shared" si="3"/>
        <v/>
      </c>
      <c r="S12" t="str">
        <f>IF('DDD Model Calculations'!$D$23=1,WorkingData!AF12,IF('DDD Model Calculations'!$D$23=2,WorkingData!AG12,IF('DDD Model Calculations'!$D$23=4,WorkingData!AH12,WorkingData!AI12)))</f>
        <v/>
      </c>
      <c r="T12" t="str">
        <f t="shared" si="4"/>
        <v/>
      </c>
      <c r="U12" t="str">
        <f t="shared" si="5"/>
        <v/>
      </c>
      <c r="V12" t="str">
        <f t="shared" si="6"/>
        <v/>
      </c>
      <c r="W12" t="str">
        <f t="shared" si="7"/>
        <v/>
      </c>
      <c r="X12" t="str">
        <f>IF(AND($N12&gt;0,$N12&lt;&gt;"",'DDD Model Calculations'!$K$3&gt;=3),$N12-('DDD Model Calculations'!K$13+'DDD Model Calculations'!K$12*WorkingData!$P12),"")</f>
        <v/>
      </c>
      <c r="Y12" t="str">
        <f>IF(AND($N12&gt;0,$N12&lt;&gt;""),$N12-('DDD Model Calculations'!L$13+'DDD Model Calculations'!L$12*WorkingData!$P12),"")</f>
        <v/>
      </c>
      <c r="Z12" t="str">
        <f>IF(AND($N12&gt;0,$N12&lt;&gt;""),$N12-('DDD Model Calculations'!M$13+'DDD Model Calculations'!M$12*WorkingData!$P12),"")</f>
        <v/>
      </c>
      <c r="AA12" t="str">
        <f>IF(AND($N12&gt;0,$N12&lt;&gt;""),$N12-('DDD Model Calculations'!N$13+'DDD Model Calculations'!N$12*WorkingData!$P12),"")</f>
        <v/>
      </c>
      <c r="AB12" t="str">
        <f>IF(X12&lt;&gt;"",X12/'DDD Model Calculations'!K$11,"")</f>
        <v/>
      </c>
      <c r="AC12" t="str">
        <f>IF(Y12&lt;&gt;"",Y12/'DDD Model Calculations'!L$11,"")</f>
        <v/>
      </c>
      <c r="AD12" t="str">
        <f>IF(Z12&lt;&gt;"",Z12/'DDD Model Calculations'!M$11,"")</f>
        <v/>
      </c>
      <c r="AE12" t="str">
        <f>IF(AA12&lt;&gt;"",AA12/'DDD Model Calculations'!N$11,"")</f>
        <v/>
      </c>
      <c r="AF12" t="str">
        <f t="shared" si="8"/>
        <v/>
      </c>
      <c r="AG12" t="str">
        <f t="shared" si="9"/>
        <v/>
      </c>
      <c r="AH12" t="str">
        <f t="shared" si="10"/>
        <v/>
      </c>
      <c r="AI12" t="str">
        <f t="shared" si="11"/>
        <v/>
      </c>
    </row>
    <row r="13" spans="1:35">
      <c r="A13" s="2"/>
      <c r="G13" t="str">
        <f t="shared" si="12"/>
        <v/>
      </c>
      <c r="H13" s="2" t="str">
        <f t="shared" si="13"/>
        <v/>
      </c>
      <c r="I13" t="str">
        <f t="shared" si="14"/>
        <v/>
      </c>
      <c r="J13" t="str">
        <f t="shared" si="15"/>
        <v/>
      </c>
      <c r="K13" t="str">
        <f>IF(AND($H14&gt;0,$H14&lt;&gt;""),VLOOKUP($H14,'Weather Data'!$L$2:$P$4170,'DDD Model Calculations'!$D$22,FALSE),"")</f>
        <v/>
      </c>
      <c r="L13" t="str">
        <f>IF(AND($K13&gt;0,$K13&lt;&gt;""),VLOOKUP($H13,'Weather Data'!$L$2:$P$4170,'DDD Model Calculations'!$D$22,FALSE),"")</f>
        <v/>
      </c>
      <c r="M13" t="str">
        <f t="shared" si="16"/>
        <v/>
      </c>
      <c r="N13" t="str">
        <f t="shared" si="0"/>
        <v/>
      </c>
      <c r="O13" t="str">
        <f t="shared" si="1"/>
        <v/>
      </c>
      <c r="P13" t="str">
        <f t="shared" si="17"/>
        <v/>
      </c>
      <c r="Q13" t="str">
        <f t="shared" si="2"/>
        <v/>
      </c>
      <c r="R13" t="str">
        <f t="shared" si="3"/>
        <v/>
      </c>
      <c r="S13" t="str">
        <f>IF('DDD Model Calculations'!$D$23=1,WorkingData!AF13,IF('DDD Model Calculations'!$D$23=2,WorkingData!AG13,IF('DDD Model Calculations'!$D$23=4,WorkingData!AH13,WorkingData!AI13)))</f>
        <v/>
      </c>
      <c r="T13" t="str">
        <f t="shared" si="4"/>
        <v/>
      </c>
      <c r="U13" t="str">
        <f t="shared" si="5"/>
        <v/>
      </c>
      <c r="V13" t="str">
        <f t="shared" si="6"/>
        <v/>
      </c>
      <c r="W13" t="str">
        <f t="shared" si="7"/>
        <v/>
      </c>
      <c r="X13" t="str">
        <f>IF(AND($N13&gt;0,$N13&lt;&gt;"",'DDD Model Calculations'!$K$3&gt;=3),$N13-('DDD Model Calculations'!K$13+'DDD Model Calculations'!K$12*WorkingData!$P13),"")</f>
        <v/>
      </c>
      <c r="Y13" t="str">
        <f>IF(AND($N13&gt;0,$N13&lt;&gt;""),$N13-('DDD Model Calculations'!L$13+'DDD Model Calculations'!L$12*WorkingData!$P13),"")</f>
        <v/>
      </c>
      <c r="Z13" t="str">
        <f>IF(AND($N13&gt;0,$N13&lt;&gt;""),$N13-('DDD Model Calculations'!M$13+'DDD Model Calculations'!M$12*WorkingData!$P13),"")</f>
        <v/>
      </c>
      <c r="AA13" t="str">
        <f>IF(AND($N13&gt;0,$N13&lt;&gt;""),$N13-('DDD Model Calculations'!N$13+'DDD Model Calculations'!N$12*WorkingData!$P13),"")</f>
        <v/>
      </c>
      <c r="AB13" t="str">
        <f>IF(X13&lt;&gt;"",X13/'DDD Model Calculations'!K$11,"")</f>
        <v/>
      </c>
      <c r="AC13" t="str">
        <f>IF(Y13&lt;&gt;"",Y13/'DDD Model Calculations'!L$11,"")</f>
        <v/>
      </c>
      <c r="AD13" t="str">
        <f>IF(Z13&lt;&gt;"",Z13/'DDD Model Calculations'!M$11,"")</f>
        <v/>
      </c>
      <c r="AE13" t="str">
        <f>IF(AA13&lt;&gt;"",AA13/'DDD Model Calculations'!N$11,"")</f>
        <v/>
      </c>
      <c r="AF13" t="str">
        <f t="shared" si="8"/>
        <v/>
      </c>
      <c r="AG13" t="str">
        <f t="shared" si="9"/>
        <v/>
      </c>
      <c r="AH13" t="str">
        <f t="shared" si="10"/>
        <v/>
      </c>
      <c r="AI13" t="str">
        <f t="shared" si="11"/>
        <v/>
      </c>
    </row>
    <row r="14" spans="1:35">
      <c r="A14" s="2"/>
      <c r="G14" t="str">
        <f t="shared" si="12"/>
        <v/>
      </c>
      <c r="H14" s="2" t="str">
        <f t="shared" si="13"/>
        <v/>
      </c>
      <c r="I14" t="str">
        <f t="shared" si="14"/>
        <v/>
      </c>
      <c r="J14" t="str">
        <f t="shared" si="15"/>
        <v/>
      </c>
      <c r="K14" t="str">
        <f>IF(AND($H15&gt;0,$H15&lt;&gt;""),VLOOKUP($H15,'Weather Data'!$L$2:$P$4170,'DDD Model Calculations'!$D$22,FALSE),"")</f>
        <v/>
      </c>
      <c r="L14" t="str">
        <f>IF(AND($K14&gt;0,$K14&lt;&gt;""),VLOOKUP($H14,'Weather Data'!$L$2:$P$4170,'DDD Model Calculations'!$D$22,FALSE),"")</f>
        <v/>
      </c>
      <c r="M14" t="str">
        <f t="shared" si="16"/>
        <v/>
      </c>
      <c r="N14" t="str">
        <f t="shared" si="0"/>
        <v/>
      </c>
      <c r="O14" t="str">
        <f t="shared" si="1"/>
        <v/>
      </c>
      <c r="P14" t="str">
        <f t="shared" si="17"/>
        <v/>
      </c>
      <c r="Q14" t="str">
        <f t="shared" si="2"/>
        <v/>
      </c>
      <c r="R14" t="str">
        <f t="shared" si="3"/>
        <v/>
      </c>
      <c r="S14" t="str">
        <f>IF('DDD Model Calculations'!$D$23=1,WorkingData!AF14,IF('DDD Model Calculations'!$D$23=2,WorkingData!AG14,IF('DDD Model Calculations'!$D$23=4,WorkingData!AH14,WorkingData!AI14)))</f>
        <v/>
      </c>
      <c r="T14" t="str">
        <f t="shared" si="4"/>
        <v/>
      </c>
      <c r="U14" t="str">
        <f t="shared" si="5"/>
        <v/>
      </c>
      <c r="V14" t="str">
        <f t="shared" si="6"/>
        <v/>
      </c>
      <c r="W14" t="str">
        <f t="shared" si="7"/>
        <v/>
      </c>
      <c r="X14" t="str">
        <f>IF(AND($N14&gt;0,$N14&lt;&gt;"",'DDD Model Calculations'!$K$3&gt;=3),$N14-('DDD Model Calculations'!K$13+'DDD Model Calculations'!K$12*WorkingData!$P14),"")</f>
        <v/>
      </c>
      <c r="Y14" t="str">
        <f>IF(AND($N14&gt;0,$N14&lt;&gt;""),$N14-('DDD Model Calculations'!L$13+'DDD Model Calculations'!L$12*WorkingData!$P14),"")</f>
        <v/>
      </c>
      <c r="Z14" t="str">
        <f>IF(AND($N14&gt;0,$N14&lt;&gt;""),$N14-('DDD Model Calculations'!M$13+'DDD Model Calculations'!M$12*WorkingData!$P14),"")</f>
        <v/>
      </c>
      <c r="AA14" t="str">
        <f>IF(AND($N14&gt;0,$N14&lt;&gt;""),$N14-('DDD Model Calculations'!N$13+'DDD Model Calculations'!N$12*WorkingData!$P14),"")</f>
        <v/>
      </c>
      <c r="AB14" t="str">
        <f>IF(X14&lt;&gt;"",X14/'DDD Model Calculations'!K$11,"")</f>
        <v/>
      </c>
      <c r="AC14" t="str">
        <f>IF(Y14&lt;&gt;"",Y14/'DDD Model Calculations'!L$11,"")</f>
        <v/>
      </c>
      <c r="AD14" t="str">
        <f>IF(Z14&lt;&gt;"",Z14/'DDD Model Calculations'!M$11,"")</f>
        <v/>
      </c>
      <c r="AE14" t="str">
        <f>IF(AA14&lt;&gt;"",AA14/'DDD Model Calculations'!N$11,"")</f>
        <v/>
      </c>
      <c r="AF14" t="str">
        <f t="shared" si="8"/>
        <v/>
      </c>
      <c r="AG14" t="str">
        <f t="shared" si="9"/>
        <v/>
      </c>
      <c r="AH14" t="str">
        <f t="shared" si="10"/>
        <v/>
      </c>
      <c r="AI14" t="str">
        <f t="shared" si="11"/>
        <v/>
      </c>
    </row>
    <row r="15" spans="1:35">
      <c r="A15" s="2"/>
      <c r="G15" t="str">
        <f t="shared" si="12"/>
        <v/>
      </c>
      <c r="H15" s="2" t="str">
        <f t="shared" si="13"/>
        <v/>
      </c>
      <c r="I15" t="str">
        <f t="shared" si="14"/>
        <v/>
      </c>
      <c r="J15" t="str">
        <f t="shared" si="15"/>
        <v/>
      </c>
      <c r="K15" t="str">
        <f>IF(AND($H16&gt;0,$H16&lt;&gt;""),VLOOKUP($H16,'Weather Data'!$L$2:$P$4170,'DDD Model Calculations'!$D$22,FALSE),"")</f>
        <v/>
      </c>
      <c r="L15" t="str">
        <f>IF(AND($K15&gt;0,$K15&lt;&gt;""),VLOOKUP($H15,'Weather Data'!$L$2:$P$4170,'DDD Model Calculations'!$D$22,FALSE),"")</f>
        <v/>
      </c>
      <c r="M15" t="str">
        <f t="shared" si="16"/>
        <v/>
      </c>
      <c r="N15" t="str">
        <f t="shared" si="0"/>
        <v/>
      </c>
      <c r="O15" t="str">
        <f t="shared" si="1"/>
        <v/>
      </c>
      <c r="P15" t="str">
        <f t="shared" si="17"/>
        <v/>
      </c>
      <c r="Q15" t="str">
        <f t="shared" si="2"/>
        <v/>
      </c>
      <c r="R15" t="str">
        <f t="shared" si="3"/>
        <v/>
      </c>
      <c r="S15" t="str">
        <f>IF('DDD Model Calculations'!$D$23=1,WorkingData!AF15,IF('DDD Model Calculations'!$D$23=2,WorkingData!AG15,IF('DDD Model Calculations'!$D$23=4,WorkingData!AH15,WorkingData!AI15)))</f>
        <v/>
      </c>
      <c r="T15" t="str">
        <f t="shared" si="4"/>
        <v/>
      </c>
      <c r="U15" t="str">
        <f t="shared" si="5"/>
        <v/>
      </c>
      <c r="V15" t="str">
        <f t="shared" si="6"/>
        <v/>
      </c>
      <c r="W15" t="str">
        <f t="shared" si="7"/>
        <v/>
      </c>
      <c r="X15" t="str">
        <f>IF(AND($N15&gt;0,$N15&lt;&gt;"",'DDD Model Calculations'!$K$3&gt;=3),$N15-('DDD Model Calculations'!K$13+'DDD Model Calculations'!K$12*WorkingData!$P15),"")</f>
        <v/>
      </c>
      <c r="Y15" t="str">
        <f>IF(AND($N15&gt;0,$N15&lt;&gt;""),$N15-('DDD Model Calculations'!L$13+'DDD Model Calculations'!L$12*WorkingData!$P15),"")</f>
        <v/>
      </c>
      <c r="Z15" t="str">
        <f>IF(AND($N15&gt;0,$N15&lt;&gt;""),$N15-('DDD Model Calculations'!M$13+'DDD Model Calculations'!M$12*WorkingData!$P15),"")</f>
        <v/>
      </c>
      <c r="AA15" t="str">
        <f>IF(AND($N15&gt;0,$N15&lt;&gt;""),$N15-('DDD Model Calculations'!N$13+'DDD Model Calculations'!N$12*WorkingData!$P15),"")</f>
        <v/>
      </c>
      <c r="AB15" t="str">
        <f>IF(X15&lt;&gt;"",X15/'DDD Model Calculations'!K$11,"")</f>
        <v/>
      </c>
      <c r="AC15" t="str">
        <f>IF(Y15&lt;&gt;"",Y15/'DDD Model Calculations'!L$11,"")</f>
        <v/>
      </c>
      <c r="AD15" t="str">
        <f>IF(Z15&lt;&gt;"",Z15/'DDD Model Calculations'!M$11,"")</f>
        <v/>
      </c>
      <c r="AE15" t="str">
        <f>IF(AA15&lt;&gt;"",AA15/'DDD Model Calculations'!N$11,"")</f>
        <v/>
      </c>
      <c r="AF15" t="str">
        <f t="shared" si="8"/>
        <v/>
      </c>
      <c r="AG15" t="str">
        <f t="shared" si="9"/>
        <v/>
      </c>
      <c r="AH15" t="str">
        <f t="shared" si="10"/>
        <v/>
      </c>
      <c r="AI15" t="str">
        <f t="shared" si="11"/>
        <v/>
      </c>
    </row>
    <row r="16" spans="1:35">
      <c r="A16" s="2"/>
      <c r="G16" t="str">
        <f t="shared" si="12"/>
        <v/>
      </c>
      <c r="H16" s="2" t="str">
        <f t="shared" si="13"/>
        <v/>
      </c>
      <c r="I16" t="str">
        <f t="shared" si="14"/>
        <v/>
      </c>
      <c r="J16" t="str">
        <f t="shared" si="15"/>
        <v/>
      </c>
      <c r="K16" t="str">
        <f>IF(AND($H17&gt;0,$H17&lt;&gt;""),VLOOKUP($H17,'Weather Data'!$L$2:$P$4170,'DDD Model Calculations'!$D$22,FALSE),"")</f>
        <v/>
      </c>
      <c r="L16" t="str">
        <f>IF(AND($K16&gt;0,$K16&lt;&gt;""),VLOOKUP($H16,'Weather Data'!$L$2:$P$4170,'DDD Model Calculations'!$D$22,FALSE),"")</f>
        <v/>
      </c>
      <c r="M16" t="str">
        <f t="shared" si="16"/>
        <v/>
      </c>
      <c r="N16" t="str">
        <f t="shared" si="0"/>
        <v/>
      </c>
      <c r="O16" t="str">
        <f t="shared" si="1"/>
        <v/>
      </c>
      <c r="P16" t="str">
        <f t="shared" si="17"/>
        <v/>
      </c>
      <c r="Q16" t="str">
        <f t="shared" si="2"/>
        <v/>
      </c>
      <c r="R16" t="str">
        <f t="shared" si="3"/>
        <v/>
      </c>
      <c r="S16" t="str">
        <f>IF('DDD Model Calculations'!$D$23=1,WorkingData!AF16,IF('DDD Model Calculations'!$D$23=2,WorkingData!AG16,IF('DDD Model Calculations'!$D$23=4,WorkingData!AH16,WorkingData!AI16)))</f>
        <v/>
      </c>
      <c r="T16" t="str">
        <f t="shared" si="4"/>
        <v/>
      </c>
      <c r="U16" t="str">
        <f t="shared" si="5"/>
        <v/>
      </c>
      <c r="V16" t="str">
        <f t="shared" si="6"/>
        <v/>
      </c>
      <c r="W16" t="str">
        <f t="shared" si="7"/>
        <v/>
      </c>
      <c r="X16" t="str">
        <f>IF(AND($N16&gt;0,$N16&lt;&gt;"",'DDD Model Calculations'!$K$3&gt;=3),$N16-('DDD Model Calculations'!K$13+'DDD Model Calculations'!K$12*WorkingData!$P16),"")</f>
        <v/>
      </c>
      <c r="Y16" t="str">
        <f>IF(AND($N16&gt;0,$N16&lt;&gt;""),$N16-('DDD Model Calculations'!L$13+'DDD Model Calculations'!L$12*WorkingData!$P16),"")</f>
        <v/>
      </c>
      <c r="Z16" t="str">
        <f>IF(AND($N16&gt;0,$N16&lt;&gt;""),$N16-('DDD Model Calculations'!M$13+'DDD Model Calculations'!M$12*WorkingData!$P16),"")</f>
        <v/>
      </c>
      <c r="AA16" t="str">
        <f>IF(AND($N16&gt;0,$N16&lt;&gt;""),$N16-('DDD Model Calculations'!N$13+'DDD Model Calculations'!N$12*WorkingData!$P16),"")</f>
        <v/>
      </c>
      <c r="AB16" t="str">
        <f>IF(X16&lt;&gt;"",X16/'DDD Model Calculations'!K$11,"")</f>
        <v/>
      </c>
      <c r="AC16" t="str">
        <f>IF(Y16&lt;&gt;"",Y16/'DDD Model Calculations'!L$11,"")</f>
        <v/>
      </c>
      <c r="AD16" t="str">
        <f>IF(Z16&lt;&gt;"",Z16/'DDD Model Calculations'!M$11,"")</f>
        <v/>
      </c>
      <c r="AE16" t="str">
        <f>IF(AA16&lt;&gt;"",AA16/'DDD Model Calculations'!N$11,"")</f>
        <v/>
      </c>
      <c r="AF16" t="str">
        <f t="shared" si="8"/>
        <v/>
      </c>
      <c r="AG16" t="str">
        <f t="shared" si="9"/>
        <v/>
      </c>
      <c r="AH16" t="str">
        <f t="shared" si="10"/>
        <v/>
      </c>
      <c r="AI16" t="str">
        <f t="shared" si="11"/>
        <v/>
      </c>
    </row>
    <row r="17" spans="1:35">
      <c r="A17" s="2"/>
      <c r="G17" t="str">
        <f t="shared" si="12"/>
        <v/>
      </c>
      <c r="H17" s="2" t="str">
        <f t="shared" si="13"/>
        <v/>
      </c>
      <c r="I17" t="str">
        <f t="shared" si="14"/>
        <v/>
      </c>
      <c r="J17" t="str">
        <f t="shared" si="15"/>
        <v/>
      </c>
      <c r="K17" t="str">
        <f>IF(AND($H18&gt;0,$H18&lt;&gt;""),VLOOKUP($H18,'Weather Data'!$L$2:$P$4170,'DDD Model Calculations'!$D$22,FALSE),"")</f>
        <v/>
      </c>
      <c r="L17" t="str">
        <f>IF(AND($K17&gt;0,$K17&lt;&gt;""),VLOOKUP($H17,'Weather Data'!$L$2:$P$4170,'DDD Model Calculations'!$D$22,FALSE),"")</f>
        <v/>
      </c>
      <c r="M17" t="str">
        <f t="shared" si="16"/>
        <v/>
      </c>
      <c r="N17" t="str">
        <f t="shared" si="0"/>
        <v/>
      </c>
      <c r="O17" t="str">
        <f t="shared" si="1"/>
        <v/>
      </c>
      <c r="P17" t="str">
        <f t="shared" si="17"/>
        <v/>
      </c>
      <c r="Q17" t="str">
        <f t="shared" si="2"/>
        <v/>
      </c>
      <c r="R17" t="str">
        <f t="shared" si="3"/>
        <v/>
      </c>
      <c r="S17" t="str">
        <f>IF('DDD Model Calculations'!$D$23=1,WorkingData!AF17,IF('DDD Model Calculations'!$D$23=2,WorkingData!AG17,IF('DDD Model Calculations'!$D$23=4,WorkingData!AH17,WorkingData!AI17)))</f>
        <v/>
      </c>
      <c r="T17" t="str">
        <f t="shared" si="4"/>
        <v/>
      </c>
      <c r="U17" t="str">
        <f t="shared" si="5"/>
        <v/>
      </c>
      <c r="V17" t="str">
        <f t="shared" si="6"/>
        <v/>
      </c>
      <c r="W17" t="str">
        <f t="shared" si="7"/>
        <v/>
      </c>
      <c r="X17" t="str">
        <f>IF(AND($N17&gt;0,$N17&lt;&gt;"",'DDD Model Calculations'!$K$3&gt;=3),$N17-('DDD Model Calculations'!K$13+'DDD Model Calculations'!K$12*WorkingData!$P17),"")</f>
        <v/>
      </c>
      <c r="Y17" t="str">
        <f>IF(AND($N17&gt;0,$N17&lt;&gt;""),$N17-('DDD Model Calculations'!L$13+'DDD Model Calculations'!L$12*WorkingData!$P17),"")</f>
        <v/>
      </c>
      <c r="Z17" t="str">
        <f>IF(AND($N17&gt;0,$N17&lt;&gt;""),$N17-('DDD Model Calculations'!M$13+'DDD Model Calculations'!M$12*WorkingData!$P17),"")</f>
        <v/>
      </c>
      <c r="AA17" t="str">
        <f>IF(AND($N17&gt;0,$N17&lt;&gt;""),$N17-('DDD Model Calculations'!N$13+'DDD Model Calculations'!N$12*WorkingData!$P17),"")</f>
        <v/>
      </c>
      <c r="AB17" t="str">
        <f>IF(X17&lt;&gt;"",X17/'DDD Model Calculations'!K$11,"")</f>
        <v/>
      </c>
      <c r="AC17" t="str">
        <f>IF(Y17&lt;&gt;"",Y17/'DDD Model Calculations'!L$11,"")</f>
        <v/>
      </c>
      <c r="AD17" t="str">
        <f>IF(Z17&lt;&gt;"",Z17/'DDD Model Calculations'!M$11,"")</f>
        <v/>
      </c>
      <c r="AE17" t="str">
        <f>IF(AA17&lt;&gt;"",AA17/'DDD Model Calculations'!N$11,"")</f>
        <v/>
      </c>
      <c r="AF17" t="str">
        <f t="shared" si="8"/>
        <v/>
      </c>
      <c r="AG17" t="str">
        <f t="shared" si="9"/>
        <v/>
      </c>
      <c r="AH17" t="str">
        <f t="shared" si="10"/>
        <v/>
      </c>
      <c r="AI17" t="str">
        <f t="shared" si="11"/>
        <v/>
      </c>
    </row>
    <row r="18" spans="1:35">
      <c r="A18" s="2"/>
      <c r="G18" t="str">
        <f t="shared" si="12"/>
        <v/>
      </c>
      <c r="H18" s="2" t="str">
        <f t="shared" si="13"/>
        <v/>
      </c>
      <c r="I18" t="str">
        <f t="shared" si="14"/>
        <v/>
      </c>
      <c r="J18" t="str">
        <f t="shared" si="15"/>
        <v/>
      </c>
      <c r="K18" t="str">
        <f>IF(AND($H19&gt;0,$H19&lt;&gt;""),VLOOKUP($H19,'Weather Data'!$L$2:$P$4170,'DDD Model Calculations'!$D$22,FALSE),"")</f>
        <v/>
      </c>
      <c r="L18" t="str">
        <f>IF(AND($K18&gt;0,$K18&lt;&gt;""),VLOOKUP($H18,'Weather Data'!$L$2:$P$4170,'DDD Model Calculations'!$D$22,FALSE),"")</f>
        <v/>
      </c>
      <c r="M18" t="str">
        <f t="shared" si="16"/>
        <v/>
      </c>
      <c r="N18" t="str">
        <f t="shared" si="0"/>
        <v/>
      </c>
      <c r="O18" t="str">
        <f t="shared" si="1"/>
        <v/>
      </c>
      <c r="P18" t="str">
        <f t="shared" si="17"/>
        <v/>
      </c>
      <c r="Q18" t="str">
        <f t="shared" si="2"/>
        <v/>
      </c>
      <c r="R18" t="str">
        <f t="shared" si="3"/>
        <v/>
      </c>
      <c r="S18" t="str">
        <f>IF('DDD Model Calculations'!$D$23=1,WorkingData!AF18,IF('DDD Model Calculations'!$D$23=2,WorkingData!AG18,IF('DDD Model Calculations'!$D$23=4,WorkingData!AH18,WorkingData!AI18)))</f>
        <v/>
      </c>
      <c r="T18" t="str">
        <f t="shared" si="4"/>
        <v/>
      </c>
      <c r="U18" t="str">
        <f t="shared" si="5"/>
        <v/>
      </c>
      <c r="V18" t="str">
        <f t="shared" si="6"/>
        <v/>
      </c>
      <c r="W18" t="str">
        <f t="shared" si="7"/>
        <v/>
      </c>
      <c r="X18" t="str">
        <f>IF(AND($N18&gt;0,$N18&lt;&gt;"",'DDD Model Calculations'!$K$3&gt;=3),$N18-('DDD Model Calculations'!K$13+'DDD Model Calculations'!K$12*WorkingData!$P18),"")</f>
        <v/>
      </c>
      <c r="Y18" t="str">
        <f>IF(AND($N18&gt;0,$N18&lt;&gt;""),$N18-('DDD Model Calculations'!L$13+'DDD Model Calculations'!L$12*WorkingData!$P18),"")</f>
        <v/>
      </c>
      <c r="Z18" t="str">
        <f>IF(AND($N18&gt;0,$N18&lt;&gt;""),$N18-('DDD Model Calculations'!M$13+'DDD Model Calculations'!M$12*WorkingData!$P18),"")</f>
        <v/>
      </c>
      <c r="AA18" t="str">
        <f>IF(AND($N18&gt;0,$N18&lt;&gt;""),$N18-('DDD Model Calculations'!N$13+'DDD Model Calculations'!N$12*WorkingData!$P18),"")</f>
        <v/>
      </c>
      <c r="AB18" t="str">
        <f>IF(X18&lt;&gt;"",X18/'DDD Model Calculations'!K$11,"")</f>
        <v/>
      </c>
      <c r="AC18" t="str">
        <f>IF(Y18&lt;&gt;"",Y18/'DDD Model Calculations'!L$11,"")</f>
        <v/>
      </c>
      <c r="AD18" t="str">
        <f>IF(Z18&lt;&gt;"",Z18/'DDD Model Calculations'!M$11,"")</f>
        <v/>
      </c>
      <c r="AE18" t="str">
        <f>IF(AA18&lt;&gt;"",AA18/'DDD Model Calculations'!N$11,"")</f>
        <v/>
      </c>
      <c r="AF18" t="str">
        <f t="shared" si="8"/>
        <v/>
      </c>
      <c r="AG18" t="str">
        <f t="shared" si="9"/>
        <v/>
      </c>
      <c r="AH18" t="str">
        <f t="shared" si="10"/>
        <v/>
      </c>
      <c r="AI18" t="str">
        <f t="shared" si="11"/>
        <v/>
      </c>
    </row>
    <row r="19" spans="1:35">
      <c r="A19" s="2"/>
      <c r="G19" t="str">
        <f t="shared" si="12"/>
        <v/>
      </c>
      <c r="H19" s="2" t="str">
        <f t="shared" si="13"/>
        <v/>
      </c>
      <c r="I19" t="str">
        <f t="shared" si="14"/>
        <v/>
      </c>
      <c r="J19" t="str">
        <f t="shared" si="15"/>
        <v/>
      </c>
      <c r="K19" t="str">
        <f>IF(AND($H20&gt;0,$H20&lt;&gt;""),VLOOKUP($H20,'Weather Data'!$L$2:$P$4170,'DDD Model Calculations'!$D$22,FALSE),"")</f>
        <v/>
      </c>
      <c r="L19" t="str">
        <f>IF(AND($K19&gt;0,$K19&lt;&gt;""),VLOOKUP($H19,'Weather Data'!$L$2:$P$4170,'DDD Model Calculations'!$D$22,FALSE),"")</f>
        <v/>
      </c>
      <c r="M19" t="str">
        <f t="shared" si="16"/>
        <v/>
      </c>
      <c r="N19" t="str">
        <f t="shared" si="0"/>
        <v/>
      </c>
      <c r="O19" t="str">
        <f t="shared" si="1"/>
        <v/>
      </c>
      <c r="P19" t="str">
        <f t="shared" si="17"/>
        <v/>
      </c>
      <c r="Q19" t="str">
        <f t="shared" si="2"/>
        <v/>
      </c>
      <c r="R19" t="str">
        <f t="shared" si="3"/>
        <v/>
      </c>
      <c r="S19" t="str">
        <f>IF('DDD Model Calculations'!$D$23=1,WorkingData!AF19,IF('DDD Model Calculations'!$D$23=2,WorkingData!AG19,IF('DDD Model Calculations'!$D$23=4,WorkingData!AH19,WorkingData!AI19)))</f>
        <v/>
      </c>
      <c r="T19" t="str">
        <f t="shared" si="4"/>
        <v/>
      </c>
      <c r="U19" t="str">
        <f t="shared" si="5"/>
        <v/>
      </c>
      <c r="V19" t="str">
        <f t="shared" si="6"/>
        <v/>
      </c>
      <c r="W19" t="str">
        <f t="shared" si="7"/>
        <v/>
      </c>
      <c r="X19" t="str">
        <f>IF(AND($N19&gt;0,$N19&lt;&gt;"",'DDD Model Calculations'!$K$3&gt;=3),$N19-('DDD Model Calculations'!K$13+'DDD Model Calculations'!K$12*WorkingData!$P19),"")</f>
        <v/>
      </c>
      <c r="Y19" t="str">
        <f>IF(AND($N19&gt;0,$N19&lt;&gt;""),$N19-('DDD Model Calculations'!L$13+'DDD Model Calculations'!L$12*WorkingData!$P19),"")</f>
        <v/>
      </c>
      <c r="Z19" t="str">
        <f>IF(AND($N19&gt;0,$N19&lt;&gt;""),$N19-('DDD Model Calculations'!M$13+'DDD Model Calculations'!M$12*WorkingData!$P19),"")</f>
        <v/>
      </c>
      <c r="AA19" t="str">
        <f>IF(AND($N19&gt;0,$N19&lt;&gt;""),$N19-('DDD Model Calculations'!N$13+'DDD Model Calculations'!N$12*WorkingData!$P19),"")</f>
        <v/>
      </c>
      <c r="AB19" t="str">
        <f>IF(X19&lt;&gt;"",X19/'DDD Model Calculations'!K$11,"")</f>
        <v/>
      </c>
      <c r="AC19" t="str">
        <f>IF(Y19&lt;&gt;"",Y19/'DDD Model Calculations'!L$11,"")</f>
        <v/>
      </c>
      <c r="AD19" t="str">
        <f>IF(Z19&lt;&gt;"",Z19/'DDD Model Calculations'!M$11,"")</f>
        <v/>
      </c>
      <c r="AE19" t="str">
        <f>IF(AA19&lt;&gt;"",AA19/'DDD Model Calculations'!N$11,"")</f>
        <v/>
      </c>
      <c r="AF19" t="str">
        <f t="shared" si="8"/>
        <v/>
      </c>
      <c r="AG19" t="str">
        <f t="shared" si="9"/>
        <v/>
      </c>
      <c r="AH19" t="str">
        <f t="shared" si="10"/>
        <v/>
      </c>
      <c r="AI19" t="str">
        <f t="shared" si="11"/>
        <v/>
      </c>
    </row>
    <row r="20" spans="1:35">
      <c r="A20" s="2"/>
      <c r="G20" t="str">
        <f t="shared" si="12"/>
        <v/>
      </c>
      <c r="H20" s="2" t="str">
        <f t="shared" si="13"/>
        <v/>
      </c>
      <c r="I20" t="str">
        <f t="shared" si="14"/>
        <v/>
      </c>
      <c r="J20" t="str">
        <f t="shared" si="15"/>
        <v/>
      </c>
      <c r="K20" t="str">
        <f>IF(AND($H21&gt;0,$H21&lt;&gt;""),VLOOKUP($H21,'Weather Data'!$L$2:$P$4170,'DDD Model Calculations'!$D$22,FALSE),"")</f>
        <v/>
      </c>
      <c r="L20" t="str">
        <f>IF(AND($K20&gt;0,$K20&lt;&gt;""),VLOOKUP($H20,'Weather Data'!$L$2:$P$4170,'DDD Model Calculations'!$D$22,FALSE),"")</f>
        <v/>
      </c>
      <c r="M20" t="str">
        <f t="shared" si="16"/>
        <v/>
      </c>
      <c r="N20" t="str">
        <f t="shared" si="0"/>
        <v/>
      </c>
      <c r="O20" t="str">
        <f t="shared" si="1"/>
        <v/>
      </c>
      <c r="P20" t="str">
        <f t="shared" si="17"/>
        <v/>
      </c>
      <c r="Q20" t="str">
        <f t="shared" si="2"/>
        <v/>
      </c>
      <c r="R20" t="str">
        <f t="shared" si="3"/>
        <v/>
      </c>
      <c r="S20" t="str">
        <f>IF('DDD Model Calculations'!$D$23=1,WorkingData!AF20,IF('DDD Model Calculations'!$D$23=2,WorkingData!AG20,IF('DDD Model Calculations'!$D$23=4,WorkingData!AH20,WorkingData!AI20)))</f>
        <v/>
      </c>
      <c r="T20" t="str">
        <f t="shared" si="4"/>
        <v/>
      </c>
      <c r="U20" t="str">
        <f t="shared" si="5"/>
        <v/>
      </c>
      <c r="V20" t="str">
        <f t="shared" si="6"/>
        <v/>
      </c>
      <c r="W20" t="str">
        <f t="shared" si="7"/>
        <v/>
      </c>
      <c r="X20" t="str">
        <f>IF(AND($N20&gt;0,$N20&lt;&gt;"",'DDD Model Calculations'!$K$3&gt;=3),$N20-('DDD Model Calculations'!K$13+'DDD Model Calculations'!K$12*WorkingData!$P20),"")</f>
        <v/>
      </c>
      <c r="Y20" t="str">
        <f>IF(AND($N20&gt;0,$N20&lt;&gt;""),$N20-('DDD Model Calculations'!L$13+'DDD Model Calculations'!L$12*WorkingData!$P20),"")</f>
        <v/>
      </c>
      <c r="Z20" t="str">
        <f>IF(AND($N20&gt;0,$N20&lt;&gt;""),$N20-('DDD Model Calculations'!M$13+'DDD Model Calculations'!M$12*WorkingData!$P20),"")</f>
        <v/>
      </c>
      <c r="AA20" t="str">
        <f>IF(AND($N20&gt;0,$N20&lt;&gt;""),$N20-('DDD Model Calculations'!N$13+'DDD Model Calculations'!N$12*WorkingData!$P20),"")</f>
        <v/>
      </c>
      <c r="AB20" t="str">
        <f>IF(X20&lt;&gt;"",X20/'DDD Model Calculations'!K$11,"")</f>
        <v/>
      </c>
      <c r="AC20" t="str">
        <f>IF(Y20&lt;&gt;"",Y20/'DDD Model Calculations'!L$11,"")</f>
        <v/>
      </c>
      <c r="AD20" t="str">
        <f>IF(Z20&lt;&gt;"",Z20/'DDD Model Calculations'!M$11,"")</f>
        <v/>
      </c>
      <c r="AE20" t="str">
        <f>IF(AA20&lt;&gt;"",AA20/'DDD Model Calculations'!N$11,"")</f>
        <v/>
      </c>
      <c r="AF20" t="str">
        <f t="shared" si="8"/>
        <v/>
      </c>
      <c r="AG20" t="str">
        <f t="shared" si="9"/>
        <v/>
      </c>
      <c r="AH20" t="str">
        <f t="shared" si="10"/>
        <v/>
      </c>
      <c r="AI20" t="str">
        <f t="shared" si="11"/>
        <v/>
      </c>
    </row>
    <row r="21" spans="1:35">
      <c r="A21" s="2"/>
      <c r="G21" t="str">
        <f t="shared" si="12"/>
        <v/>
      </c>
      <c r="H21" s="2" t="str">
        <f t="shared" si="13"/>
        <v/>
      </c>
      <c r="I21" t="str">
        <f t="shared" si="14"/>
        <v/>
      </c>
      <c r="J21" t="str">
        <f t="shared" si="15"/>
        <v/>
      </c>
      <c r="K21" t="str">
        <f>IF(AND($H22&gt;0,$H22&lt;&gt;""),VLOOKUP($H22,'Weather Data'!$L$2:$P$4170,'DDD Model Calculations'!$D$22,FALSE),"")</f>
        <v/>
      </c>
      <c r="L21" t="str">
        <f>IF(AND($K21&gt;0,$K21&lt;&gt;""),VLOOKUP($H21,'Weather Data'!$L$2:$P$4170,'DDD Model Calculations'!$D$22,FALSE),"")</f>
        <v/>
      </c>
      <c r="M21" t="str">
        <f t="shared" si="16"/>
        <v/>
      </c>
      <c r="N21" t="str">
        <f t="shared" si="0"/>
        <v/>
      </c>
      <c r="O21" t="str">
        <f t="shared" si="1"/>
        <v/>
      </c>
      <c r="P21" t="str">
        <f t="shared" si="17"/>
        <v/>
      </c>
      <c r="Q21" t="str">
        <f t="shared" si="2"/>
        <v/>
      </c>
      <c r="R21" t="str">
        <f t="shared" si="3"/>
        <v/>
      </c>
      <c r="S21" t="str">
        <f>IF('DDD Model Calculations'!$D$23=1,WorkingData!AF21,IF('DDD Model Calculations'!$D$23=2,WorkingData!AG21,IF('DDD Model Calculations'!$D$23=4,WorkingData!AH21,WorkingData!AI21)))</f>
        <v/>
      </c>
      <c r="T21" t="str">
        <f t="shared" si="4"/>
        <v/>
      </c>
      <c r="U21" t="str">
        <f t="shared" si="5"/>
        <v/>
      </c>
      <c r="V21" t="str">
        <f t="shared" si="6"/>
        <v/>
      </c>
      <c r="W21" t="str">
        <f t="shared" si="7"/>
        <v/>
      </c>
      <c r="X21" t="str">
        <f>IF(AND($N21&gt;0,$N21&lt;&gt;"",'DDD Model Calculations'!$K$3&gt;=3),$N21-('DDD Model Calculations'!K$13+'DDD Model Calculations'!K$12*WorkingData!$P21),"")</f>
        <v/>
      </c>
      <c r="Y21" t="str">
        <f>IF(AND($N21&gt;0,$N21&lt;&gt;""),$N21-('DDD Model Calculations'!L$13+'DDD Model Calculations'!L$12*WorkingData!$P21),"")</f>
        <v/>
      </c>
      <c r="Z21" t="str">
        <f>IF(AND($N21&gt;0,$N21&lt;&gt;""),$N21-('DDD Model Calculations'!M$13+'DDD Model Calculations'!M$12*WorkingData!$P21),"")</f>
        <v/>
      </c>
      <c r="AA21" t="str">
        <f>IF(AND($N21&gt;0,$N21&lt;&gt;""),$N21-('DDD Model Calculations'!N$13+'DDD Model Calculations'!N$12*WorkingData!$P21),"")</f>
        <v/>
      </c>
      <c r="AB21" t="str">
        <f>IF(X21&lt;&gt;"",X21/'DDD Model Calculations'!K$11,"")</f>
        <v/>
      </c>
      <c r="AC21" t="str">
        <f>IF(Y21&lt;&gt;"",Y21/'DDD Model Calculations'!L$11,"")</f>
        <v/>
      </c>
      <c r="AD21" t="str">
        <f>IF(Z21&lt;&gt;"",Z21/'DDD Model Calculations'!M$11,"")</f>
        <v/>
      </c>
      <c r="AE21" t="str">
        <f>IF(AA21&lt;&gt;"",AA21/'DDD Model Calculations'!N$11,"")</f>
        <v/>
      </c>
      <c r="AF21" t="str">
        <f t="shared" si="8"/>
        <v/>
      </c>
      <c r="AG21" t="str">
        <f t="shared" si="9"/>
        <v/>
      </c>
      <c r="AH21" t="str">
        <f t="shared" si="10"/>
        <v/>
      </c>
      <c r="AI21" t="str">
        <f t="shared" si="11"/>
        <v/>
      </c>
    </row>
    <row r="22" spans="1:35">
      <c r="A22" s="2"/>
      <c r="G22" t="str">
        <f t="shared" si="12"/>
        <v/>
      </c>
      <c r="H22" s="2" t="str">
        <f t="shared" si="13"/>
        <v/>
      </c>
      <c r="I22" t="str">
        <f t="shared" si="14"/>
        <v/>
      </c>
      <c r="J22" t="str">
        <f t="shared" si="15"/>
        <v/>
      </c>
      <c r="K22" t="str">
        <f>IF(AND($H23&gt;0,$H23&lt;&gt;""),VLOOKUP($H23,'Weather Data'!$L$2:$P$4170,'DDD Model Calculations'!$D$22,FALSE),"")</f>
        <v/>
      </c>
      <c r="L22" t="str">
        <f>IF(AND($K22&gt;0,$K22&lt;&gt;""),VLOOKUP($H22,'Weather Data'!$L$2:$P$4170,'DDD Model Calculations'!$D$22,FALSE),"")</f>
        <v/>
      </c>
      <c r="M22" t="str">
        <f t="shared" si="16"/>
        <v/>
      </c>
      <c r="N22" t="str">
        <f t="shared" si="0"/>
        <v/>
      </c>
      <c r="O22" t="str">
        <f t="shared" si="1"/>
        <v/>
      </c>
      <c r="P22" t="str">
        <f t="shared" si="17"/>
        <v/>
      </c>
      <c r="Q22" t="str">
        <f t="shared" si="2"/>
        <v/>
      </c>
      <c r="R22" t="str">
        <f t="shared" si="3"/>
        <v/>
      </c>
      <c r="S22" t="str">
        <f>IF('DDD Model Calculations'!$D$23=1,WorkingData!AF22,IF('DDD Model Calculations'!$D$23=2,WorkingData!AG22,IF('DDD Model Calculations'!$D$23=4,WorkingData!AH22,WorkingData!AI22)))</f>
        <v/>
      </c>
      <c r="T22" t="str">
        <f t="shared" si="4"/>
        <v/>
      </c>
      <c r="U22" t="str">
        <f t="shared" si="5"/>
        <v/>
      </c>
      <c r="V22" t="str">
        <f t="shared" si="6"/>
        <v/>
      </c>
      <c r="W22" t="str">
        <f t="shared" si="7"/>
        <v/>
      </c>
      <c r="X22" t="str">
        <f>IF(AND($N22&gt;0,$N22&lt;&gt;"",'DDD Model Calculations'!$K$3&gt;=3),$N22-('DDD Model Calculations'!K$13+'DDD Model Calculations'!K$12*WorkingData!$P22),"")</f>
        <v/>
      </c>
      <c r="Y22" t="str">
        <f>IF(AND($N22&gt;0,$N22&lt;&gt;""),$N22-('DDD Model Calculations'!L$13+'DDD Model Calculations'!L$12*WorkingData!$P22),"")</f>
        <v/>
      </c>
      <c r="Z22" t="str">
        <f>IF(AND($N22&gt;0,$N22&lt;&gt;""),$N22-('DDD Model Calculations'!M$13+'DDD Model Calculations'!M$12*WorkingData!$P22),"")</f>
        <v/>
      </c>
      <c r="AA22" t="str">
        <f>IF(AND($N22&gt;0,$N22&lt;&gt;""),$N22-('DDD Model Calculations'!N$13+'DDD Model Calculations'!N$12*WorkingData!$P22),"")</f>
        <v/>
      </c>
      <c r="AB22" t="str">
        <f>IF(X22&lt;&gt;"",X22/'DDD Model Calculations'!K$11,"")</f>
        <v/>
      </c>
      <c r="AC22" t="str">
        <f>IF(Y22&lt;&gt;"",Y22/'DDD Model Calculations'!L$11,"")</f>
        <v/>
      </c>
      <c r="AD22" t="str">
        <f>IF(Z22&lt;&gt;"",Z22/'DDD Model Calculations'!M$11,"")</f>
        <v/>
      </c>
      <c r="AE22" t="str">
        <f>IF(AA22&lt;&gt;"",AA22/'DDD Model Calculations'!N$11,"")</f>
        <v/>
      </c>
      <c r="AF22" t="str">
        <f t="shared" si="8"/>
        <v/>
      </c>
      <c r="AG22" t="str">
        <f t="shared" si="9"/>
        <v/>
      </c>
      <c r="AH22" t="str">
        <f t="shared" si="10"/>
        <v/>
      </c>
      <c r="AI22" t="str">
        <f t="shared" si="11"/>
        <v/>
      </c>
    </row>
    <row r="23" spans="1:35">
      <c r="A23" s="2"/>
      <c r="G23" t="str">
        <f t="shared" si="12"/>
        <v/>
      </c>
      <c r="H23" s="2" t="str">
        <f t="shared" si="13"/>
        <v/>
      </c>
      <c r="I23" t="str">
        <f t="shared" si="14"/>
        <v/>
      </c>
      <c r="J23" t="str">
        <f t="shared" si="15"/>
        <v/>
      </c>
      <c r="K23" t="str">
        <f>IF(AND($H24&gt;0,$H24&lt;&gt;""),VLOOKUP($H24,'Weather Data'!$L$2:$P$4170,'DDD Model Calculations'!$D$22,FALSE),"")</f>
        <v/>
      </c>
      <c r="L23" t="str">
        <f>IF(AND($K23&gt;0,$K23&lt;&gt;""),VLOOKUP($H23,'Weather Data'!$L$2:$P$4170,'DDD Model Calculations'!$D$22,FALSE),"")</f>
        <v/>
      </c>
      <c r="M23" t="str">
        <f t="shared" si="16"/>
        <v/>
      </c>
      <c r="N23" t="str">
        <f t="shared" si="0"/>
        <v/>
      </c>
      <c r="O23" t="str">
        <f t="shared" si="1"/>
        <v/>
      </c>
      <c r="P23" t="str">
        <f t="shared" si="17"/>
        <v/>
      </c>
      <c r="Q23" t="str">
        <f t="shared" si="2"/>
        <v/>
      </c>
      <c r="R23" t="str">
        <f t="shared" si="3"/>
        <v/>
      </c>
      <c r="S23" t="str">
        <f>IF('DDD Model Calculations'!$D$23=1,WorkingData!AF23,IF('DDD Model Calculations'!$D$23=2,WorkingData!AG23,IF('DDD Model Calculations'!$D$23=4,WorkingData!AH23,WorkingData!AI23)))</f>
        <v/>
      </c>
      <c r="T23" t="str">
        <f t="shared" si="4"/>
        <v/>
      </c>
      <c r="U23" t="str">
        <f t="shared" si="5"/>
        <v/>
      </c>
      <c r="V23" t="str">
        <f t="shared" si="6"/>
        <v/>
      </c>
      <c r="W23" t="str">
        <f t="shared" si="7"/>
        <v/>
      </c>
      <c r="X23" t="str">
        <f>IF(AND($N23&gt;0,$N23&lt;&gt;"",'DDD Model Calculations'!$K$3&gt;=3),$N23-('DDD Model Calculations'!K$13+'DDD Model Calculations'!K$12*WorkingData!$P23),"")</f>
        <v/>
      </c>
      <c r="Y23" t="str">
        <f>IF(AND($N23&gt;0,$N23&lt;&gt;""),$N23-('DDD Model Calculations'!L$13+'DDD Model Calculations'!L$12*WorkingData!$P23),"")</f>
        <v/>
      </c>
      <c r="Z23" t="str">
        <f>IF(AND($N23&gt;0,$N23&lt;&gt;""),$N23-('DDD Model Calculations'!M$13+'DDD Model Calculations'!M$12*WorkingData!$P23),"")</f>
        <v/>
      </c>
      <c r="AA23" t="str">
        <f>IF(AND($N23&gt;0,$N23&lt;&gt;""),$N23-('DDD Model Calculations'!N$13+'DDD Model Calculations'!N$12*WorkingData!$P23),"")</f>
        <v/>
      </c>
      <c r="AB23" t="str">
        <f>IF(X23&lt;&gt;"",X23/'DDD Model Calculations'!K$11,"")</f>
        <v/>
      </c>
      <c r="AC23" t="str">
        <f>IF(Y23&lt;&gt;"",Y23/'DDD Model Calculations'!L$11,"")</f>
        <v/>
      </c>
      <c r="AD23" t="str">
        <f>IF(Z23&lt;&gt;"",Z23/'DDD Model Calculations'!M$11,"")</f>
        <v/>
      </c>
      <c r="AE23" t="str">
        <f>IF(AA23&lt;&gt;"",AA23/'DDD Model Calculations'!N$11,"")</f>
        <v/>
      </c>
      <c r="AF23" t="str">
        <f t="shared" si="8"/>
        <v/>
      </c>
      <c r="AG23" t="str">
        <f t="shared" si="9"/>
        <v/>
      </c>
      <c r="AH23" t="str">
        <f t="shared" si="10"/>
        <v/>
      </c>
      <c r="AI23" t="str">
        <f t="shared" si="11"/>
        <v/>
      </c>
    </row>
    <row r="24" spans="1:35">
      <c r="A24" s="2"/>
      <c r="G24" t="str">
        <f t="shared" si="12"/>
        <v/>
      </c>
      <c r="H24" s="2" t="str">
        <f t="shared" si="13"/>
        <v/>
      </c>
      <c r="I24" t="str">
        <f t="shared" si="14"/>
        <v/>
      </c>
      <c r="J24" t="str">
        <f t="shared" si="15"/>
        <v/>
      </c>
      <c r="K24" t="str">
        <f>IF(AND($H25&gt;0,$H25&lt;&gt;""),VLOOKUP($H25,'Weather Data'!$L$2:$P$4170,'DDD Model Calculations'!$D$22,FALSE),"")</f>
        <v/>
      </c>
      <c r="L24" t="str">
        <f>IF(AND($K24&gt;0,$K24&lt;&gt;""),VLOOKUP($H24,'Weather Data'!$L$2:$P$4170,'DDD Model Calculations'!$D$22,FALSE),"")</f>
        <v/>
      </c>
      <c r="M24" t="str">
        <f t="shared" si="16"/>
        <v/>
      </c>
      <c r="N24" t="str">
        <f t="shared" si="0"/>
        <v/>
      </c>
      <c r="O24" t="str">
        <f t="shared" si="1"/>
        <v/>
      </c>
      <c r="P24" t="str">
        <f t="shared" si="17"/>
        <v/>
      </c>
      <c r="Q24" t="str">
        <f t="shared" si="2"/>
        <v/>
      </c>
      <c r="R24" t="str">
        <f t="shared" si="3"/>
        <v/>
      </c>
      <c r="S24" t="str">
        <f>IF('DDD Model Calculations'!$D$23=1,WorkingData!AF24,IF('DDD Model Calculations'!$D$23=2,WorkingData!AG24,IF('DDD Model Calculations'!$D$23=4,WorkingData!AH24,WorkingData!AI24)))</f>
        <v/>
      </c>
      <c r="T24" t="str">
        <f t="shared" si="4"/>
        <v/>
      </c>
      <c r="U24" t="str">
        <f t="shared" si="5"/>
        <v/>
      </c>
      <c r="V24" t="str">
        <f t="shared" si="6"/>
        <v/>
      </c>
      <c r="W24" t="str">
        <f t="shared" si="7"/>
        <v/>
      </c>
      <c r="X24" t="str">
        <f>IF(AND($N24&gt;0,$N24&lt;&gt;"",'DDD Model Calculations'!$K$3&gt;=3),$N24-('DDD Model Calculations'!K$13+'DDD Model Calculations'!K$12*WorkingData!$P24),"")</f>
        <v/>
      </c>
      <c r="Y24" t="str">
        <f>IF(AND($N24&gt;0,$N24&lt;&gt;""),$N24-('DDD Model Calculations'!L$13+'DDD Model Calculations'!L$12*WorkingData!$P24),"")</f>
        <v/>
      </c>
      <c r="Z24" t="str">
        <f>IF(AND($N24&gt;0,$N24&lt;&gt;""),$N24-('DDD Model Calculations'!M$13+'DDD Model Calculations'!M$12*WorkingData!$P24),"")</f>
        <v/>
      </c>
      <c r="AA24" t="str">
        <f>IF(AND($N24&gt;0,$N24&lt;&gt;""),$N24-('DDD Model Calculations'!N$13+'DDD Model Calculations'!N$12*WorkingData!$P24),"")</f>
        <v/>
      </c>
      <c r="AB24" t="str">
        <f>IF(X24&lt;&gt;"",X24/'DDD Model Calculations'!K$11,"")</f>
        <v/>
      </c>
      <c r="AC24" t="str">
        <f>IF(Y24&lt;&gt;"",Y24/'DDD Model Calculations'!L$11,"")</f>
        <v/>
      </c>
      <c r="AD24" t="str">
        <f>IF(Z24&lt;&gt;"",Z24/'DDD Model Calculations'!M$11,"")</f>
        <v/>
      </c>
      <c r="AE24" t="str">
        <f>IF(AA24&lt;&gt;"",AA24/'DDD Model Calculations'!N$11,"")</f>
        <v/>
      </c>
      <c r="AF24" t="str">
        <f t="shared" si="8"/>
        <v/>
      </c>
      <c r="AG24" t="str">
        <f t="shared" si="9"/>
        <v/>
      </c>
      <c r="AH24" t="str">
        <f t="shared" si="10"/>
        <v/>
      </c>
      <c r="AI24" t="str">
        <f t="shared" si="11"/>
        <v/>
      </c>
    </row>
    <row r="25" spans="1:35">
      <c r="A25" s="2"/>
      <c r="G25" t="str">
        <f t="shared" si="12"/>
        <v/>
      </c>
      <c r="H25" s="2" t="str">
        <f t="shared" si="13"/>
        <v/>
      </c>
      <c r="I25" t="str">
        <f t="shared" si="14"/>
        <v/>
      </c>
      <c r="J25" t="str">
        <f t="shared" si="15"/>
        <v/>
      </c>
      <c r="K25" t="str">
        <f>IF(AND($H26&gt;0,$H26&lt;&gt;""),VLOOKUP($H26,'Weather Data'!$L$2:$P$4170,'DDD Model Calculations'!$D$22,FALSE),"")</f>
        <v/>
      </c>
      <c r="L25" t="str">
        <f>IF(AND($K25&gt;0,$K25&lt;&gt;""),VLOOKUP($H25,'Weather Data'!$L$2:$P$4170,'DDD Model Calculations'!$D$22,FALSE),"")</f>
        <v/>
      </c>
      <c r="M25" t="str">
        <f t="shared" si="16"/>
        <v/>
      </c>
      <c r="N25" t="str">
        <f t="shared" si="0"/>
        <v/>
      </c>
      <c r="O25" t="str">
        <f t="shared" si="1"/>
        <v/>
      </c>
      <c r="P25" t="str">
        <f t="shared" si="17"/>
        <v/>
      </c>
      <c r="Q25" t="str">
        <f t="shared" si="2"/>
        <v/>
      </c>
      <c r="R25" t="str">
        <f t="shared" si="3"/>
        <v/>
      </c>
      <c r="S25" t="str">
        <f>IF('DDD Model Calculations'!$D$23=1,WorkingData!AF25,IF('DDD Model Calculations'!$D$23=2,WorkingData!AG25,IF('DDD Model Calculations'!$D$23=4,WorkingData!AH25,WorkingData!AI25)))</f>
        <v/>
      </c>
      <c r="T25" t="str">
        <f t="shared" si="4"/>
        <v/>
      </c>
      <c r="U25" t="str">
        <f t="shared" si="5"/>
        <v/>
      </c>
      <c r="V25" t="str">
        <f t="shared" si="6"/>
        <v/>
      </c>
      <c r="W25" t="str">
        <f t="shared" si="7"/>
        <v/>
      </c>
      <c r="X25" t="str">
        <f>IF(AND($N25&gt;0,$N25&lt;&gt;"",'DDD Model Calculations'!$K$3&gt;=3),$N25-('DDD Model Calculations'!K$13+'DDD Model Calculations'!K$12*WorkingData!$P25),"")</f>
        <v/>
      </c>
      <c r="Y25" t="str">
        <f>IF(AND($N25&gt;0,$N25&lt;&gt;""),$N25-('DDD Model Calculations'!L$13+'DDD Model Calculations'!L$12*WorkingData!$P25),"")</f>
        <v/>
      </c>
      <c r="Z25" t="str">
        <f>IF(AND($N25&gt;0,$N25&lt;&gt;""),$N25-('DDD Model Calculations'!M$13+'DDD Model Calculations'!M$12*WorkingData!$P25),"")</f>
        <v/>
      </c>
      <c r="AA25" t="str">
        <f>IF(AND($N25&gt;0,$N25&lt;&gt;""),$N25-('DDD Model Calculations'!N$13+'DDD Model Calculations'!N$12*WorkingData!$P25),"")</f>
        <v/>
      </c>
      <c r="AB25" t="str">
        <f>IF(X25&lt;&gt;"",X25/'DDD Model Calculations'!K$11,"")</f>
        <v/>
      </c>
      <c r="AC25" t="str">
        <f>IF(Y25&lt;&gt;"",Y25/'DDD Model Calculations'!L$11,"")</f>
        <v/>
      </c>
      <c r="AD25" t="str">
        <f>IF(Z25&lt;&gt;"",Z25/'DDD Model Calculations'!M$11,"")</f>
        <v/>
      </c>
      <c r="AE25" t="str">
        <f>IF(AA25&lt;&gt;"",AA25/'DDD Model Calculations'!N$11,"")</f>
        <v/>
      </c>
      <c r="AF25" t="str">
        <f t="shared" si="8"/>
        <v/>
      </c>
      <c r="AG25" t="str">
        <f t="shared" si="9"/>
        <v/>
      </c>
      <c r="AH25" t="str">
        <f t="shared" si="10"/>
        <v/>
      </c>
      <c r="AI25" t="str">
        <f t="shared" si="11"/>
        <v/>
      </c>
    </row>
    <row r="26" spans="1:35">
      <c r="A26" s="2"/>
      <c r="G26" t="str">
        <f t="shared" si="12"/>
        <v/>
      </c>
      <c r="H26" s="2" t="str">
        <f t="shared" si="13"/>
        <v/>
      </c>
      <c r="I26" t="str">
        <f t="shared" si="14"/>
        <v/>
      </c>
      <c r="J26" t="str">
        <f t="shared" si="15"/>
        <v/>
      </c>
      <c r="K26" t="str">
        <f>IF(AND($H27&gt;0,$H27&lt;&gt;""),VLOOKUP($H27,'Weather Data'!$L$2:$P$4170,'DDD Model Calculations'!$D$22,FALSE),"")</f>
        <v/>
      </c>
      <c r="L26" t="str">
        <f>IF(AND($K26&gt;0,$K26&lt;&gt;""),VLOOKUP($H26,'Weather Data'!$L$2:$P$4170,'DDD Model Calculations'!$D$22,FALSE),"")</f>
        <v/>
      </c>
      <c r="M26" t="str">
        <f t="shared" si="16"/>
        <v/>
      </c>
      <c r="N26" t="str">
        <f t="shared" si="0"/>
        <v/>
      </c>
      <c r="O26" t="str">
        <f t="shared" si="1"/>
        <v/>
      </c>
      <c r="P26" t="str">
        <f t="shared" si="17"/>
        <v/>
      </c>
      <c r="Q26" t="str">
        <f t="shared" si="2"/>
        <v/>
      </c>
      <c r="R26" t="str">
        <f t="shared" si="3"/>
        <v/>
      </c>
      <c r="S26" t="str">
        <f>IF('DDD Model Calculations'!$D$23=1,WorkingData!AF26,IF('DDD Model Calculations'!$D$23=2,WorkingData!AG26,IF('DDD Model Calculations'!$D$23=4,WorkingData!AH26,WorkingData!AI26)))</f>
        <v/>
      </c>
      <c r="T26" t="str">
        <f t="shared" si="4"/>
        <v/>
      </c>
      <c r="U26" t="str">
        <f t="shared" si="5"/>
        <v/>
      </c>
      <c r="V26" t="str">
        <f t="shared" si="6"/>
        <v/>
      </c>
      <c r="W26" t="str">
        <f t="shared" si="7"/>
        <v/>
      </c>
      <c r="X26" t="str">
        <f>IF(AND($N26&gt;0,$N26&lt;&gt;"",'DDD Model Calculations'!$K$3&gt;=3),$N26-('DDD Model Calculations'!K$13+'DDD Model Calculations'!K$12*WorkingData!$P26),"")</f>
        <v/>
      </c>
      <c r="Y26" t="str">
        <f>IF(AND($N26&gt;0,$N26&lt;&gt;""),$N26-('DDD Model Calculations'!L$13+'DDD Model Calculations'!L$12*WorkingData!$P26),"")</f>
        <v/>
      </c>
      <c r="Z26" t="str">
        <f>IF(AND($N26&gt;0,$N26&lt;&gt;""),$N26-('DDD Model Calculations'!M$13+'DDD Model Calculations'!M$12*WorkingData!$P26),"")</f>
        <v/>
      </c>
      <c r="AA26" t="str">
        <f>IF(AND($N26&gt;0,$N26&lt;&gt;""),$N26-('DDD Model Calculations'!N$13+'DDD Model Calculations'!N$12*WorkingData!$P26),"")</f>
        <v/>
      </c>
      <c r="AB26" t="str">
        <f>IF(X26&lt;&gt;"",X26/'DDD Model Calculations'!K$11,"")</f>
        <v/>
      </c>
      <c r="AC26" t="str">
        <f>IF(Y26&lt;&gt;"",Y26/'DDD Model Calculations'!L$11,"")</f>
        <v/>
      </c>
      <c r="AD26" t="str">
        <f>IF(Z26&lt;&gt;"",Z26/'DDD Model Calculations'!M$11,"")</f>
        <v/>
      </c>
      <c r="AE26" t="str">
        <f>IF(AA26&lt;&gt;"",AA26/'DDD Model Calculations'!N$11,"")</f>
        <v/>
      </c>
      <c r="AF26" t="str">
        <f t="shared" si="8"/>
        <v/>
      </c>
      <c r="AG26" t="str">
        <f t="shared" si="9"/>
        <v/>
      </c>
      <c r="AH26" t="str">
        <f t="shared" si="10"/>
        <v/>
      </c>
      <c r="AI26" t="str">
        <f t="shared" si="11"/>
        <v/>
      </c>
    </row>
    <row r="27" spans="1:35">
      <c r="A27" s="2"/>
      <c r="G27" t="str">
        <f t="shared" si="12"/>
        <v/>
      </c>
      <c r="H27" s="2" t="str">
        <f t="shared" si="13"/>
        <v/>
      </c>
      <c r="I27" t="str">
        <f t="shared" si="14"/>
        <v/>
      </c>
      <c r="J27" t="str">
        <f t="shared" si="15"/>
        <v/>
      </c>
      <c r="K27" t="str">
        <f>IF(AND($H28&gt;0,$H28&lt;&gt;""),VLOOKUP($H28,'Weather Data'!$L$2:$P$4170,'DDD Model Calculations'!$D$22,FALSE),"")</f>
        <v/>
      </c>
      <c r="L27" t="str">
        <f>IF(AND($K27&gt;0,$K27&lt;&gt;""),VLOOKUP($H27,'Weather Data'!$L$2:$P$4170,'DDD Model Calculations'!$D$22,FALSE),"")</f>
        <v/>
      </c>
      <c r="M27" t="str">
        <f t="shared" si="16"/>
        <v/>
      </c>
      <c r="N27" t="str">
        <f t="shared" si="0"/>
        <v/>
      </c>
      <c r="O27" t="str">
        <f t="shared" si="1"/>
        <v/>
      </c>
      <c r="P27" t="str">
        <f t="shared" si="17"/>
        <v/>
      </c>
      <c r="Q27" t="str">
        <f t="shared" si="2"/>
        <v/>
      </c>
      <c r="R27" t="str">
        <f t="shared" si="3"/>
        <v/>
      </c>
      <c r="S27" t="str">
        <f>IF('DDD Model Calculations'!$D$23=1,WorkingData!AF27,IF('DDD Model Calculations'!$D$23=2,WorkingData!AG27,IF('DDD Model Calculations'!$D$23=4,WorkingData!AH27,WorkingData!AI27)))</f>
        <v/>
      </c>
      <c r="T27" t="str">
        <f t="shared" si="4"/>
        <v/>
      </c>
      <c r="U27" t="str">
        <f t="shared" si="5"/>
        <v/>
      </c>
      <c r="V27" t="str">
        <f t="shared" si="6"/>
        <v/>
      </c>
      <c r="W27" t="str">
        <f t="shared" si="7"/>
        <v/>
      </c>
      <c r="X27" t="str">
        <f>IF(AND($N27&gt;0,$N27&lt;&gt;"",'DDD Model Calculations'!$K$3&gt;=3),$N27-('DDD Model Calculations'!K$13+'DDD Model Calculations'!K$12*WorkingData!$P27),"")</f>
        <v/>
      </c>
      <c r="Y27" t="str">
        <f>IF(AND($N27&gt;0,$N27&lt;&gt;""),$N27-('DDD Model Calculations'!L$13+'DDD Model Calculations'!L$12*WorkingData!$P27),"")</f>
        <v/>
      </c>
      <c r="Z27" t="str">
        <f>IF(AND($N27&gt;0,$N27&lt;&gt;""),$N27-('DDD Model Calculations'!M$13+'DDD Model Calculations'!M$12*WorkingData!$P27),"")</f>
        <v/>
      </c>
      <c r="AA27" t="str">
        <f>IF(AND($N27&gt;0,$N27&lt;&gt;""),$N27-('DDD Model Calculations'!N$13+'DDD Model Calculations'!N$12*WorkingData!$P27),"")</f>
        <v/>
      </c>
      <c r="AB27" t="str">
        <f>IF(X27&lt;&gt;"",X27/'DDD Model Calculations'!K$11,"")</f>
        <v/>
      </c>
      <c r="AC27" t="str">
        <f>IF(Y27&lt;&gt;"",Y27/'DDD Model Calculations'!L$11,"")</f>
        <v/>
      </c>
      <c r="AD27" t="str">
        <f>IF(Z27&lt;&gt;"",Z27/'DDD Model Calculations'!M$11,"")</f>
        <v/>
      </c>
      <c r="AE27" t="str">
        <f>IF(AA27&lt;&gt;"",AA27/'DDD Model Calculations'!N$11,"")</f>
        <v/>
      </c>
      <c r="AF27" t="str">
        <f t="shared" si="8"/>
        <v/>
      </c>
      <c r="AG27" t="str">
        <f t="shared" si="9"/>
        <v/>
      </c>
      <c r="AH27" t="str">
        <f t="shared" si="10"/>
        <v/>
      </c>
      <c r="AI27" t="str">
        <f t="shared" si="11"/>
        <v/>
      </c>
    </row>
    <row r="28" spans="1:35">
      <c r="A28" s="2"/>
      <c r="G28" t="str">
        <f t="shared" si="12"/>
        <v/>
      </c>
      <c r="H28" s="2" t="str">
        <f t="shared" si="13"/>
        <v/>
      </c>
      <c r="I28" t="str">
        <f t="shared" si="14"/>
        <v/>
      </c>
      <c r="J28" t="str">
        <f t="shared" si="15"/>
        <v/>
      </c>
      <c r="K28" t="str">
        <f>IF(AND($H29&gt;0,$H29&lt;&gt;""),VLOOKUP($H29,'Weather Data'!$L$2:$P$4170,'DDD Model Calculations'!$D$22,FALSE),"")</f>
        <v/>
      </c>
      <c r="L28" t="str">
        <f>IF(AND($K28&gt;0,$K28&lt;&gt;""),VLOOKUP($H28,'Weather Data'!$L$2:$P$4170,'DDD Model Calculations'!$D$22,FALSE),"")</f>
        <v/>
      </c>
      <c r="M28" t="str">
        <f t="shared" si="16"/>
        <v/>
      </c>
      <c r="N28" t="str">
        <f t="shared" si="0"/>
        <v/>
      </c>
      <c r="O28" t="str">
        <f t="shared" si="1"/>
        <v/>
      </c>
      <c r="P28" t="str">
        <f t="shared" si="17"/>
        <v/>
      </c>
      <c r="Q28" t="str">
        <f t="shared" si="2"/>
        <v/>
      </c>
      <c r="R28" t="str">
        <f t="shared" si="3"/>
        <v/>
      </c>
      <c r="S28" t="str">
        <f>IF('DDD Model Calculations'!$D$23=1,WorkingData!AF28,IF('DDD Model Calculations'!$D$23=2,WorkingData!AG28,IF('DDD Model Calculations'!$D$23=4,WorkingData!AH28,WorkingData!AI28)))</f>
        <v/>
      </c>
      <c r="T28" t="str">
        <f t="shared" si="4"/>
        <v/>
      </c>
      <c r="U28" t="str">
        <f t="shared" si="5"/>
        <v/>
      </c>
      <c r="V28" t="str">
        <f t="shared" si="6"/>
        <v/>
      </c>
      <c r="W28" t="str">
        <f t="shared" si="7"/>
        <v/>
      </c>
      <c r="X28" t="str">
        <f>IF(AND($N28&gt;0,$N28&lt;&gt;"",'DDD Model Calculations'!$K$3&gt;=3),$N28-('DDD Model Calculations'!K$13+'DDD Model Calculations'!K$12*WorkingData!$P28),"")</f>
        <v/>
      </c>
      <c r="Y28" t="str">
        <f>IF(AND($N28&gt;0,$N28&lt;&gt;""),$N28-('DDD Model Calculations'!L$13+'DDD Model Calculations'!L$12*WorkingData!$P28),"")</f>
        <v/>
      </c>
      <c r="Z28" t="str">
        <f>IF(AND($N28&gt;0,$N28&lt;&gt;""),$N28-('DDD Model Calculations'!M$13+'DDD Model Calculations'!M$12*WorkingData!$P28),"")</f>
        <v/>
      </c>
      <c r="AA28" t="str">
        <f>IF(AND($N28&gt;0,$N28&lt;&gt;""),$N28-('DDD Model Calculations'!N$13+'DDD Model Calculations'!N$12*WorkingData!$P28),"")</f>
        <v/>
      </c>
      <c r="AB28" t="str">
        <f>IF(X28&lt;&gt;"",X28/'DDD Model Calculations'!K$11,"")</f>
        <v/>
      </c>
      <c r="AC28" t="str">
        <f>IF(Y28&lt;&gt;"",Y28/'DDD Model Calculations'!L$11,"")</f>
        <v/>
      </c>
      <c r="AD28" t="str">
        <f>IF(Z28&lt;&gt;"",Z28/'DDD Model Calculations'!M$11,"")</f>
        <v/>
      </c>
      <c r="AE28" t="str">
        <f>IF(AA28&lt;&gt;"",AA28/'DDD Model Calculations'!N$11,"")</f>
        <v/>
      </c>
      <c r="AF28" t="str">
        <f t="shared" si="8"/>
        <v/>
      </c>
      <c r="AG28" t="str">
        <f t="shared" si="9"/>
        <v/>
      </c>
      <c r="AH28" t="str">
        <f t="shared" si="10"/>
        <v/>
      </c>
      <c r="AI28" t="str">
        <f t="shared" si="11"/>
        <v/>
      </c>
    </row>
    <row r="29" spans="1:35">
      <c r="A29" s="2"/>
      <c r="G29" t="str">
        <f t="shared" si="12"/>
        <v/>
      </c>
      <c r="H29" s="2" t="str">
        <f t="shared" si="13"/>
        <v/>
      </c>
      <c r="I29" t="str">
        <f t="shared" si="14"/>
        <v/>
      </c>
      <c r="J29" t="str">
        <f t="shared" si="15"/>
        <v/>
      </c>
      <c r="K29" t="str">
        <f>IF(AND($H30&gt;0,$H30&lt;&gt;""),VLOOKUP($H30,'Weather Data'!$L$2:$P$4170,'DDD Model Calculations'!$D$22,FALSE),"")</f>
        <v/>
      </c>
      <c r="L29" t="str">
        <f>IF(AND($K29&gt;0,$K29&lt;&gt;""),VLOOKUP($H29,'Weather Data'!$L$2:$P$4170,'DDD Model Calculations'!$D$22,FALSE),"")</f>
        <v/>
      </c>
      <c r="M29" t="str">
        <f t="shared" si="16"/>
        <v/>
      </c>
      <c r="N29" t="str">
        <f t="shared" si="0"/>
        <v/>
      </c>
      <c r="O29" t="str">
        <f t="shared" si="1"/>
        <v/>
      </c>
      <c r="P29" t="str">
        <f t="shared" si="17"/>
        <v/>
      </c>
      <c r="Q29" t="str">
        <f t="shared" si="2"/>
        <v/>
      </c>
      <c r="R29" t="str">
        <f t="shared" si="3"/>
        <v/>
      </c>
      <c r="S29" t="str">
        <f>IF('DDD Model Calculations'!$D$23=1,WorkingData!AF29,IF('DDD Model Calculations'!$D$23=2,WorkingData!AG29,IF('DDD Model Calculations'!$D$23=4,WorkingData!AH29,WorkingData!AI29)))</f>
        <v/>
      </c>
      <c r="T29" t="str">
        <f t="shared" si="4"/>
        <v/>
      </c>
      <c r="U29" t="str">
        <f t="shared" si="5"/>
        <v/>
      </c>
      <c r="V29" t="str">
        <f t="shared" si="6"/>
        <v/>
      </c>
      <c r="W29" t="str">
        <f t="shared" si="7"/>
        <v/>
      </c>
      <c r="X29" t="str">
        <f>IF(AND($N29&gt;0,$N29&lt;&gt;"",'DDD Model Calculations'!$K$3&gt;=3),$N29-('DDD Model Calculations'!K$13+'DDD Model Calculations'!K$12*WorkingData!$P29),"")</f>
        <v/>
      </c>
      <c r="Y29" t="str">
        <f>IF(AND($N29&gt;0,$N29&lt;&gt;""),$N29-('DDD Model Calculations'!L$13+'DDD Model Calculations'!L$12*WorkingData!$P29),"")</f>
        <v/>
      </c>
      <c r="Z29" t="str">
        <f>IF(AND($N29&gt;0,$N29&lt;&gt;""),$N29-('DDD Model Calculations'!M$13+'DDD Model Calculations'!M$12*WorkingData!$P29),"")</f>
        <v/>
      </c>
      <c r="AA29" t="str">
        <f>IF(AND($N29&gt;0,$N29&lt;&gt;""),$N29-('DDD Model Calculations'!N$13+'DDD Model Calculations'!N$12*WorkingData!$P29),"")</f>
        <v/>
      </c>
      <c r="AB29" t="str">
        <f>IF(X29&lt;&gt;"",X29/'DDD Model Calculations'!K$11,"")</f>
        <v/>
      </c>
      <c r="AC29" t="str">
        <f>IF(Y29&lt;&gt;"",Y29/'DDD Model Calculations'!L$11,"")</f>
        <v/>
      </c>
      <c r="AD29" t="str">
        <f>IF(Z29&lt;&gt;"",Z29/'DDD Model Calculations'!M$11,"")</f>
        <v/>
      </c>
      <c r="AE29" t="str">
        <f>IF(AA29&lt;&gt;"",AA29/'DDD Model Calculations'!N$11,"")</f>
        <v/>
      </c>
      <c r="AF29" t="str">
        <f t="shared" si="8"/>
        <v/>
      </c>
      <c r="AG29" t="str">
        <f t="shared" si="9"/>
        <v/>
      </c>
      <c r="AH29" t="str">
        <f t="shared" si="10"/>
        <v/>
      </c>
      <c r="AI29" t="str">
        <f t="shared" si="11"/>
        <v/>
      </c>
    </row>
    <row r="30" spans="1:35">
      <c r="A30" s="2"/>
      <c r="G30" t="str">
        <f t="shared" si="12"/>
        <v/>
      </c>
      <c r="H30" s="2" t="str">
        <f t="shared" si="13"/>
        <v/>
      </c>
      <c r="I30" t="str">
        <f t="shared" si="14"/>
        <v/>
      </c>
      <c r="J30" t="str">
        <f t="shared" si="15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6"/>
        <v/>
      </c>
      <c r="N30" t="str">
        <f t="shared" si="0"/>
        <v/>
      </c>
      <c r="O30" t="str">
        <f t="shared" si="1"/>
        <v/>
      </c>
      <c r="P30" t="str">
        <f t="shared" si="17"/>
        <v/>
      </c>
      <c r="Q30" t="str">
        <f t="shared" si="2"/>
        <v/>
      </c>
      <c r="R30" t="str">
        <f t="shared" si="3"/>
        <v/>
      </c>
      <c r="S30" t="str">
        <f>IF('DDD Model Calculations'!$D$23=1,WorkingData!AF30,IF('DDD Model Calculations'!$D$23=2,WorkingData!AG30,IF('DDD Model Calculations'!$D$23=4,WorkingData!AH30,WorkingData!AI30)))</f>
        <v/>
      </c>
      <c r="T30" t="str">
        <f t="shared" si="4"/>
        <v/>
      </c>
      <c r="U30" t="str">
        <f t="shared" si="5"/>
        <v/>
      </c>
      <c r="V30" t="str">
        <f t="shared" si="6"/>
        <v/>
      </c>
      <c r="W30" t="str">
        <f t="shared" si="7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8"/>
        <v/>
      </c>
      <c r="AG30" t="str">
        <f t="shared" si="9"/>
        <v/>
      </c>
      <c r="AH30" t="str">
        <f t="shared" si="10"/>
        <v/>
      </c>
      <c r="AI30" t="str">
        <f t="shared" si="11"/>
        <v/>
      </c>
    </row>
    <row r="31" spans="1:35">
      <c r="A31" s="2"/>
      <c r="G31" t="str">
        <f t="shared" si="12"/>
        <v/>
      </c>
      <c r="H31" s="2" t="str">
        <f t="shared" si="13"/>
        <v/>
      </c>
      <c r="I31" t="str">
        <f t="shared" si="14"/>
        <v/>
      </c>
      <c r="J31" t="str">
        <f t="shared" si="15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6"/>
        <v/>
      </c>
      <c r="N31" t="str">
        <f t="shared" si="0"/>
        <v/>
      </c>
      <c r="O31" t="str">
        <f t="shared" si="1"/>
        <v/>
      </c>
      <c r="P31" t="str">
        <f t="shared" si="17"/>
        <v/>
      </c>
      <c r="Q31" t="str">
        <f t="shared" si="2"/>
        <v/>
      </c>
      <c r="R31" t="str">
        <f t="shared" si="3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4"/>
        <v/>
      </c>
      <c r="U31" t="str">
        <f t="shared" si="5"/>
        <v/>
      </c>
      <c r="V31" t="str">
        <f t="shared" si="6"/>
        <v/>
      </c>
      <c r="W31" t="str">
        <f t="shared" si="7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8"/>
        <v/>
      </c>
      <c r="AG31" t="str">
        <f t="shared" si="9"/>
        <v/>
      </c>
      <c r="AH31" t="str">
        <f t="shared" si="10"/>
        <v/>
      </c>
      <c r="AI31" t="str">
        <f t="shared" si="11"/>
        <v/>
      </c>
    </row>
    <row r="32" spans="1:35">
      <c r="A32" s="2"/>
      <c r="G32" t="str">
        <f t="shared" si="12"/>
        <v/>
      </c>
      <c r="H32" s="2" t="str">
        <f t="shared" si="13"/>
        <v/>
      </c>
      <c r="I32" t="str">
        <f t="shared" si="14"/>
        <v/>
      </c>
      <c r="J32" t="str">
        <f t="shared" si="15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6"/>
        <v/>
      </c>
      <c r="N32" t="str">
        <f t="shared" si="0"/>
        <v/>
      </c>
      <c r="O32" t="str">
        <f t="shared" si="1"/>
        <v/>
      </c>
      <c r="P32" t="str">
        <f t="shared" si="17"/>
        <v/>
      </c>
      <c r="Q32" t="str">
        <f t="shared" si="2"/>
        <v/>
      </c>
      <c r="R32" t="str">
        <f t="shared" si="3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4"/>
        <v/>
      </c>
      <c r="U32" t="str">
        <f t="shared" si="5"/>
        <v/>
      </c>
      <c r="V32" t="str">
        <f t="shared" si="6"/>
        <v/>
      </c>
      <c r="W32" t="str">
        <f t="shared" si="7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8"/>
        <v/>
      </c>
      <c r="AG32" t="str">
        <f t="shared" si="9"/>
        <v/>
      </c>
      <c r="AH32" t="str">
        <f t="shared" si="10"/>
        <v/>
      </c>
      <c r="AI32" t="str">
        <f t="shared" si="11"/>
        <v/>
      </c>
    </row>
    <row r="33" spans="1:35">
      <c r="A33" s="2"/>
      <c r="G33" t="str">
        <f t="shared" si="12"/>
        <v/>
      </c>
      <c r="H33" s="2" t="str">
        <f t="shared" si="13"/>
        <v/>
      </c>
      <c r="I33" t="str">
        <f t="shared" si="14"/>
        <v/>
      </c>
      <c r="J33" t="str">
        <f t="shared" si="15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6"/>
        <v/>
      </c>
      <c r="N33" t="str">
        <f t="shared" si="0"/>
        <v/>
      </c>
      <c r="O33" t="str">
        <f t="shared" si="1"/>
        <v/>
      </c>
      <c r="P33" t="str">
        <f t="shared" si="17"/>
        <v/>
      </c>
      <c r="Q33" t="str">
        <f t="shared" si="2"/>
        <v/>
      </c>
      <c r="R33" t="str">
        <f t="shared" si="3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4"/>
        <v/>
      </c>
      <c r="U33" t="str">
        <f t="shared" si="5"/>
        <v/>
      </c>
      <c r="V33" t="str">
        <f t="shared" si="6"/>
        <v/>
      </c>
      <c r="W33" t="str">
        <f t="shared" si="7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8"/>
        <v/>
      </c>
      <c r="AG33" t="str">
        <f t="shared" si="9"/>
        <v/>
      </c>
      <c r="AH33" t="str">
        <f t="shared" si="10"/>
        <v/>
      </c>
      <c r="AI33" t="str">
        <f t="shared" si="11"/>
        <v/>
      </c>
    </row>
    <row r="34" spans="1:35">
      <c r="A34" s="2"/>
      <c r="G34" t="str">
        <f t="shared" si="12"/>
        <v/>
      </c>
      <c r="H34" s="2" t="str">
        <f t="shared" si="13"/>
        <v/>
      </c>
      <c r="I34" t="str">
        <f t="shared" si="14"/>
        <v/>
      </c>
      <c r="J34" t="str">
        <f t="shared" si="15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6"/>
        <v/>
      </c>
      <c r="N34" t="str">
        <f t="shared" ref="N34:N65" si="18">IF(AND($I34&gt;0,$I34&lt;&gt;""),G34/$I34,"")</f>
        <v/>
      </c>
      <c r="O34" t="str">
        <f t="shared" ref="O34:O65" si="19">IF(AND($I34&gt;0,$I34&lt;&gt;""),$M34/$I34,"")</f>
        <v/>
      </c>
      <c r="P34" t="str">
        <f t="shared" si="17"/>
        <v/>
      </c>
      <c r="Q34" t="str">
        <f t="shared" ref="Q34:Q65" si="20">IF(P34="","",IF(P34&gt;=0,1,0))</f>
        <v/>
      </c>
      <c r="R34" t="str">
        <f t="shared" si="3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>
      <c r="A35" s="2"/>
      <c r="G35" t="str">
        <f t="shared" si="12"/>
        <v/>
      </c>
      <c r="H35" s="2" t="str">
        <f t="shared" si="13"/>
        <v/>
      </c>
      <c r="I35" t="str">
        <f t="shared" si="14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8"/>
        <v/>
      </c>
      <c r="O35" t="str">
        <f t="shared" si="19"/>
        <v/>
      </c>
      <c r="P35" t="str">
        <f t="shared" ref="P35:P66" si="31">IF(AND($I35&gt;0,$I35&lt;&gt;""),M35/$I35-5,"")</f>
        <v/>
      </c>
      <c r="Q35" t="str">
        <f t="shared" si="20"/>
        <v/>
      </c>
      <c r="R35" t="str">
        <f t="shared" si="3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>
      <c r="A36" s="2"/>
      <c r="G36" t="str">
        <f t="shared" si="12"/>
        <v/>
      </c>
      <c r="H36" s="2" t="str">
        <f t="shared" si="13"/>
        <v/>
      </c>
      <c r="I36" t="str">
        <f t="shared" si="14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8"/>
        <v/>
      </c>
      <c r="O36" t="str">
        <f t="shared" si="19"/>
        <v/>
      </c>
      <c r="P36" t="str">
        <f t="shared" si="31"/>
        <v/>
      </c>
      <c r="Q36" t="str">
        <f t="shared" si="20"/>
        <v/>
      </c>
      <c r="R36" t="str">
        <f t="shared" si="3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>
      <c r="A37" s="2"/>
      <c r="G37" t="str">
        <f t="shared" si="12"/>
        <v/>
      </c>
      <c r="H37" s="2" t="str">
        <f t="shared" si="13"/>
        <v/>
      </c>
      <c r="I37" t="str">
        <f t="shared" si="14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8"/>
        <v/>
      </c>
      <c r="O37" t="str">
        <f t="shared" si="19"/>
        <v/>
      </c>
      <c r="P37" t="str">
        <f t="shared" si="31"/>
        <v/>
      </c>
      <c r="Q37" t="str">
        <f t="shared" si="20"/>
        <v/>
      </c>
      <c r="R37" t="str">
        <f t="shared" si="3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>
      <c r="A38" s="2"/>
      <c r="G38" t="str">
        <f t="shared" si="12"/>
        <v/>
      </c>
      <c r="H38" s="2" t="str">
        <f t="shared" si="13"/>
        <v/>
      </c>
      <c r="I38" t="str">
        <f t="shared" si="14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8"/>
        <v/>
      </c>
      <c r="O38" t="str">
        <f t="shared" si="19"/>
        <v/>
      </c>
      <c r="P38" t="str">
        <f t="shared" si="31"/>
        <v/>
      </c>
      <c r="Q38" t="str">
        <f t="shared" si="20"/>
        <v/>
      </c>
      <c r="R38" t="str">
        <f t="shared" si="3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>
      <c r="A39" s="2"/>
      <c r="G39" t="str">
        <f t="shared" si="12"/>
        <v/>
      </c>
      <c r="H39" s="2" t="str">
        <f t="shared" si="13"/>
        <v/>
      </c>
      <c r="I39" t="str">
        <f t="shared" si="14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8"/>
        <v/>
      </c>
      <c r="O39" t="str">
        <f t="shared" si="19"/>
        <v/>
      </c>
      <c r="P39" t="str">
        <f t="shared" si="31"/>
        <v/>
      </c>
      <c r="Q39" t="str">
        <f t="shared" si="20"/>
        <v/>
      </c>
      <c r="R39" t="str">
        <f t="shared" si="3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>
      <c r="A40" s="2"/>
      <c r="G40" t="str">
        <f t="shared" si="12"/>
        <v/>
      </c>
      <c r="H40" s="2" t="str">
        <f t="shared" si="13"/>
        <v/>
      </c>
      <c r="I40" t="str">
        <f t="shared" si="14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8"/>
        <v/>
      </c>
      <c r="O40" t="str">
        <f t="shared" si="19"/>
        <v/>
      </c>
      <c r="P40" t="str">
        <f t="shared" si="31"/>
        <v/>
      </c>
      <c r="Q40" t="str">
        <f t="shared" si="20"/>
        <v/>
      </c>
      <c r="R40" t="str">
        <f t="shared" si="3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>
      <c r="A41" s="2"/>
      <c r="G41" t="str">
        <f t="shared" si="12"/>
        <v/>
      </c>
      <c r="H41" s="2" t="str">
        <f t="shared" si="13"/>
        <v/>
      </c>
      <c r="I41" t="str">
        <f t="shared" si="14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8"/>
        <v/>
      </c>
      <c r="O41" t="str">
        <f t="shared" si="19"/>
        <v/>
      </c>
      <c r="P41" t="str">
        <f t="shared" si="31"/>
        <v/>
      </c>
      <c r="Q41" t="str">
        <f t="shared" si="20"/>
        <v/>
      </c>
      <c r="R41" t="str">
        <f t="shared" si="3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>
      <c r="A42" s="2"/>
      <c r="G42" t="str">
        <f t="shared" si="12"/>
        <v/>
      </c>
      <c r="H42" s="2" t="str">
        <f t="shared" si="13"/>
        <v/>
      </c>
      <c r="I42" t="str">
        <f t="shared" si="14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8"/>
        <v/>
      </c>
      <c r="O42" t="str">
        <f t="shared" si="19"/>
        <v/>
      </c>
      <c r="P42" t="str">
        <f t="shared" si="31"/>
        <v/>
      </c>
      <c r="Q42" t="str">
        <f t="shared" si="20"/>
        <v/>
      </c>
      <c r="R42" t="str">
        <f t="shared" si="3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>
      <c r="A43" s="2"/>
      <c r="G43" t="str">
        <f t="shared" si="12"/>
        <v/>
      </c>
      <c r="H43" s="2" t="str">
        <f t="shared" si="13"/>
        <v/>
      </c>
      <c r="I43" t="str">
        <f t="shared" si="14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8"/>
        <v/>
      </c>
      <c r="O43" t="str">
        <f t="shared" si="19"/>
        <v/>
      </c>
      <c r="P43" t="str">
        <f t="shared" si="31"/>
        <v/>
      </c>
      <c r="Q43" t="str">
        <f t="shared" si="20"/>
        <v/>
      </c>
      <c r="R43" t="str">
        <f t="shared" si="3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>
      <c r="A44" s="2"/>
      <c r="G44" t="str">
        <f t="shared" si="12"/>
        <v/>
      </c>
      <c r="H44" s="2" t="str">
        <f t="shared" si="13"/>
        <v/>
      </c>
      <c r="I44" t="str">
        <f t="shared" si="14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8"/>
        <v/>
      </c>
      <c r="O44" t="str">
        <f t="shared" si="19"/>
        <v/>
      </c>
      <c r="P44" t="str">
        <f t="shared" si="31"/>
        <v/>
      </c>
      <c r="Q44" t="str">
        <f t="shared" si="20"/>
        <v/>
      </c>
      <c r="R44" t="str">
        <f t="shared" si="3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>
      <c r="A45" s="2"/>
      <c r="G45" t="str">
        <f t="shared" si="12"/>
        <v/>
      </c>
      <c r="H45" s="2" t="str">
        <f t="shared" si="13"/>
        <v/>
      </c>
      <c r="I45" t="str">
        <f t="shared" si="14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8"/>
        <v/>
      </c>
      <c r="O45" t="str">
        <f t="shared" si="19"/>
        <v/>
      </c>
      <c r="P45" t="str">
        <f t="shared" si="31"/>
        <v/>
      </c>
      <c r="Q45" t="str">
        <f t="shared" si="20"/>
        <v/>
      </c>
      <c r="R45" t="str">
        <f t="shared" si="3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>
      <c r="A46" s="2"/>
      <c r="G46" t="str">
        <f t="shared" si="12"/>
        <v/>
      </c>
      <c r="H46" s="2" t="str">
        <f t="shared" si="13"/>
        <v/>
      </c>
      <c r="I46" t="str">
        <f t="shared" si="14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8"/>
        <v/>
      </c>
      <c r="O46" t="str">
        <f t="shared" si="19"/>
        <v/>
      </c>
      <c r="P46" t="str">
        <f t="shared" si="31"/>
        <v/>
      </c>
      <c r="Q46" t="str">
        <f t="shared" si="20"/>
        <v/>
      </c>
      <c r="R46" t="str">
        <f t="shared" ref="R46:R77" si="32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>
      <c r="A47" s="2"/>
      <c r="G47" t="str">
        <f t="shared" si="12"/>
        <v/>
      </c>
      <c r="H47" s="2" t="str">
        <f t="shared" si="13"/>
        <v/>
      </c>
      <c r="I47" t="str">
        <f t="shared" si="14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8"/>
        <v/>
      </c>
      <c r="O47" t="str">
        <f t="shared" si="19"/>
        <v/>
      </c>
      <c r="P47" t="str">
        <f t="shared" si="31"/>
        <v/>
      </c>
      <c r="Q47" t="str">
        <f t="shared" si="20"/>
        <v/>
      </c>
      <c r="R47" t="str">
        <f t="shared" si="32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>
      <c r="A48" s="2"/>
      <c r="G48" t="str">
        <f t="shared" si="12"/>
        <v/>
      </c>
      <c r="H48" s="2" t="str">
        <f t="shared" si="13"/>
        <v/>
      </c>
      <c r="I48" t="str">
        <f t="shared" si="14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8"/>
        <v/>
      </c>
      <c r="O48" t="str">
        <f t="shared" si="19"/>
        <v/>
      </c>
      <c r="P48" t="str">
        <f t="shared" si="31"/>
        <v/>
      </c>
      <c r="Q48" t="str">
        <f t="shared" si="20"/>
        <v/>
      </c>
      <c r="R48" t="str">
        <f t="shared" si="32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>
      <c r="A49" s="2"/>
      <c r="G49" t="str">
        <f t="shared" si="12"/>
        <v/>
      </c>
      <c r="H49" s="2" t="str">
        <f t="shared" si="13"/>
        <v/>
      </c>
      <c r="I49" t="str">
        <f t="shared" si="14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8"/>
        <v/>
      </c>
      <c r="O49" t="str">
        <f t="shared" si="19"/>
        <v/>
      </c>
      <c r="P49" t="str">
        <f t="shared" si="31"/>
        <v/>
      </c>
      <c r="Q49" t="str">
        <f t="shared" si="20"/>
        <v/>
      </c>
      <c r="R49" t="str">
        <f t="shared" si="32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>
      <c r="A50" s="2"/>
      <c r="G50" t="str">
        <f t="shared" si="12"/>
        <v/>
      </c>
      <c r="H50" s="2" t="str">
        <f t="shared" si="13"/>
        <v/>
      </c>
      <c r="I50" t="str">
        <f t="shared" si="14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8"/>
        <v/>
      </c>
      <c r="O50" t="str">
        <f t="shared" si="19"/>
        <v/>
      </c>
      <c r="P50" t="str">
        <f t="shared" si="31"/>
        <v/>
      </c>
      <c r="Q50" t="str">
        <f t="shared" si="20"/>
        <v/>
      </c>
      <c r="R50" t="str">
        <f t="shared" si="32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>
      <c r="A51" s="2"/>
      <c r="G51" t="str">
        <f t="shared" si="12"/>
        <v/>
      </c>
      <c r="H51" s="2" t="str">
        <f t="shared" si="13"/>
        <v/>
      </c>
      <c r="I51" t="str">
        <f t="shared" si="14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8"/>
        <v/>
      </c>
      <c r="O51" t="str">
        <f t="shared" si="19"/>
        <v/>
      </c>
      <c r="P51" t="str">
        <f t="shared" si="31"/>
        <v/>
      </c>
      <c r="Q51" t="str">
        <f t="shared" si="20"/>
        <v/>
      </c>
      <c r="R51" t="str">
        <f t="shared" si="32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>
      <c r="A52" s="2"/>
      <c r="G52" t="str">
        <f t="shared" si="12"/>
        <v/>
      </c>
      <c r="H52" s="2" t="str">
        <f t="shared" si="13"/>
        <v/>
      </c>
      <c r="I52" t="str">
        <f t="shared" si="14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8"/>
        <v/>
      </c>
      <c r="O52" t="str">
        <f t="shared" si="19"/>
        <v/>
      </c>
      <c r="P52" t="str">
        <f t="shared" si="31"/>
        <v/>
      </c>
      <c r="Q52" t="str">
        <f t="shared" si="20"/>
        <v/>
      </c>
      <c r="R52" t="str">
        <f t="shared" si="32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>
      <c r="A53" s="2"/>
      <c r="G53" t="str">
        <f t="shared" si="12"/>
        <v/>
      </c>
      <c r="H53" s="2" t="str">
        <f t="shared" si="13"/>
        <v/>
      </c>
      <c r="I53" t="str">
        <f t="shared" si="14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8"/>
        <v/>
      </c>
      <c r="O53" t="str">
        <f t="shared" si="19"/>
        <v/>
      </c>
      <c r="P53" t="str">
        <f t="shared" si="31"/>
        <v/>
      </c>
      <c r="Q53" t="str">
        <f t="shared" si="20"/>
        <v/>
      </c>
      <c r="R53" t="str">
        <f t="shared" si="32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>
      <c r="A54" s="2"/>
      <c r="G54" t="str">
        <f t="shared" si="12"/>
        <v/>
      </c>
      <c r="H54" s="2" t="str">
        <f t="shared" si="13"/>
        <v/>
      </c>
      <c r="I54" t="str">
        <f t="shared" si="14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8"/>
        <v/>
      </c>
      <c r="O54" t="str">
        <f t="shared" si="19"/>
        <v/>
      </c>
      <c r="P54" t="str">
        <f t="shared" si="31"/>
        <v/>
      </c>
      <c r="Q54" t="str">
        <f t="shared" si="20"/>
        <v/>
      </c>
      <c r="R54" t="str">
        <f t="shared" si="32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>
      <c r="A55" s="2"/>
      <c r="G55" t="str">
        <f t="shared" si="12"/>
        <v/>
      </c>
      <c r="H55" s="2" t="str">
        <f t="shared" si="13"/>
        <v/>
      </c>
      <c r="I55" t="str">
        <f t="shared" si="14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8"/>
        <v/>
      </c>
      <c r="O55" t="str">
        <f t="shared" si="19"/>
        <v/>
      </c>
      <c r="P55" t="str">
        <f t="shared" si="31"/>
        <v/>
      </c>
      <c r="Q55" t="str">
        <f t="shared" si="20"/>
        <v/>
      </c>
      <c r="R55" t="str">
        <f t="shared" si="32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>
      <c r="A56" s="2"/>
      <c r="G56" t="str">
        <f t="shared" si="12"/>
        <v/>
      </c>
      <c r="H56" s="2" t="str">
        <f t="shared" si="13"/>
        <v/>
      </c>
      <c r="I56" t="str">
        <f t="shared" si="14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8"/>
        <v/>
      </c>
      <c r="O56" t="str">
        <f t="shared" si="19"/>
        <v/>
      </c>
      <c r="P56" t="str">
        <f t="shared" si="31"/>
        <v/>
      </c>
      <c r="Q56" t="str">
        <f t="shared" si="20"/>
        <v/>
      </c>
      <c r="R56" t="str">
        <f t="shared" si="32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>
      <c r="A57" s="2"/>
      <c r="G57" t="str">
        <f t="shared" si="12"/>
        <v/>
      </c>
      <c r="H57" s="2" t="str">
        <f t="shared" si="13"/>
        <v/>
      </c>
      <c r="I57" t="str">
        <f t="shared" si="14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8"/>
        <v/>
      </c>
      <c r="O57" t="str">
        <f t="shared" si="19"/>
        <v/>
      </c>
      <c r="P57" t="str">
        <f t="shared" si="31"/>
        <v/>
      </c>
      <c r="Q57" t="str">
        <f t="shared" si="20"/>
        <v/>
      </c>
      <c r="R57" t="str">
        <f t="shared" si="32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>
      <c r="A58" s="2"/>
      <c r="G58" t="str">
        <f t="shared" si="12"/>
        <v/>
      </c>
      <c r="H58" s="2" t="str">
        <f t="shared" si="13"/>
        <v/>
      </c>
      <c r="I58" t="str">
        <f t="shared" si="14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8"/>
        <v/>
      </c>
      <c r="O58" t="str">
        <f t="shared" si="19"/>
        <v/>
      </c>
      <c r="P58" t="str">
        <f t="shared" si="31"/>
        <v/>
      </c>
      <c r="Q58" t="str">
        <f t="shared" si="20"/>
        <v/>
      </c>
      <c r="R58" t="str">
        <f t="shared" si="32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>
      <c r="A59" s="2"/>
      <c r="G59" t="str">
        <f t="shared" si="12"/>
        <v/>
      </c>
      <c r="H59" s="2" t="str">
        <f t="shared" si="13"/>
        <v/>
      </c>
      <c r="I59" t="str">
        <f t="shared" si="14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8"/>
        <v/>
      </c>
      <c r="O59" t="str">
        <f t="shared" si="19"/>
        <v/>
      </c>
      <c r="P59" t="str">
        <f t="shared" si="31"/>
        <v/>
      </c>
      <c r="Q59" t="str">
        <f t="shared" si="20"/>
        <v/>
      </c>
      <c r="R59" t="str">
        <f t="shared" si="32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>
      <c r="A60" s="2"/>
      <c r="G60" t="str">
        <f t="shared" si="12"/>
        <v/>
      </c>
      <c r="H60" s="2" t="str">
        <f t="shared" si="13"/>
        <v/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workbookViewId="0">
      <selection activeCell="A32" sqref="A32"/>
    </sheetView>
  </sheetViews>
  <sheetFormatPr defaultColWidth="11" defaultRowHeight="15.6"/>
  <cols>
    <col min="1" max="1" width="10.75" style="20"/>
  </cols>
  <sheetData>
    <row r="1" spans="1:6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</row>
    <row r="2" spans="1:6">
      <c r="A2" s="20" cm="1">
        <f t="array" ref="A2:E133">_xlfn._xlws.SORT('Consumption Data Input'!C3:G134,1,1)</f>
        <v>44405</v>
      </c>
      <c r="B2">
        <v>36</v>
      </c>
      <c r="C2">
        <v>42967</v>
      </c>
      <c r="D2" t="str">
        <v>E</v>
      </c>
      <c r="E2">
        <v>0</v>
      </c>
      <c r="F2">
        <f>E2</f>
        <v>0</v>
      </c>
    </row>
    <row r="3" spans="1:6">
      <c r="A3" s="20">
        <v>44438</v>
      </c>
      <c r="B3">
        <v>69</v>
      </c>
      <c r="C3">
        <v>0</v>
      </c>
      <c r="D3" t="str">
        <v>A</v>
      </c>
      <c r="E3">
        <v>432</v>
      </c>
      <c r="F3">
        <f>E3+F2</f>
        <v>432</v>
      </c>
    </row>
    <row r="4" spans="1:6">
      <c r="A4" s="20">
        <v>44467</v>
      </c>
      <c r="B4">
        <v>29</v>
      </c>
      <c r="C4">
        <v>43059</v>
      </c>
      <c r="D4" t="str">
        <v>E</v>
      </c>
      <c r="E4">
        <v>836</v>
      </c>
      <c r="F4">
        <f t="shared" ref="F4:F67" si="0">E4+F3</f>
        <v>1268</v>
      </c>
    </row>
    <row r="5" spans="1:6">
      <c r="A5" s="20">
        <v>44497</v>
      </c>
      <c r="B5">
        <v>30</v>
      </c>
      <c r="C5">
        <v>43365</v>
      </c>
      <c r="D5" t="str">
        <v>E</v>
      </c>
      <c r="E5">
        <v>864</v>
      </c>
      <c r="F5">
        <f t="shared" si="0"/>
        <v>2132</v>
      </c>
    </row>
    <row r="6" spans="1:6">
      <c r="A6" s="20">
        <v>44529</v>
      </c>
      <c r="B6">
        <v>32</v>
      </c>
      <c r="C6">
        <v>45259</v>
      </c>
      <c r="D6" t="str">
        <v>E</v>
      </c>
      <c r="E6">
        <v>5348</v>
      </c>
      <c r="F6">
        <f t="shared" si="0"/>
        <v>7480</v>
      </c>
    </row>
    <row r="7" spans="1:6">
      <c r="A7" s="20">
        <v>44560</v>
      </c>
      <c r="B7">
        <v>31</v>
      </c>
      <c r="C7">
        <v>47170</v>
      </c>
      <c r="D7" t="str">
        <v>A</v>
      </c>
      <c r="E7">
        <v>5397</v>
      </c>
      <c r="F7">
        <f t="shared" si="0"/>
        <v>12877</v>
      </c>
    </row>
    <row r="8" spans="1:6">
      <c r="A8" s="20">
        <v>44589</v>
      </c>
      <c r="B8">
        <v>29</v>
      </c>
      <c r="C8">
        <v>49412</v>
      </c>
      <c r="D8" t="str">
        <v>E</v>
      </c>
      <c r="E8">
        <v>6331</v>
      </c>
      <c r="F8">
        <f t="shared" si="0"/>
        <v>19208</v>
      </c>
    </row>
    <row r="9" spans="1:6">
      <c r="A9" s="20">
        <v>44618</v>
      </c>
      <c r="B9">
        <v>29</v>
      </c>
      <c r="C9">
        <v>51601</v>
      </c>
      <c r="D9" t="str">
        <v>E</v>
      </c>
      <c r="E9">
        <v>6182</v>
      </c>
      <c r="F9">
        <f t="shared" si="0"/>
        <v>25390</v>
      </c>
    </row>
    <row r="10" spans="1:6">
      <c r="A10" s="20">
        <v>44649</v>
      </c>
      <c r="B10">
        <v>31</v>
      </c>
      <c r="C10">
        <v>53779</v>
      </c>
      <c r="D10" t="str">
        <v>E</v>
      </c>
      <c r="E10">
        <v>6151</v>
      </c>
      <c r="F10">
        <f t="shared" si="0"/>
        <v>31541</v>
      </c>
    </row>
    <row r="11" spans="1:6">
      <c r="A11" s="20">
        <v>44679</v>
      </c>
      <c r="B11">
        <v>30</v>
      </c>
      <c r="C11">
        <v>55237</v>
      </c>
      <c r="D11" t="str">
        <v>E</v>
      </c>
      <c r="E11">
        <v>4117</v>
      </c>
      <c r="F11">
        <f t="shared" si="0"/>
        <v>35658</v>
      </c>
    </row>
    <row r="12" spans="1:6">
      <c r="A12" s="20">
        <v>44711</v>
      </c>
      <c r="B12">
        <v>32</v>
      </c>
      <c r="C12">
        <v>55563</v>
      </c>
      <c r="D12" t="str">
        <v>E</v>
      </c>
      <c r="E12">
        <v>921</v>
      </c>
      <c r="F12">
        <f t="shared" si="0"/>
        <v>36579</v>
      </c>
    </row>
    <row r="13" spans="1:6">
      <c r="A13" s="20">
        <v>44770</v>
      </c>
      <c r="B13">
        <v>59</v>
      </c>
      <c r="C13">
        <v>59122</v>
      </c>
      <c r="D13" t="str">
        <v>E</v>
      </c>
      <c r="E13">
        <v>10886</v>
      </c>
      <c r="F13">
        <f t="shared" si="0"/>
        <v>47465</v>
      </c>
    </row>
    <row r="14" spans="1:6">
      <c r="A14" s="20">
        <v>44803</v>
      </c>
      <c r="B14">
        <v>33</v>
      </c>
      <c r="C14">
        <v>59755</v>
      </c>
      <c r="D14" t="str">
        <v>E</v>
      </c>
      <c r="E14">
        <v>952</v>
      </c>
      <c r="F14">
        <f t="shared" si="0"/>
        <v>48417</v>
      </c>
    </row>
    <row r="15" spans="1:6">
      <c r="A15" s="20">
        <v>44833</v>
      </c>
      <c r="B15">
        <v>30</v>
      </c>
      <c r="C15">
        <v>60061</v>
      </c>
      <c r="D15" t="str">
        <v>E</v>
      </c>
      <c r="E15">
        <v>864</v>
      </c>
      <c r="F15">
        <f t="shared" si="0"/>
        <v>49281</v>
      </c>
    </row>
    <row r="16" spans="1:6">
      <c r="A16" s="20">
        <v>44862</v>
      </c>
      <c r="B16">
        <v>29</v>
      </c>
      <c r="C16">
        <v>60952</v>
      </c>
      <c r="D16" t="str">
        <v>E</v>
      </c>
      <c r="E16">
        <v>0</v>
      </c>
      <c r="F16">
        <f t="shared" si="0"/>
        <v>49281</v>
      </c>
    </row>
    <row r="17" spans="1:6">
      <c r="A17" s="20">
        <v>44893</v>
      </c>
      <c r="B17">
        <v>60</v>
      </c>
      <c r="C17">
        <v>0</v>
      </c>
      <c r="D17" t="str">
        <v>E</v>
      </c>
      <c r="E17">
        <v>4826</v>
      </c>
      <c r="F17">
        <f t="shared" si="0"/>
        <v>54107</v>
      </c>
    </row>
    <row r="18" spans="1:6">
      <c r="A18" s="20">
        <v>44924</v>
      </c>
      <c r="B18">
        <v>31</v>
      </c>
      <c r="C18">
        <v>64280</v>
      </c>
      <c r="D18" t="str">
        <v>E</v>
      </c>
      <c r="E18">
        <v>7088</v>
      </c>
      <c r="F18">
        <f t="shared" si="0"/>
        <v>61195</v>
      </c>
    </row>
    <row r="19" spans="1:6">
      <c r="A19" s="20">
        <v>44986</v>
      </c>
      <c r="B19">
        <v>62</v>
      </c>
      <c r="C19">
        <v>66655</v>
      </c>
      <c r="D19" t="str">
        <v>A</v>
      </c>
      <c r="E19">
        <v>14645</v>
      </c>
      <c r="F19">
        <f t="shared" si="0"/>
        <v>75840</v>
      </c>
    </row>
    <row r="20" spans="1:6">
      <c r="A20" s="20">
        <v>45014</v>
      </c>
      <c r="B20">
        <v>28</v>
      </c>
      <c r="C20">
        <v>71426</v>
      </c>
      <c r="D20" t="str">
        <v>E</v>
      </c>
      <c r="E20">
        <v>5535</v>
      </c>
      <c r="F20">
        <f t="shared" si="0"/>
        <v>81375</v>
      </c>
    </row>
    <row r="21" spans="1:6">
      <c r="A21" s="20">
        <v>45044</v>
      </c>
      <c r="B21">
        <v>30</v>
      </c>
      <c r="C21">
        <v>72686</v>
      </c>
      <c r="D21" t="str">
        <v>E</v>
      </c>
      <c r="E21">
        <v>3558</v>
      </c>
      <c r="F21">
        <f t="shared" si="0"/>
        <v>84933</v>
      </c>
    </row>
    <row r="22" spans="1:6">
      <c r="A22" s="20">
        <v>45076</v>
      </c>
      <c r="B22">
        <v>32</v>
      </c>
      <c r="C22">
        <v>73012</v>
      </c>
      <c r="D22" t="str">
        <v>E</v>
      </c>
      <c r="E22">
        <v>921</v>
      </c>
      <c r="F22">
        <f t="shared" si="0"/>
        <v>85854</v>
      </c>
    </row>
    <row r="23" spans="1:6">
      <c r="A23" s="20">
        <v>45103</v>
      </c>
      <c r="B23">
        <v>27</v>
      </c>
      <c r="C23">
        <v>73669</v>
      </c>
      <c r="D23" t="str">
        <v>A</v>
      </c>
      <c r="E23">
        <v>1855</v>
      </c>
      <c r="F23">
        <f t="shared" si="0"/>
        <v>87709</v>
      </c>
    </row>
    <row r="24" spans="1:6">
      <c r="A24" s="20">
        <v>45134</v>
      </c>
      <c r="B24">
        <v>31</v>
      </c>
      <c r="C24">
        <v>73985</v>
      </c>
      <c r="D24" t="str">
        <v>E</v>
      </c>
      <c r="E24">
        <v>892</v>
      </c>
      <c r="F24">
        <f t="shared" si="0"/>
        <v>88601</v>
      </c>
    </row>
    <row r="25" spans="1:6">
      <c r="A25" s="20">
        <v>45167</v>
      </c>
      <c r="B25">
        <v>33</v>
      </c>
      <c r="C25">
        <v>74294</v>
      </c>
      <c r="D25" t="str">
        <v>E</v>
      </c>
      <c r="E25">
        <v>873</v>
      </c>
      <c r="F25">
        <f t="shared" si="0"/>
        <v>89474</v>
      </c>
    </row>
    <row r="26" spans="1:6">
      <c r="A26" s="20">
        <v>45197</v>
      </c>
      <c r="B26">
        <v>30</v>
      </c>
      <c r="C26">
        <v>74574</v>
      </c>
      <c r="D26" t="str">
        <v>E</v>
      </c>
      <c r="E26">
        <v>0</v>
      </c>
      <c r="F26">
        <f t="shared" si="0"/>
        <v>89474</v>
      </c>
    </row>
    <row r="27" spans="1:6">
      <c r="A27" s="20">
        <v>45230</v>
      </c>
      <c r="B27">
        <v>63</v>
      </c>
      <c r="C27">
        <v>0</v>
      </c>
      <c r="D27" t="str">
        <v>A</v>
      </c>
      <c r="E27">
        <v>641</v>
      </c>
      <c r="F27">
        <f t="shared" si="0"/>
        <v>90115</v>
      </c>
    </row>
    <row r="28" spans="1:6">
      <c r="A28" s="20">
        <v>45258</v>
      </c>
      <c r="B28">
        <v>28</v>
      </c>
      <c r="C28">
        <v>76268</v>
      </c>
      <c r="D28" t="str">
        <v>E</v>
      </c>
      <c r="E28">
        <v>4933</v>
      </c>
      <c r="F28">
        <f t="shared" si="0"/>
        <v>95048</v>
      </c>
    </row>
    <row r="29" spans="1:6">
      <c r="A29" s="20">
        <v>45289</v>
      </c>
      <c r="B29">
        <v>31</v>
      </c>
      <c r="C29">
        <v>78594</v>
      </c>
      <c r="D29" t="str">
        <v>A</v>
      </c>
      <c r="E29">
        <v>6568</v>
      </c>
      <c r="F29">
        <f t="shared" si="0"/>
        <v>101616</v>
      </c>
    </row>
    <row r="30" spans="1:6">
      <c r="A30" s="20">
        <v>45320</v>
      </c>
      <c r="B30">
        <v>31</v>
      </c>
      <c r="C30">
        <v>81672</v>
      </c>
      <c r="D30" t="str">
        <v>E</v>
      </c>
      <c r="E30">
        <v>8692</v>
      </c>
      <c r="F30">
        <f t="shared" si="0"/>
        <v>110308</v>
      </c>
    </row>
    <row r="31" spans="1:6">
      <c r="A31" s="20">
        <v>45349</v>
      </c>
      <c r="B31">
        <v>29</v>
      </c>
      <c r="C31">
        <v>83918</v>
      </c>
      <c r="D31" t="str">
        <v>E</v>
      </c>
      <c r="E31">
        <v>6343</v>
      </c>
      <c r="F31">
        <f t="shared" si="0"/>
        <v>116651</v>
      </c>
    </row>
    <row r="32" spans="1:6">
      <c r="A32" s="20">
        <v>45378</v>
      </c>
      <c r="B32">
        <v>29</v>
      </c>
      <c r="C32">
        <v>85751</v>
      </c>
      <c r="D32" t="str">
        <v>E</v>
      </c>
      <c r="E32">
        <v>5176</v>
      </c>
      <c r="F32">
        <f t="shared" si="0"/>
        <v>121827</v>
      </c>
    </row>
    <row r="33" spans="1:6">
      <c r="A33" s="20">
        <v>45408</v>
      </c>
      <c r="B33">
        <v>30</v>
      </c>
      <c r="C33">
        <v>87052</v>
      </c>
      <c r="D33" t="str">
        <v>E</v>
      </c>
      <c r="E33">
        <v>3674</v>
      </c>
      <c r="F33">
        <f t="shared" si="0"/>
        <v>125501</v>
      </c>
    </row>
    <row r="34" spans="1:6">
      <c r="A34" s="20">
        <v>45441</v>
      </c>
      <c r="B34">
        <v>33</v>
      </c>
      <c r="C34">
        <v>87361</v>
      </c>
      <c r="D34" t="str">
        <v>E</v>
      </c>
      <c r="E34">
        <v>872</v>
      </c>
      <c r="F34">
        <f t="shared" si="0"/>
        <v>126373</v>
      </c>
    </row>
    <row r="35" spans="1:6">
      <c r="A35" s="20">
        <v>45471</v>
      </c>
      <c r="B35">
        <v>30</v>
      </c>
      <c r="C35">
        <v>88104</v>
      </c>
      <c r="D35" t="str">
        <v>A</v>
      </c>
      <c r="E35">
        <v>2098</v>
      </c>
      <c r="F35">
        <f t="shared" si="0"/>
        <v>128471</v>
      </c>
    </row>
    <row r="36" spans="1:6">
      <c r="A36" s="20">
        <v>45502</v>
      </c>
      <c r="B36">
        <v>31</v>
      </c>
      <c r="C36">
        <v>88369</v>
      </c>
      <c r="D36" t="str">
        <v>E</v>
      </c>
      <c r="E36">
        <v>0</v>
      </c>
      <c r="F36">
        <f t="shared" si="0"/>
        <v>128471</v>
      </c>
    </row>
    <row r="37" spans="1:6">
      <c r="A37" s="20">
        <v>45561</v>
      </c>
      <c r="B37">
        <v>90</v>
      </c>
      <c r="C37">
        <v>0</v>
      </c>
      <c r="D37" t="str">
        <v>E</v>
      </c>
      <c r="E37">
        <v>884</v>
      </c>
      <c r="F37">
        <f t="shared" si="0"/>
        <v>129355</v>
      </c>
    </row>
    <row r="38" spans="1:6">
      <c r="A38" s="20">
        <v>45594</v>
      </c>
      <c r="B38">
        <v>33</v>
      </c>
      <c r="C38">
        <v>88699</v>
      </c>
      <c r="D38" t="str">
        <v>E</v>
      </c>
      <c r="E38">
        <v>796</v>
      </c>
      <c r="F38">
        <f t="shared" si="0"/>
        <v>130151</v>
      </c>
    </row>
    <row r="39" spans="1:6">
      <c r="A39" s="20">
        <v>45624</v>
      </c>
      <c r="B39">
        <v>30</v>
      </c>
      <c r="C39">
        <v>89973</v>
      </c>
      <c r="D39" t="str">
        <v>E</v>
      </c>
      <c r="E39">
        <v>3598</v>
      </c>
      <c r="F39">
        <f t="shared" si="0"/>
        <v>133749</v>
      </c>
    </row>
    <row r="40" spans="1:6">
      <c r="A40" s="20">
        <v>45656</v>
      </c>
      <c r="B40">
        <v>32</v>
      </c>
      <c r="C40">
        <v>91486</v>
      </c>
      <c r="D40" t="str">
        <v>A</v>
      </c>
      <c r="E40">
        <v>4273</v>
      </c>
      <c r="F40">
        <f t="shared" si="0"/>
        <v>138022</v>
      </c>
    </row>
    <row r="41" spans="1:6">
      <c r="A41" s="20">
        <v>45686</v>
      </c>
      <c r="B41">
        <v>30</v>
      </c>
      <c r="C41">
        <v>94766</v>
      </c>
      <c r="D41" t="str">
        <v>E</v>
      </c>
      <c r="E41">
        <v>9263</v>
      </c>
      <c r="F41">
        <f t="shared" si="0"/>
        <v>147285</v>
      </c>
    </row>
    <row r="42" spans="1:6">
      <c r="A42" s="20">
        <v>45716</v>
      </c>
      <c r="B42">
        <v>30</v>
      </c>
      <c r="C42">
        <v>97371</v>
      </c>
      <c r="D42" t="str">
        <v>A</v>
      </c>
      <c r="E42">
        <v>7356</v>
      </c>
      <c r="F42">
        <f t="shared" si="0"/>
        <v>154641</v>
      </c>
    </row>
    <row r="43" spans="1:6">
      <c r="A43" s="20">
        <v>45744</v>
      </c>
      <c r="B43">
        <v>28</v>
      </c>
      <c r="C43">
        <v>99184</v>
      </c>
      <c r="D43" t="str">
        <v>E</v>
      </c>
      <c r="E43">
        <v>5120</v>
      </c>
      <c r="F43">
        <f t="shared" si="0"/>
        <v>159761</v>
      </c>
    </row>
    <row r="44" spans="1:6">
      <c r="A44" s="20">
        <v>45776</v>
      </c>
      <c r="B44">
        <v>32</v>
      </c>
      <c r="C44">
        <v>100520</v>
      </c>
      <c r="D44" t="str">
        <v>E</v>
      </c>
      <c r="E44">
        <v>3772</v>
      </c>
      <c r="F44">
        <f t="shared" si="0"/>
        <v>163533</v>
      </c>
    </row>
    <row r="45" spans="1:6">
      <c r="A45" s="20">
        <v>45806</v>
      </c>
      <c r="B45">
        <v>30</v>
      </c>
      <c r="C45">
        <v>100721</v>
      </c>
      <c r="D45" t="str">
        <v>E</v>
      </c>
      <c r="E45">
        <v>0</v>
      </c>
      <c r="F45">
        <f t="shared" si="0"/>
        <v>163533</v>
      </c>
    </row>
    <row r="46" spans="1:6">
      <c r="A46" s="20">
        <v>0</v>
      </c>
      <c r="B46">
        <v>0</v>
      </c>
      <c r="C46">
        <v>0</v>
      </c>
      <c r="D46">
        <v>0</v>
      </c>
      <c r="E46">
        <v>0</v>
      </c>
      <c r="F46">
        <f t="shared" si="0"/>
        <v>163533</v>
      </c>
    </row>
    <row r="47" spans="1:6">
      <c r="A47" s="20">
        <v>0</v>
      </c>
      <c r="B47">
        <v>0</v>
      </c>
      <c r="C47">
        <v>0</v>
      </c>
      <c r="D47">
        <v>0</v>
      </c>
      <c r="E47">
        <v>0</v>
      </c>
      <c r="F47">
        <f t="shared" si="0"/>
        <v>163533</v>
      </c>
    </row>
    <row r="48" spans="1:6">
      <c r="A48" s="20">
        <v>0</v>
      </c>
      <c r="B48">
        <v>0</v>
      </c>
      <c r="C48">
        <v>0</v>
      </c>
      <c r="D48">
        <v>0</v>
      </c>
      <c r="E48">
        <v>0</v>
      </c>
      <c r="F48">
        <f t="shared" si="0"/>
        <v>163533</v>
      </c>
    </row>
    <row r="49" spans="1:6">
      <c r="A49" s="20">
        <v>0</v>
      </c>
      <c r="B49">
        <v>0</v>
      </c>
      <c r="C49">
        <v>0</v>
      </c>
      <c r="D49">
        <v>0</v>
      </c>
      <c r="E49">
        <v>0</v>
      </c>
      <c r="F49">
        <f t="shared" si="0"/>
        <v>163533</v>
      </c>
    </row>
    <row r="50" spans="1:6">
      <c r="A50" s="20">
        <v>0</v>
      </c>
      <c r="B50">
        <v>0</v>
      </c>
      <c r="C50">
        <v>0</v>
      </c>
      <c r="D50">
        <v>0</v>
      </c>
      <c r="E50">
        <v>0</v>
      </c>
      <c r="F50">
        <f t="shared" si="0"/>
        <v>163533</v>
      </c>
    </row>
    <row r="51" spans="1:6">
      <c r="A51" s="20">
        <v>0</v>
      </c>
      <c r="B51">
        <v>0</v>
      </c>
      <c r="C51">
        <v>0</v>
      </c>
      <c r="D51">
        <v>0</v>
      </c>
      <c r="E51">
        <v>0</v>
      </c>
      <c r="F51">
        <f t="shared" si="0"/>
        <v>163533</v>
      </c>
    </row>
    <row r="52" spans="1:6">
      <c r="A52" s="20">
        <v>0</v>
      </c>
      <c r="B52">
        <v>0</v>
      </c>
      <c r="C52">
        <v>0</v>
      </c>
      <c r="D52">
        <v>0</v>
      </c>
      <c r="E52">
        <v>0</v>
      </c>
      <c r="F52">
        <f t="shared" si="0"/>
        <v>163533</v>
      </c>
    </row>
    <row r="53" spans="1:6">
      <c r="A53" s="20">
        <v>0</v>
      </c>
      <c r="B53">
        <v>0</v>
      </c>
      <c r="C53">
        <v>0</v>
      </c>
      <c r="D53">
        <v>0</v>
      </c>
      <c r="E53">
        <v>0</v>
      </c>
      <c r="F53">
        <f t="shared" si="0"/>
        <v>163533</v>
      </c>
    </row>
    <row r="54" spans="1:6">
      <c r="A54" s="20">
        <v>0</v>
      </c>
      <c r="B54">
        <v>0</v>
      </c>
      <c r="C54">
        <v>0</v>
      </c>
      <c r="D54">
        <v>0</v>
      </c>
      <c r="E54">
        <v>0</v>
      </c>
      <c r="F54">
        <f t="shared" si="0"/>
        <v>163533</v>
      </c>
    </row>
    <row r="55" spans="1:6">
      <c r="A55" s="20">
        <v>0</v>
      </c>
      <c r="B55">
        <v>0</v>
      </c>
      <c r="C55">
        <v>0</v>
      </c>
      <c r="D55">
        <v>0</v>
      </c>
      <c r="E55">
        <v>0</v>
      </c>
      <c r="F55">
        <f t="shared" si="0"/>
        <v>163533</v>
      </c>
    </row>
    <row r="56" spans="1:6">
      <c r="A56" s="20">
        <v>0</v>
      </c>
      <c r="B56">
        <v>0</v>
      </c>
      <c r="C56">
        <v>0</v>
      </c>
      <c r="D56">
        <v>0</v>
      </c>
      <c r="E56">
        <v>0</v>
      </c>
      <c r="F56">
        <f t="shared" si="0"/>
        <v>163533</v>
      </c>
    </row>
    <row r="57" spans="1:6">
      <c r="A57" s="20">
        <v>0</v>
      </c>
      <c r="B57">
        <v>0</v>
      </c>
      <c r="C57">
        <v>0</v>
      </c>
      <c r="D57">
        <v>0</v>
      </c>
      <c r="E57">
        <v>0</v>
      </c>
      <c r="F57">
        <f t="shared" si="0"/>
        <v>163533</v>
      </c>
    </row>
    <row r="58" spans="1:6">
      <c r="A58" s="20">
        <v>0</v>
      </c>
      <c r="B58">
        <v>0</v>
      </c>
      <c r="C58">
        <v>0</v>
      </c>
      <c r="D58">
        <v>0</v>
      </c>
      <c r="E58">
        <v>0</v>
      </c>
      <c r="F58">
        <f t="shared" si="0"/>
        <v>163533</v>
      </c>
    </row>
    <row r="59" spans="1:6">
      <c r="A59" s="20">
        <v>0</v>
      </c>
      <c r="B59">
        <v>0</v>
      </c>
      <c r="C59">
        <v>0</v>
      </c>
      <c r="D59">
        <v>0</v>
      </c>
      <c r="E59">
        <v>0</v>
      </c>
      <c r="F59">
        <f t="shared" si="0"/>
        <v>163533</v>
      </c>
    </row>
    <row r="60" spans="1:6">
      <c r="A60" s="20">
        <v>0</v>
      </c>
      <c r="B60">
        <v>0</v>
      </c>
      <c r="C60">
        <v>0</v>
      </c>
      <c r="D60">
        <v>0</v>
      </c>
      <c r="E60">
        <v>0</v>
      </c>
      <c r="F60">
        <f t="shared" si="0"/>
        <v>163533</v>
      </c>
    </row>
    <row r="61" spans="1:6">
      <c r="A61" s="20">
        <v>0</v>
      </c>
      <c r="B61">
        <v>0</v>
      </c>
      <c r="C61">
        <v>0</v>
      </c>
      <c r="D61">
        <v>0</v>
      </c>
      <c r="E61">
        <v>0</v>
      </c>
      <c r="F61">
        <f t="shared" si="0"/>
        <v>163533</v>
      </c>
    </row>
    <row r="62" spans="1:6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163533</v>
      </c>
    </row>
    <row r="63" spans="1:6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163533</v>
      </c>
    </row>
    <row r="64" spans="1:6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163533</v>
      </c>
    </row>
    <row r="65" spans="1:6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163533</v>
      </c>
    </row>
    <row r="66" spans="1:6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163533</v>
      </c>
    </row>
    <row r="67" spans="1:6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163533</v>
      </c>
    </row>
    <row r="68" spans="1:6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163533</v>
      </c>
    </row>
    <row r="69" spans="1:6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163533</v>
      </c>
    </row>
    <row r="70" spans="1:6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163533</v>
      </c>
    </row>
    <row r="71" spans="1:6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163533</v>
      </c>
    </row>
    <row r="72" spans="1:6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163533</v>
      </c>
    </row>
    <row r="73" spans="1:6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163533</v>
      </c>
    </row>
    <row r="74" spans="1:6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163533</v>
      </c>
    </row>
    <row r="75" spans="1:6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163533</v>
      </c>
    </row>
    <row r="76" spans="1:6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163533</v>
      </c>
    </row>
    <row r="77" spans="1:6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163533</v>
      </c>
    </row>
    <row r="78" spans="1:6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163533</v>
      </c>
    </row>
    <row r="79" spans="1:6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163533</v>
      </c>
    </row>
    <row r="80" spans="1:6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163533</v>
      </c>
    </row>
    <row r="81" spans="1:6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163533</v>
      </c>
    </row>
    <row r="82" spans="1:6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163533</v>
      </c>
    </row>
    <row r="83" spans="1:6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163533</v>
      </c>
    </row>
    <row r="84" spans="1:6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163533</v>
      </c>
    </row>
    <row r="85" spans="1:6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163533</v>
      </c>
    </row>
    <row r="86" spans="1:6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163533</v>
      </c>
    </row>
    <row r="87" spans="1:6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163533</v>
      </c>
    </row>
    <row r="88" spans="1:6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163533</v>
      </c>
    </row>
    <row r="89" spans="1:6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163533</v>
      </c>
    </row>
    <row r="90" spans="1:6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163533</v>
      </c>
    </row>
    <row r="91" spans="1:6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163533</v>
      </c>
    </row>
    <row r="92" spans="1:6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163533</v>
      </c>
    </row>
    <row r="93" spans="1:6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163533</v>
      </c>
    </row>
    <row r="94" spans="1:6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163533</v>
      </c>
    </row>
    <row r="95" spans="1:6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163533</v>
      </c>
    </row>
    <row r="96" spans="1:6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163533</v>
      </c>
    </row>
    <row r="97" spans="1:6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163533</v>
      </c>
    </row>
    <row r="98" spans="1:6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163533</v>
      </c>
    </row>
    <row r="99" spans="1:6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163533</v>
      </c>
    </row>
    <row r="100" spans="1:6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163533</v>
      </c>
    </row>
    <row r="101" spans="1:6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163533</v>
      </c>
    </row>
    <row r="102" spans="1:6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163533</v>
      </c>
    </row>
    <row r="103" spans="1:6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163533</v>
      </c>
    </row>
    <row r="104" spans="1:6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163533</v>
      </c>
    </row>
    <row r="105" spans="1:6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163533</v>
      </c>
    </row>
    <row r="106" spans="1:6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163533</v>
      </c>
    </row>
    <row r="107" spans="1:6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163533</v>
      </c>
    </row>
    <row r="108" spans="1:6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163533</v>
      </c>
    </row>
    <row r="109" spans="1:6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163533</v>
      </c>
    </row>
    <row r="110" spans="1:6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163533</v>
      </c>
    </row>
    <row r="111" spans="1:6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163533</v>
      </c>
    </row>
    <row r="112" spans="1:6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163533</v>
      </c>
    </row>
    <row r="113" spans="1:6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163533</v>
      </c>
    </row>
    <row r="114" spans="1:6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163533</v>
      </c>
    </row>
    <row r="115" spans="1:6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163533</v>
      </c>
    </row>
    <row r="116" spans="1:6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163533</v>
      </c>
    </row>
    <row r="117" spans="1:6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163533</v>
      </c>
    </row>
    <row r="118" spans="1:6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163533</v>
      </c>
    </row>
    <row r="119" spans="1:6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163533</v>
      </c>
    </row>
    <row r="120" spans="1:6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163533</v>
      </c>
    </row>
    <row r="121" spans="1:6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163533</v>
      </c>
    </row>
    <row r="122" spans="1:6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163533</v>
      </c>
    </row>
    <row r="123" spans="1:6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163533</v>
      </c>
    </row>
    <row r="124" spans="1:6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163533</v>
      </c>
    </row>
    <row r="125" spans="1:6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163533</v>
      </c>
    </row>
    <row r="126" spans="1:6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163533</v>
      </c>
    </row>
    <row r="127" spans="1:6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163533</v>
      </c>
    </row>
    <row r="128" spans="1:6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163533</v>
      </c>
    </row>
    <row r="129" spans="1:6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163533</v>
      </c>
    </row>
    <row r="130" spans="1:6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163533</v>
      </c>
    </row>
    <row r="131" spans="1:6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163533</v>
      </c>
    </row>
    <row r="132" spans="1:6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163533</v>
      </c>
    </row>
    <row r="133" spans="1:6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163533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4144" activePane="bottomRight" state="frozen"/>
      <selection pane="bottomRight" activeCell="K4165" sqref="K4165"/>
      <selection pane="bottomLeft" activeCell="A32" sqref="A32"/>
      <selection pane="topRight" activeCell="A32" sqref="A32"/>
    </sheetView>
  </sheetViews>
  <sheetFormatPr defaultColWidth="8.75" defaultRowHeight="15.6"/>
  <cols>
    <col min="1" max="1" width="6.5" bestFit="1" customWidth="1"/>
    <col min="2" max="2" width="8.5" bestFit="1" customWidth="1"/>
    <col min="3" max="3" width="6" bestFit="1" customWidth="1"/>
    <col min="4" max="4" width="24.75" bestFit="1" customWidth="1"/>
    <col min="5" max="5" width="21.5" bestFit="1" customWidth="1"/>
    <col min="6" max="7" width="24.25" bestFit="1" customWidth="1"/>
  </cols>
  <sheetData>
    <row r="1" spans="1:16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</row>
    <row r="2" spans="1:16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26">
        <v>-2.5999999046325684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20.599999904632568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38813.950002387166</v>
      </c>
    </row>
    <row r="2560" spans="1:16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1.1000000238418579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16.899999976158142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38830.850002363324</v>
      </c>
    </row>
    <row r="2561" spans="1:16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0.69999998807907104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17.300000011920929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38848.150002375245</v>
      </c>
    </row>
    <row r="2562" spans="1:16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0.30000001192092896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17.699999988079071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38865.850002363324</v>
      </c>
    </row>
    <row r="2563" spans="1:16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0.30000001192092896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17.699999988079071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38883.550002351403</v>
      </c>
    </row>
    <row r="2564" spans="1:16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2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16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38899.550002351403</v>
      </c>
    </row>
    <row r="2565" spans="1:16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0.5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17.5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38917.050002351403</v>
      </c>
    </row>
    <row r="2566" spans="1:16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-1.3999999761581421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19.399999976158142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38936.450002327561</v>
      </c>
    </row>
    <row r="2567" spans="1:16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-0.30000001192092896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18.300000011920929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38954.750002339482</v>
      </c>
    </row>
    <row r="2568" spans="1:16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-1.6000000238418579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19.600000023841858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38974.350002363324</v>
      </c>
    </row>
    <row r="2569" spans="1:16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-2.5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20.5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38994.850002363324</v>
      </c>
    </row>
    <row r="2570" spans="1:16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-1.7999999523162842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19.799999952316284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39014.65000231564</v>
      </c>
    </row>
    <row r="2571" spans="1:16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2.5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15.5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39030.15000231564</v>
      </c>
    </row>
    <row r="2572" spans="1:16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3.0999999046325684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14.900000095367432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39045.050002411008</v>
      </c>
    </row>
    <row r="2573" spans="1:16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1.2999999523162842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16.700000047683716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39061.750002458692</v>
      </c>
    </row>
    <row r="2574" spans="1:16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-1.7999999523162842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19.799999952316284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39081.550002411008</v>
      </c>
    </row>
    <row r="2575" spans="1:16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1.2000000476837158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16.799999952316284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39098.350002363324</v>
      </c>
    </row>
    <row r="2576" spans="1:16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0.20000000298023224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17.799999997019768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39116.150002360344</v>
      </c>
    </row>
    <row r="2577" spans="1:16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-1.6000000238418579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19.600000023841858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39135.750002384186</v>
      </c>
    </row>
    <row r="2578" spans="1:16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-5.4000000953674316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23.400000095367432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39159.150002479553</v>
      </c>
    </row>
    <row r="2579" spans="1:16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1.7999999523162842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16.200000047683716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39175.350002527237</v>
      </c>
    </row>
    <row r="2580" spans="1:16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-3.2000000476837158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21.200000047683716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39196.550002574921</v>
      </c>
    </row>
    <row r="2581" spans="1:16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-5.6999998092651367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23.699999809265137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39220.250002384186</v>
      </c>
    </row>
    <row r="2582" spans="1:16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-5.5999999046325684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23.599999904632568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39243.850002288818</v>
      </c>
    </row>
    <row r="2583" spans="1:16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-2.5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20.5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39264.350002288818</v>
      </c>
    </row>
    <row r="2584" spans="1:16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-1.3999999761581421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19.399999976158142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39283.750002264977</v>
      </c>
    </row>
    <row r="2585" spans="1:16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-5.3000001907348633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23.300000190734863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39307.050002455711</v>
      </c>
    </row>
    <row r="2586" spans="1:16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-7.0999999046325684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25.099999904632568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39332.150002360344</v>
      </c>
    </row>
    <row r="2587" spans="1:16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-7.8000001907348633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25.800000190734863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39357.950002551079</v>
      </c>
    </row>
    <row r="2588" spans="1:16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-7.9000000953674316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25.900000095367432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39383.850002646446</v>
      </c>
    </row>
    <row r="2589" spans="1:16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-2.2999999523162842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20.299999952316284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39404.150002598763</v>
      </c>
    </row>
    <row r="2590" spans="1:16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-2.7000000476837158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20.700000047683716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39424.850002646446</v>
      </c>
    </row>
    <row r="2591" spans="1:16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-2.2999999523162842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20.299999952316284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39445.150002598763</v>
      </c>
    </row>
    <row r="2592" spans="1:16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-2.7000000476837158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20.700000047683716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39465.850002646446</v>
      </c>
    </row>
    <row r="2593" spans="1:16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-4.5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22.5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39488.350002646446</v>
      </c>
    </row>
    <row r="2594" spans="1:16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-4.5999999046325684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22.599999904632568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39510.950002551079</v>
      </c>
    </row>
    <row r="2595" spans="1:16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-9.5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27.5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39538.450002551079</v>
      </c>
    </row>
    <row r="2596" spans="1:16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-11.5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29.5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39567.950002551079</v>
      </c>
    </row>
    <row r="2597" spans="1:16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-11.800000190734863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29.800000190734863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39597.750002741814</v>
      </c>
    </row>
    <row r="2598" spans="1:16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-8.8000001907348633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26.800000190734863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39624.550002932549</v>
      </c>
    </row>
    <row r="2599" spans="1:16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-11.300000190734863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29.300000190734863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39653.850003123283</v>
      </c>
    </row>
    <row r="2600" spans="1:16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-8.8000001907348633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26.800000190734863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39680.650003314018</v>
      </c>
    </row>
    <row r="2601" spans="1:16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-7.0999999046325684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25.099999904632568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39705.750003218651</v>
      </c>
    </row>
    <row r="2602" spans="1:16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-8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26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39731.750003218651</v>
      </c>
    </row>
    <row r="2603" spans="1:16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-9.6999998092651367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27.699999809265137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39759.450003027916</v>
      </c>
    </row>
    <row r="2604" spans="1:16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-9.5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27.5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39786.950003027916</v>
      </c>
    </row>
    <row r="2605" spans="1:16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-12.800000190734863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30.800000190734863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39817.750003218651</v>
      </c>
    </row>
    <row r="2606" spans="1:16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-15.100000381469727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33.100000381469727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39850.850003600121</v>
      </c>
    </row>
    <row r="2607" spans="1:16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-7.1999998092651367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25.199999809265137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39876.050003409386</v>
      </c>
    </row>
    <row r="2608" spans="1:16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-5.8000001907348633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23.800000190734863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39899.850003600121</v>
      </c>
    </row>
    <row r="2609" spans="1:16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-8.8000001907348633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26.800000190734863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39926.650003790855</v>
      </c>
    </row>
    <row r="2610" spans="1:16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-8.3999996185302734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26.399999618530273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39953.050003409386</v>
      </c>
    </row>
    <row r="2611" spans="1:16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39970.650003403425</v>
      </c>
    </row>
    <row r="2612" spans="1:16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4.4000000953674316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13.599999904632568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39984.250003308058</v>
      </c>
    </row>
    <row r="2613" spans="1:16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5.4000000953674316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12.599999904632568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39996.85000321269</v>
      </c>
    </row>
    <row r="2614" spans="1:16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0.10000000149011612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17.899999998509884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40014.7500032112</v>
      </c>
    </row>
    <row r="2615" spans="1:16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-0.89999997615814209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18.899999976158142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40033.650003187358</v>
      </c>
    </row>
    <row r="2616" spans="1:16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4.8000001907348633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13.199999809265137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40046.850002996624</v>
      </c>
    </row>
    <row r="2617" spans="1:16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5.9000000953674316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12.099999904632568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40058.950002901256</v>
      </c>
    </row>
    <row r="2618" spans="1:16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-0.89999997615814209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18.899999976158142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40077.850002877414</v>
      </c>
    </row>
    <row r="2619" spans="1:16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-3.2999999523162842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21.299999952316284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40099.150002829731</v>
      </c>
    </row>
    <row r="2620" spans="1:16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12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40111.150002829731</v>
      </c>
    </row>
    <row r="2621" spans="1:16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-1.7999999523162842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19.799999952316284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40130.950002782047</v>
      </c>
    </row>
    <row r="2622" spans="1:16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-1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19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40149.950002782047</v>
      </c>
    </row>
    <row r="2623" spans="1:16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-0.10000000149011612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18.100000001490116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40168.050002783537</v>
      </c>
    </row>
    <row r="2624" spans="1:16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-1.2000000476837158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19.200000047683716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40187.250002831221</v>
      </c>
    </row>
    <row r="2625" spans="1:16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6.9000000953674316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11.099999904632568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40198.350002735853</v>
      </c>
    </row>
    <row r="2626" spans="1:16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6.6999998092651367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11.300000190734863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40209.650002926588</v>
      </c>
    </row>
    <row r="2627" spans="1:16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10.100000381469727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7.8999996185302734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40217.550002545118</v>
      </c>
    </row>
    <row r="2628" spans="1:16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13.100000381469727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4.8999996185302734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40222.450002163649</v>
      </c>
    </row>
    <row r="2629" spans="1:16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6.5999999046325684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11.400000095367432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40233.850002259016</v>
      </c>
    </row>
    <row r="2630" spans="1:16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2.0999999046325684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15.900000095367432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40249.750002354383</v>
      </c>
    </row>
    <row r="2631" spans="1:16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15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40264.750002354383</v>
      </c>
    </row>
    <row r="2632" spans="1:16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-2.5999999046325684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20.599999904632568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40285.350002259016</v>
      </c>
    </row>
    <row r="2633" spans="1:16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5.0999999046325684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12.900000095367432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40298.250002354383</v>
      </c>
    </row>
    <row r="2634" spans="1:16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4.6999998092651367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13.300000190734863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40311.550002545118</v>
      </c>
    </row>
    <row r="2635" spans="1:16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2.2999999523162842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15.700000047683716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40327.250002592802</v>
      </c>
    </row>
    <row r="2636" spans="1:16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0.60000002384185791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17.399999976158142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40344.65000256896</v>
      </c>
    </row>
    <row r="2637" spans="1:16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2.9000000953674316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40359.750002473593</v>
      </c>
    </row>
    <row r="2638" spans="1:16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6.3000001907348633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11.699999809265137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40371.450002282858</v>
      </c>
    </row>
    <row r="2639" spans="1:16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10.100000381469727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7.8999996185302734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40379.350001901388</v>
      </c>
    </row>
    <row r="2640" spans="1:16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10.699999809265137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7.3000001907348633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40386.650002092123</v>
      </c>
    </row>
    <row r="2641" spans="1:16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15.100000381469727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2.8999996185302734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40389.550001710653</v>
      </c>
    </row>
    <row r="2642" spans="1:16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12.199999809265137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5.8000001907348633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40395.350001901388</v>
      </c>
    </row>
    <row r="2643" spans="1:16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9.1000003814697266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8.8999996185302734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40404.250001519918</v>
      </c>
    </row>
    <row r="2644" spans="1:16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8.1000003814697266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9.8999996185302734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40414.150001138449</v>
      </c>
    </row>
    <row r="2645" spans="1:16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6.5999999046325684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11.400000095367432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40425.550001233816</v>
      </c>
    </row>
    <row r="2646" spans="1:16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3.5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14.5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40440.050001233816</v>
      </c>
    </row>
    <row r="2647" spans="1:16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12.399999618530273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5.6000003814697266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40445.650001615286</v>
      </c>
    </row>
    <row r="2648" spans="1:16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6.1999998092651367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11.800000190734863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40457.450001806021</v>
      </c>
    </row>
    <row r="2649" spans="1:16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-1.5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19.5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40476.950001806021</v>
      </c>
    </row>
    <row r="2650" spans="1:16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1.2000000476837158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16.799999952316284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40493.750001758337</v>
      </c>
    </row>
    <row r="2651" spans="1:16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7.4000000953674316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10.599999904632568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40504.35000166297</v>
      </c>
    </row>
    <row r="2652" spans="1:16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9.5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8.5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40512.85000166297</v>
      </c>
    </row>
    <row r="2653" spans="1:16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8.8999996185302734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9.1000003814697266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40521.950002044439</v>
      </c>
    </row>
    <row r="2654" spans="1:16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14.600000381469727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3.3999996185302734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40525.35000166297</v>
      </c>
    </row>
    <row r="2655" spans="1:16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18.200000762939453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0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40525.35000166297</v>
      </c>
    </row>
    <row r="2656" spans="1:16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16.5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1.5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40526.85000166297</v>
      </c>
    </row>
    <row r="2657" spans="1:16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17.399999618530273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0.60000038146972656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40527.450002044439</v>
      </c>
    </row>
    <row r="2658" spans="1:16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15.699999809265137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2.3000001907348633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40529.750002235174</v>
      </c>
    </row>
    <row r="2659" spans="1:16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12.5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5.5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40535.250002235174</v>
      </c>
    </row>
    <row r="2660" spans="1:16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11.800000190734863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6.1999998092651367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40541.450002044439</v>
      </c>
    </row>
    <row r="2661" spans="1:16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11.5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6.5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40547.950002044439</v>
      </c>
    </row>
    <row r="2662" spans="1:16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7.8000001907348633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10.199999809265137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40558.150001853704</v>
      </c>
    </row>
    <row r="2663" spans="1:16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5.8000001907348633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12.199999809265137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40570.35000166297</v>
      </c>
    </row>
    <row r="2664" spans="1:16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7.8000001907348633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10.199999809265137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40580.550001472235</v>
      </c>
    </row>
    <row r="2665" spans="1:16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7.5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10.5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40591.050001472235</v>
      </c>
    </row>
    <row r="2666" spans="1:16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9.8999996185302734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8.1000003814697266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40599.150001853704</v>
      </c>
    </row>
    <row r="2667" spans="1:16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11.699999809265137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6.3000001907348633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40605.450002044439</v>
      </c>
    </row>
    <row r="2668" spans="1:16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2.5999999046325684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15.400000095367432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40620.850002139807</v>
      </c>
    </row>
    <row r="2669" spans="1:16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2.0999999046325684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15.900000095367432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40636.750002235174</v>
      </c>
    </row>
    <row r="2670" spans="1:16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2.9000000953674316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15.099999904632568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40651.850002139807</v>
      </c>
    </row>
    <row r="2671" spans="1:16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8.1999998092651367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9.8000001907348633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40661.650002330542</v>
      </c>
    </row>
    <row r="2672" spans="1:16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9.1000003814697266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8.8999996185302734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40670.550001949072</v>
      </c>
    </row>
    <row r="2673" spans="1:16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6.9000000953674316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11.099999904632568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40681.650001853704</v>
      </c>
    </row>
    <row r="2674" spans="1:16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6.3000001907348633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11.699999809265137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40693.35000166297</v>
      </c>
    </row>
    <row r="2675" spans="1:16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16.399999618530273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1.6000003814697266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40694.950002044439</v>
      </c>
    </row>
    <row r="2676" spans="1:16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18.200000762939453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0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40694.950002044439</v>
      </c>
    </row>
    <row r="2677" spans="1:16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9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9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40703.950002044439</v>
      </c>
    </row>
    <row r="2678" spans="1:16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9.6000003814697266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8.3999996185302734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40712.35000166297</v>
      </c>
    </row>
    <row r="2679" spans="1:16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8.1999998092651367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9.8000001907348633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40722.150001853704</v>
      </c>
    </row>
    <row r="2680" spans="1:16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22.100000381469727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0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40722.150001853704</v>
      </c>
    </row>
    <row r="2681" spans="1:16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16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2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40724.150001853704</v>
      </c>
    </row>
    <row r="2682" spans="1:16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14.399999618530273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3.6000003814697266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40727.750002235174</v>
      </c>
    </row>
    <row r="2683" spans="1:16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8.1000003814697266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9.8999996185302734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40737.650001853704</v>
      </c>
    </row>
    <row r="2684" spans="1:16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8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10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40747.650001853704</v>
      </c>
    </row>
    <row r="2685" spans="1:16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9.1000003814697266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8.8999996185302734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40756.550001472235</v>
      </c>
    </row>
    <row r="2686" spans="1:16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7.8000001907348633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10.199999809265137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40766.7500012815</v>
      </c>
    </row>
    <row r="2687" spans="1:16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5.1999998092651367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12.800000190734863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40779.550001472235</v>
      </c>
    </row>
    <row r="2688" spans="1:16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7.5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10.5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40790.050001472235</v>
      </c>
    </row>
    <row r="2689" spans="1:16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7.5999999046325684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10.400000095367432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40800.450001567602</v>
      </c>
    </row>
    <row r="2690" spans="1:16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10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40808.450001567602</v>
      </c>
    </row>
    <row r="2691" spans="1:16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11.300000190734863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6.6999998092651367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40815.150001376867</v>
      </c>
    </row>
    <row r="2692" spans="1:16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13.199999809265137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4.8000001907348633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40819.950001567602</v>
      </c>
    </row>
    <row r="2693" spans="1:16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14.699999809265137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3.3000001907348633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40823.250001758337</v>
      </c>
    </row>
    <row r="2694" spans="1:16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15.600000381469727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2.3999996185302734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40825.650001376867</v>
      </c>
    </row>
    <row r="2695" spans="1:16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16.700000762939453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1.2999992370605469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40826.950000613928</v>
      </c>
    </row>
    <row r="2696" spans="1:16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16.899999618530273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1.1000003814697266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40828.050000995398</v>
      </c>
    </row>
    <row r="2697" spans="1:16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20.700000762939453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0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40828.050000995398</v>
      </c>
    </row>
    <row r="2698" spans="1:16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23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0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40828.050000995398</v>
      </c>
    </row>
    <row r="2699" spans="1:16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24.100000381469727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40828.050000995398</v>
      </c>
    </row>
    <row r="2700" spans="1:16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23.399999618530273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40828.050000995398</v>
      </c>
    </row>
    <row r="2701" spans="1:16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/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0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40828.050000995398</v>
      </c>
    </row>
    <row r="2702" spans="1:16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19.100000381469727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0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40828.050000995398</v>
      </c>
    </row>
    <row r="2703" spans="1:16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25.399999618530273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40828.050000995398</v>
      </c>
    </row>
    <row r="2704" spans="1:16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17.799999237060547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0.20000076293945313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40828.250001758337</v>
      </c>
    </row>
    <row r="2705" spans="1:16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/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4.8000001907348633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40833.050001949072</v>
      </c>
    </row>
    <row r="2706" spans="1:16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8.6000003814697266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9.3999996185302734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40842.450001567602</v>
      </c>
    </row>
    <row r="2707" spans="1:16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11.899999618530273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6.1000003814697266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40848.550001949072</v>
      </c>
    </row>
    <row r="2708" spans="1:16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12.199999809265137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5.8000001907348633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40854.350002139807</v>
      </c>
    </row>
    <row r="2709" spans="1:16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15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3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40857.350002139807</v>
      </c>
    </row>
    <row r="2710" spans="1:16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19.299999237060547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0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40857.350002139807</v>
      </c>
    </row>
    <row r="2711" spans="1:16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16.5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1.5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40858.850002139807</v>
      </c>
    </row>
    <row r="2712" spans="1:16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19.899999618530273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40858.850002139807</v>
      </c>
    </row>
    <row r="2713" spans="1:16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23.600000381469727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40858.850002139807</v>
      </c>
    </row>
    <row r="2714" spans="1:16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24.5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40858.850002139807</v>
      </c>
    </row>
    <row r="2715" spans="1:16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24.899999618530273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40858.850002139807</v>
      </c>
    </row>
    <row r="2716" spans="1:16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24.600000381469727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40858.850002139807</v>
      </c>
    </row>
    <row r="2717" spans="1:16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24.799999237060547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40858.850002139807</v>
      </c>
    </row>
    <row r="2718" spans="1:16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24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40858.850002139807</v>
      </c>
    </row>
    <row r="2719" spans="1:16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24.799999237060547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0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40858.850002139807</v>
      </c>
    </row>
    <row r="2720" spans="1:16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24.399999618530273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0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40858.850002139807</v>
      </c>
    </row>
    <row r="2721" spans="1:16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24.100000381469727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40858.850002139807</v>
      </c>
    </row>
    <row r="2722" spans="1:16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24.100000381469727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40858.850002139807</v>
      </c>
    </row>
    <row r="2723" spans="1:16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20.799999237060547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40858.850002139807</v>
      </c>
    </row>
    <row r="2724" spans="1:16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19.200000762939453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0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40858.850002139807</v>
      </c>
    </row>
    <row r="2725" spans="1:16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17.899999618530273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0.10000038146972656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40858.950002521276</v>
      </c>
    </row>
    <row r="2726" spans="1:16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20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40858.950002521276</v>
      </c>
    </row>
    <row r="2727" spans="1:16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22.799999237060547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40858.950002521276</v>
      </c>
    </row>
    <row r="2728" spans="1:16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21.200000762939453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0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40858.950002521276</v>
      </c>
    </row>
    <row r="2729" spans="1:16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23.700000762939453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0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40858.950002521276</v>
      </c>
    </row>
    <row r="2730" spans="1:16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18.600000381469727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0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40858.950002521276</v>
      </c>
    </row>
    <row r="2731" spans="1:16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14.100000381469727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3.8999996185302734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40862.850002139807</v>
      </c>
    </row>
    <row r="2732" spans="1:16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16.600000381469727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1.3999996185302734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40864.250001758337</v>
      </c>
    </row>
    <row r="2733" spans="1:16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22.299999237060547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40864.250001758337</v>
      </c>
    </row>
    <row r="2734" spans="1:16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22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40864.250001758337</v>
      </c>
    </row>
    <row r="2735" spans="1:16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25.100000381469727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40864.250001758337</v>
      </c>
    </row>
    <row r="2736" spans="1:16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26.700000762939453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40864.250001758337</v>
      </c>
    </row>
    <row r="2737" spans="1:16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26.799999237060547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40864.250001758337</v>
      </c>
    </row>
    <row r="2738" spans="1:16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26.600000381469727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40864.250001758337</v>
      </c>
    </row>
    <row r="2739" spans="1:16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24.200000762939453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40864.250001758337</v>
      </c>
    </row>
    <row r="2740" spans="1:16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20.200000762939453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0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40864.250001758337</v>
      </c>
    </row>
    <row r="2741" spans="1:16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19.600000381469727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40864.250001758337</v>
      </c>
    </row>
    <row r="2742" spans="1:16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19.799999237060547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40864.250001758337</v>
      </c>
    </row>
    <row r="2743" spans="1:16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24.700000762939453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40864.250001758337</v>
      </c>
    </row>
    <row r="2744" spans="1:16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26.399999618530273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40864.250001758337</v>
      </c>
    </row>
    <row r="2745" spans="1:16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27.5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0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40864.250001758337</v>
      </c>
    </row>
    <row r="2746" spans="1:16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26.200000762939453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0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40864.250001758337</v>
      </c>
    </row>
    <row r="2747" spans="1:16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21.399999618530273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0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40864.250001758337</v>
      </c>
    </row>
    <row r="2748" spans="1:16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19.399999618530273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0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40864.250001758337</v>
      </c>
    </row>
    <row r="2749" spans="1:16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18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40864.250001758337</v>
      </c>
    </row>
    <row r="2750" spans="1:16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18.700000762939453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0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40864.250001758337</v>
      </c>
    </row>
    <row r="2751" spans="1:16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20.799999237060547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40864.250001758337</v>
      </c>
    </row>
    <row r="2752" spans="1:16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23.399999618530273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40864.250001758337</v>
      </c>
    </row>
    <row r="2753" spans="1:16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23.600000381469727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40864.250001758337</v>
      </c>
    </row>
    <row r="2754" spans="1:16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25.299999237060547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40864.250001758337</v>
      </c>
    </row>
    <row r="2755" spans="1:16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20.600000381469727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40864.250001758337</v>
      </c>
    </row>
    <row r="2756" spans="1:16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21.299999237060547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40864.250001758337</v>
      </c>
    </row>
    <row r="2757" spans="1:16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22.5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40864.250001758337</v>
      </c>
    </row>
    <row r="2758" spans="1:16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24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40864.250001758337</v>
      </c>
    </row>
    <row r="2759" spans="1:16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23.799999237060547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0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40864.250001758337</v>
      </c>
    </row>
    <row r="2760" spans="1:16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18.399999618530273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0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40864.250001758337</v>
      </c>
    </row>
    <row r="2761" spans="1:16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18.799999237060547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40864.250001758337</v>
      </c>
    </row>
    <row r="2762" spans="1:16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19.700000762939453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40864.250001758337</v>
      </c>
    </row>
    <row r="2763" spans="1:16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23.399999618530273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40864.250001758337</v>
      </c>
    </row>
    <row r="2764" spans="1:16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25.899999618530273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40864.250001758337</v>
      </c>
    </row>
    <row r="2765" spans="1:16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24.5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40864.250001758337</v>
      </c>
    </row>
    <row r="2766" spans="1:16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24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40864.250001758337</v>
      </c>
    </row>
    <row r="2767" spans="1:16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23.700000762939453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40864.250001758337</v>
      </c>
    </row>
    <row r="2768" spans="1:16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25.700000762939453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0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40864.250001758337</v>
      </c>
    </row>
    <row r="2769" spans="1:16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18.5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0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40864.250001758337</v>
      </c>
    </row>
    <row r="2770" spans="1:16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18.600000381469727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40864.250001758337</v>
      </c>
    </row>
    <row r="2771" spans="1:16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20.200000762939453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0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40864.250001758337</v>
      </c>
    </row>
    <row r="2772" spans="1:16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40864.250001758337</v>
      </c>
    </row>
    <row r="2773" spans="1:16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19.700000762939453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40864.250001758337</v>
      </c>
    </row>
    <row r="2774" spans="1:16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20.299999237060547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40864.250001758337</v>
      </c>
    </row>
    <row r="2775" spans="1:16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21.600000381469727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40864.250001758337</v>
      </c>
    </row>
    <row r="2776" spans="1:16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22.299999237060547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40864.250001758337</v>
      </c>
    </row>
    <row r="2777" spans="1:16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23.200000762939453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0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40864.250001758337</v>
      </c>
    </row>
    <row r="2778" spans="1:16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24.200000762939453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40864.250001758337</v>
      </c>
    </row>
    <row r="2779" spans="1:16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26">
        <v>24.40000057220459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40864.250001758337</v>
      </c>
    </row>
    <row r="2780" spans="1:16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26">
        <v>24.600000381469727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40864.250001758337</v>
      </c>
    </row>
    <row r="2781" spans="1:16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26">
        <v>24.800000190734863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40864.250001758337</v>
      </c>
    </row>
    <row r="2782" spans="1:16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25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40864.250001758337</v>
      </c>
    </row>
    <row r="2783" spans="1:16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23.700000762939453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0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40864.250001758337</v>
      </c>
    </row>
    <row r="2784" spans="1:16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19.5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0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40864.250001758337</v>
      </c>
    </row>
    <row r="2785" spans="1:16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18.399999618530273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40864.250001758337</v>
      </c>
    </row>
    <row r="2786" spans="1:16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18.5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40864.250001758337</v>
      </c>
    </row>
    <row r="2787" spans="1:16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21.899999618530273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40864.250001758337</v>
      </c>
    </row>
    <row r="2788" spans="1:16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22.799999237060547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40864.250001758337</v>
      </c>
    </row>
    <row r="2789" spans="1:16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23.100000381469727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40864.250001758337</v>
      </c>
    </row>
    <row r="2790" spans="1:16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24.100000381469727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40864.250001758337</v>
      </c>
    </row>
    <row r="2791" spans="1:16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23.399999618530273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40864.250001758337</v>
      </c>
    </row>
    <row r="2792" spans="1:16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25.100000381469727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0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40864.250001758337</v>
      </c>
    </row>
    <row r="2793" spans="1:16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24.600000381469727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40864.250001758337</v>
      </c>
    </row>
    <row r="2794" spans="1:16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24.399999618530273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0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40864.250001758337</v>
      </c>
    </row>
    <row r="2795" spans="1:16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25.600000381469727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40864.250001758337</v>
      </c>
    </row>
    <row r="2796" spans="1:16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26.399999618530273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0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40864.250001758337</v>
      </c>
    </row>
    <row r="2797" spans="1:16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25.700000762939453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0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40864.250001758337</v>
      </c>
    </row>
    <row r="2798" spans="1:16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25.899999618530273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40864.250001758337</v>
      </c>
    </row>
    <row r="2799" spans="1:16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26.899999618530273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40864.250001758337</v>
      </c>
    </row>
    <row r="2800" spans="1:16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24.100000381469727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40864.250001758337</v>
      </c>
    </row>
    <row r="2801" spans="1:16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22.299999237060547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0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40864.250001758337</v>
      </c>
    </row>
    <row r="2802" spans="1:16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20.600000381469727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0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40864.250001758337</v>
      </c>
    </row>
    <row r="2803" spans="1:16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19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0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40864.250001758337</v>
      </c>
    </row>
    <row r="2804" spans="1:16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15.899999618530273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2.1000003814697266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40866.350002139807</v>
      </c>
    </row>
    <row r="2805" spans="1:16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19.299999237060547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40866.350002139807</v>
      </c>
    </row>
    <row r="2806" spans="1:16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21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0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40866.350002139807</v>
      </c>
    </row>
    <row r="2807" spans="1:16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19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0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40866.350002139807</v>
      </c>
    </row>
    <row r="2808" spans="1:16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20.399999618530273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0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40866.350002139807</v>
      </c>
    </row>
    <row r="2809" spans="1:16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20.799999237060547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0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40866.350002139807</v>
      </c>
    </row>
    <row r="2810" spans="1:16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16.700000762939453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1.2999992370605469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40867.650001376867</v>
      </c>
    </row>
    <row r="2811" spans="1:16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17.200000762939453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0.79999923706054688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40868.450000613928</v>
      </c>
    </row>
    <row r="2812" spans="1:16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21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0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40868.450000613928</v>
      </c>
    </row>
    <row r="2813" spans="1:16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24.700000762939453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0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40868.450000613928</v>
      </c>
    </row>
    <row r="2814" spans="1:16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20.700000762939453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0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40868.450000613928</v>
      </c>
    </row>
    <row r="2815" spans="1:16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24.600000381469727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0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40868.450000613928</v>
      </c>
    </row>
    <row r="2816" spans="1:16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19.100000381469727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0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40868.450000613928</v>
      </c>
    </row>
    <row r="2817" spans="1:16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19.399999618530273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40868.450000613928</v>
      </c>
    </row>
    <row r="2818" spans="1:16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21.299999237060547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0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40868.450000613928</v>
      </c>
    </row>
    <row r="2819" spans="1:16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19.5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0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40868.450000613928</v>
      </c>
    </row>
    <row r="2820" spans="1:16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19.899999618530273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40868.450000613928</v>
      </c>
    </row>
    <row r="2821" spans="1:16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22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40868.450000613928</v>
      </c>
    </row>
    <row r="2822" spans="1:16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19.100000381469727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0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40868.450000613928</v>
      </c>
    </row>
    <row r="2823" spans="1:16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13.5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4.5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40872.950000613928</v>
      </c>
    </row>
    <row r="2824" spans="1:16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11.399999618530273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6.6000003814697266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40879.550000995398</v>
      </c>
    </row>
    <row r="2825" spans="1:16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15.800000190734863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2.1999998092651367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40881.750000804663</v>
      </c>
    </row>
    <row r="2826" spans="1:16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13.199999809265137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4.8000001907348633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40886.550000995398</v>
      </c>
    </row>
    <row r="2827" spans="1:16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15.699999809265137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2.3000001907348633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40888.850001186132</v>
      </c>
    </row>
    <row r="2828" spans="1:16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21.5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0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40888.850001186132</v>
      </c>
    </row>
    <row r="2829" spans="1:16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15.899999618530273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2.1000003814697266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40890.950001567602</v>
      </c>
    </row>
    <row r="2830" spans="1:16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15.100000381469727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2.8999996185302734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40893.850001186132</v>
      </c>
    </row>
    <row r="2831" spans="1:16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14.199999809265137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3.8000001907348633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40897.650001376867</v>
      </c>
    </row>
    <row r="2832" spans="1:16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3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40900.650001376867</v>
      </c>
    </row>
    <row r="2833" spans="1:16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18.399999618530273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0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40900.650001376867</v>
      </c>
    </row>
    <row r="2834" spans="1:16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20.799999237060547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0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40900.650001376867</v>
      </c>
    </row>
    <row r="2835" spans="1:16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20.200000762939453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0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40900.650001376867</v>
      </c>
    </row>
    <row r="2836" spans="1:16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18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0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40900.650001376867</v>
      </c>
    </row>
    <row r="2837" spans="1:16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16.299999237060547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1.7000007629394531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40902.350002139807</v>
      </c>
    </row>
    <row r="2838" spans="1:16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20.299999237060547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0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40902.350002139807</v>
      </c>
    </row>
    <row r="2839" spans="1:16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19.899999618530273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0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40902.350002139807</v>
      </c>
    </row>
    <row r="2840" spans="1:16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19.799999237060547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0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40902.350002139807</v>
      </c>
    </row>
    <row r="2841" spans="1:16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21.100000381469727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0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40902.350002139807</v>
      </c>
    </row>
    <row r="2842" spans="1:16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22.600000381469727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0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40902.350002139807</v>
      </c>
    </row>
    <row r="2843" spans="1:16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20.700000762939453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0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40902.350002139807</v>
      </c>
    </row>
    <row r="2844" spans="1:16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19.399999618530273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0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40902.350002139807</v>
      </c>
    </row>
    <row r="2845" spans="1:16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21.799999237060547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0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40902.350002139807</v>
      </c>
    </row>
    <row r="2846" spans="1:16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15.300000190734863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2.6999998092651367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40905.050001949072</v>
      </c>
    </row>
    <row r="2847" spans="1:16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12.399999618530273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5.6000003814697266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40910.650002330542</v>
      </c>
    </row>
    <row r="2848" spans="1:16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12.100000381469727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5.8999996185302734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40916.550001949072</v>
      </c>
    </row>
    <row r="2849" spans="1:16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11.699999809265137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6.3000001907348633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40922.850002139807</v>
      </c>
    </row>
    <row r="2850" spans="1:16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14.100000381469727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3.8999996185302734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40926.750001758337</v>
      </c>
    </row>
    <row r="2851" spans="1:16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15.100000381469727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2.8999996185302734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40929.650001376867</v>
      </c>
    </row>
    <row r="2852" spans="1:16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13.899999618530273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4.1000003814697266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40933.750001758337</v>
      </c>
    </row>
    <row r="2853" spans="1:16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7.6999998092651367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10.300000190734863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40944.050001949072</v>
      </c>
    </row>
    <row r="2854" spans="1:16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8.1000003814697266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9.8999996185302734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40953.950001567602</v>
      </c>
    </row>
    <row r="2855" spans="1:16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6.1999998092651367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11.800000190734863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40965.750001758337</v>
      </c>
    </row>
    <row r="2856" spans="1:16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9.1000003814697266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8.8999996185302734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40974.650001376867</v>
      </c>
    </row>
    <row r="2857" spans="1:16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8.3000001907348633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9.6999998092651367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40984.350001186132</v>
      </c>
    </row>
    <row r="2858" spans="1:16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9.1999998092651367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8.8000001907348633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40993.150001376867</v>
      </c>
    </row>
    <row r="2859" spans="1:16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11.699999809265137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6.3000001907348633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40999.450001567602</v>
      </c>
    </row>
    <row r="2860" spans="1:16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11.600000381469727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6.3999996185302734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41005.850001186132</v>
      </c>
    </row>
    <row r="2861" spans="1:16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10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8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41013.850001186132</v>
      </c>
    </row>
    <row r="2862" spans="1:16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10.399999618530273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7.6000003814697266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41021.450001567602</v>
      </c>
    </row>
    <row r="2863" spans="1:16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6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12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41033.450001567602</v>
      </c>
    </row>
    <row r="2864" spans="1:16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4.5999999046325684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13.400000095367432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41046.85000166297</v>
      </c>
    </row>
    <row r="2865" spans="1:16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3.0999999046325684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14.900000095367432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41061.750001758337</v>
      </c>
    </row>
    <row r="2866" spans="1:16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3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15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41076.750001758337</v>
      </c>
    </row>
    <row r="2867" spans="1:16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2.7999999523162842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15.200000047683716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41091.950001806021</v>
      </c>
    </row>
    <row r="2868" spans="1:16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4.5999999046325684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13.400000095367432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41105.350001901388</v>
      </c>
    </row>
    <row r="2869" spans="1:16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9.5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8.5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41113.850001901388</v>
      </c>
    </row>
    <row r="2870" spans="1:16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12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6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41119.850001901388</v>
      </c>
    </row>
    <row r="2871" spans="1:16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9.1000003814697266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8.8999996185302734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41128.750001519918</v>
      </c>
    </row>
    <row r="2872" spans="1:16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5.3000001907348633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12.699999809265137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41141.450001329184</v>
      </c>
    </row>
    <row r="2873" spans="1:16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13.100000381469727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4.8999996185302734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41146.350000947714</v>
      </c>
    </row>
    <row r="2874" spans="1:16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6.8000001907348633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11.199999809265137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41157.550000756979</v>
      </c>
    </row>
    <row r="2875" spans="1:16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3.9000000953674316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14.099999904632568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41171.650000661612</v>
      </c>
    </row>
    <row r="2876" spans="1:16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1.7999999523162842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16.200000047683716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41187.850000709295</v>
      </c>
    </row>
    <row r="2877" spans="1:16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2.5999999046325684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15.400000095367432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41203.250000804663</v>
      </c>
    </row>
    <row r="2878" spans="1:16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1.3999999761581421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16.600000023841858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41219.850000828505</v>
      </c>
    </row>
    <row r="2879" spans="1:16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10.5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7.5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41227.350000828505</v>
      </c>
    </row>
    <row r="2880" spans="1:16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3.9000000953674316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14.099999904632568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41241.450000733137</v>
      </c>
    </row>
    <row r="2881" spans="1:16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2.5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15.5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41256.950000733137</v>
      </c>
    </row>
    <row r="2882" spans="1:16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2.4000000953674316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15.599999904632568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41272.55000063777</v>
      </c>
    </row>
    <row r="2883" spans="1:16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2.7000000476837158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15.299999952316284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41287.850000590086</v>
      </c>
    </row>
    <row r="2884" spans="1:16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-0.5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18.5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41306.350000590086</v>
      </c>
    </row>
    <row r="2885" spans="1:16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-1.6000000238418579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19.600000023841858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41325.950000613928</v>
      </c>
    </row>
    <row r="2886" spans="1:16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4.1999998092651367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13.800000190734863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41339.750000804663</v>
      </c>
    </row>
    <row r="2887" spans="1:16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3.7000000476837158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14.299999952316284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41354.050000756979</v>
      </c>
    </row>
    <row r="2888" spans="1:16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-1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19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41373.050000756979</v>
      </c>
    </row>
    <row r="2889" spans="1:16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-2.5999999046325684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20.599999904632568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41393.650000661612</v>
      </c>
    </row>
    <row r="2890" spans="1:16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1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17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41410.650000661612</v>
      </c>
    </row>
    <row r="2891" spans="1:16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-0.40000000596046448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18.400000005960464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41429.050000667572</v>
      </c>
    </row>
    <row r="2892" spans="1:16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2.7000000476837158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15.299999952316284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41444.350000619888</v>
      </c>
    </row>
    <row r="2893" spans="1:16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1.7000000476837158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16.299999952316284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41460.650000572205</v>
      </c>
    </row>
    <row r="2894" spans="1:16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7.5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10.5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41471.150000572205</v>
      </c>
    </row>
    <row r="2895" spans="1:16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0.69999998807907104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17.300000011920929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41488.450000584126</v>
      </c>
    </row>
    <row r="2896" spans="1:16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3.2999999523162842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14.700000047683716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41503.150000631809</v>
      </c>
    </row>
    <row r="2897" spans="1:16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4.3000001907348633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13.699999809265137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41516.850000441074</v>
      </c>
    </row>
    <row r="2898" spans="1:16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3.0999999046325684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14.900000095367432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41531.750000536442</v>
      </c>
    </row>
    <row r="2899" spans="1:16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-4.9000000953674316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22.900000095367432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41554.650000631809</v>
      </c>
    </row>
    <row r="2900" spans="1:16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-2.2999999523162842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20.299999952316284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41574.950000584126</v>
      </c>
    </row>
    <row r="2901" spans="1:16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0.30000001192092896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17.699999988079071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41592.650000572205</v>
      </c>
    </row>
    <row r="2902" spans="1:16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6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12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41604.650000572205</v>
      </c>
    </row>
    <row r="2903" spans="1:16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8.1000003814697266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9.8999996185302734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41614.550000190735</v>
      </c>
    </row>
    <row r="2904" spans="1:16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3.2000000476837158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14.799999952316284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41629.350000143051</v>
      </c>
    </row>
    <row r="2905" spans="1:16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3.7999999523162842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14.200000047683716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41643.550000190735</v>
      </c>
    </row>
    <row r="2906" spans="1:16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3.2999999523162842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14.700000047683716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41658.250000238419</v>
      </c>
    </row>
    <row r="2907" spans="1:16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9.1000003814697266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8.8999996185302734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41667.149999856949</v>
      </c>
    </row>
    <row r="2908" spans="1:16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9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41676.149999856949</v>
      </c>
    </row>
    <row r="2909" spans="1:16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1.7000000476837158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16.299999952316284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41692.449999809265</v>
      </c>
    </row>
    <row r="2910" spans="1:16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0.20000000298023224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17.799999997019768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41710.249999806285</v>
      </c>
    </row>
    <row r="2911" spans="1:16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-1.2999999523162842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19.299999952316284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41729.549999758601</v>
      </c>
    </row>
    <row r="2912" spans="1:16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1.1000000238418579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16.899999976158142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41746.449999734759</v>
      </c>
    </row>
    <row r="2913" spans="1:16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-0.5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18.5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41764.949999734759</v>
      </c>
    </row>
    <row r="2914" spans="1:16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-1.2999999523162842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19.299999952316284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41784.249999687076</v>
      </c>
    </row>
    <row r="2915" spans="1:16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-0.80000001192092896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18.800000011920929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41803.049999698997</v>
      </c>
    </row>
    <row r="2916" spans="1:16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3.5999999046325684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14.400000095367432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41817.449999794364</v>
      </c>
    </row>
    <row r="2917" spans="1:16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4.8000001907348633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13.199999809265137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41830.649999603629</v>
      </c>
    </row>
    <row r="2918" spans="1:16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1.3999999761581421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16.600000023841858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41847.249999627471</v>
      </c>
    </row>
    <row r="2919" spans="1:16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2.0999999046325684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15.900000095367432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41863.149999722838</v>
      </c>
    </row>
    <row r="2920" spans="1:16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0.69999998807907104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17.300000011920929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41880.449999734759</v>
      </c>
    </row>
    <row r="2921" spans="1:16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2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16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41896.449999734759</v>
      </c>
    </row>
    <row r="2922" spans="1:16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0.60000002384185791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17.399999976158142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41913.849999710917</v>
      </c>
    </row>
    <row r="2923" spans="1:16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4.0999999046325684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13.900000095367432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41927.749999806285</v>
      </c>
    </row>
    <row r="2924" spans="1:16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1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17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41944.749999806285</v>
      </c>
    </row>
    <row r="2925" spans="1:16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-6.0999999046325684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24.099999904632568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41968.849999710917</v>
      </c>
    </row>
    <row r="2926" spans="1:16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-6.6999998092651367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24.699999809265137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41993.549999520183</v>
      </c>
    </row>
    <row r="2927" spans="1:16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-1.5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19.5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42013.049999520183</v>
      </c>
    </row>
    <row r="2928" spans="1:16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-3.7000000476837158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21.700000047683716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42034.749999567866</v>
      </c>
    </row>
    <row r="2929" spans="1:16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-7.5999999046325684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25.599999904632568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42060.349999472499</v>
      </c>
    </row>
    <row r="2930" spans="1:16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-9.5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27.5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42087.849999472499</v>
      </c>
    </row>
    <row r="2931" spans="1:16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-6.6999998092651367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24.699999809265137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42112.549999281764</v>
      </c>
    </row>
    <row r="2932" spans="1:16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-2.7000000476837158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20.700000047683716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42133.249999329448</v>
      </c>
    </row>
    <row r="2933" spans="1:16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-9.1000003814697266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27.100000381469727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42160.349999710917</v>
      </c>
    </row>
    <row r="2934" spans="1:16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-8.1000003814697266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26.100000381469727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42186.450000092387</v>
      </c>
    </row>
    <row r="2935" spans="1:16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1.2999999523162842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16.700000047683716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42203.150000140071</v>
      </c>
    </row>
    <row r="2936" spans="1:16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-0.80000001192092896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18.800000011920929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42221.950000151992</v>
      </c>
    </row>
    <row r="2937" spans="1:16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-5.5999999046325684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23.599999904632568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42245.550000056624</v>
      </c>
    </row>
    <row r="2938" spans="1:16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-10.699999809265137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28.699999809265137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42274.24999986589</v>
      </c>
    </row>
    <row r="2939" spans="1:16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-6.8000001907348633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24.800000190734863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42299.050000056624</v>
      </c>
    </row>
    <row r="2940" spans="1:16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-3.5999999046325684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21.599999904632568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42320.649999961257</v>
      </c>
    </row>
    <row r="2941" spans="1:16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-1.1000000238418579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19.100000023841858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42339.749999985099</v>
      </c>
    </row>
    <row r="2942" spans="1:16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0.10000000149011612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17.899999998509884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42357.649999983609</v>
      </c>
    </row>
    <row r="2943" spans="1:16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-9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27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42384.649999983609</v>
      </c>
    </row>
    <row r="2944" spans="1:16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-8.8999996185302734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26.899999618530273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42411.549999602139</v>
      </c>
    </row>
    <row r="2945" spans="1:16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-8.1000003814697266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26.100000381469727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42437.649999983609</v>
      </c>
    </row>
    <row r="2946" spans="1:16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-9.1000003814697266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27.100000381469727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42464.750000365078</v>
      </c>
    </row>
    <row r="2947" spans="1:16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-9.5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27.5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42492.250000365078</v>
      </c>
    </row>
    <row r="2948" spans="1:16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-10.100000381469727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28.100000381469727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42520.350000746548</v>
      </c>
    </row>
    <row r="2949" spans="1:16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-12.199999809265137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30.199999809265137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42550.550000555813</v>
      </c>
    </row>
    <row r="2950" spans="1:16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-9.3999996185302734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27.399999618530273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42577.950000174344</v>
      </c>
    </row>
    <row r="2951" spans="1:16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-9.6999998092651367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27.699999809265137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42605.649999983609</v>
      </c>
    </row>
    <row r="2952" spans="1:16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-15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42638.649999983609</v>
      </c>
    </row>
    <row r="2953" spans="1:16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-9.5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27.5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42666.149999983609</v>
      </c>
    </row>
    <row r="2954" spans="1:16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-9.8000001907348633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27.800000190734863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42693.950000174344</v>
      </c>
    </row>
    <row r="2955" spans="1:16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-1.7000000476837158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19.700000047683716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42713.650000222027</v>
      </c>
    </row>
    <row r="2956" spans="1:16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-0.60000002384185791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18.600000023841858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42732.250000245869</v>
      </c>
    </row>
    <row r="2957" spans="1:16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-6.5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24.5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42756.750000245869</v>
      </c>
    </row>
    <row r="2958" spans="1:16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-8.8000001907348633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26.800000190734863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42783.550000436604</v>
      </c>
    </row>
    <row r="2959" spans="1:16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-11.199999809265137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29.199999809265137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42812.750000245869</v>
      </c>
    </row>
    <row r="2960" spans="1:16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24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42836.750000245869</v>
      </c>
    </row>
    <row r="2961" spans="1:16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-3.5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21.5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42858.250000245869</v>
      </c>
    </row>
    <row r="2962" spans="1:16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-5.8000001907348633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23.800000190734863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42882.050000436604</v>
      </c>
    </row>
    <row r="2963" spans="1:16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0.10000000149011612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17.899999998509884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42899.950000435114</v>
      </c>
    </row>
    <row r="2964" spans="1:16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-0.20000000298023224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18.200000002980232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42918.150000438094</v>
      </c>
    </row>
    <row r="2965" spans="1:16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0.5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17.5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42935.650000438094</v>
      </c>
    </row>
    <row r="2966" spans="1:16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-3.5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21.5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42957.150000438094</v>
      </c>
    </row>
    <row r="2967" spans="1:16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-9.6000003814697266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27.600000381469727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42984.750000819564</v>
      </c>
    </row>
    <row r="2968" spans="1:16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-13.100000381469727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31.100000381469727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43015.850001201034</v>
      </c>
    </row>
    <row r="2969" spans="1:16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-9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27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43042.850001201034</v>
      </c>
    </row>
    <row r="2970" spans="1:16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2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16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43058.850001201034</v>
      </c>
    </row>
    <row r="2971" spans="1:16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-0.10000000149011612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18.100000001490116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43076.950001202524</v>
      </c>
    </row>
    <row r="2972" spans="1:16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-6.3000001907348633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24.300000190734863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43101.250001393259</v>
      </c>
    </row>
    <row r="2973" spans="1:16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-6.3000001907348633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24.300000190734863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43125.550001583993</v>
      </c>
    </row>
    <row r="2974" spans="1:16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-2.0999999046325684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20.099999904632568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43145.650001488626</v>
      </c>
    </row>
    <row r="2975" spans="1:16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2.5999999046325684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15.400000095367432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43161.050001583993</v>
      </c>
    </row>
    <row r="2976" spans="1:16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6.1999998092651367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11.800000190734863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43172.850001774728</v>
      </c>
    </row>
    <row r="2977" spans="1:16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-3.4000000953674316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21.400000095367432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43194.250001870096</v>
      </c>
    </row>
    <row r="2978" spans="1:16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-5.3000001907348633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23.300000190734863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43217.550002060831</v>
      </c>
    </row>
    <row r="2979" spans="1:16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-5.0999999046325684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23.099999904632568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43240.650001965463</v>
      </c>
    </row>
    <row r="2980" spans="1:16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-4.5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22.5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43263.150001965463</v>
      </c>
    </row>
    <row r="2981" spans="1:16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0.10000000149011612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17.899999998509884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43281.050001963973</v>
      </c>
    </row>
    <row r="2982" spans="1:16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-2.2000000476837158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20.200000047683716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43301.250002011657</v>
      </c>
    </row>
    <row r="2983" spans="1:16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3.4000000953674316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14.599999904632568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43315.850001916289</v>
      </c>
    </row>
    <row r="2984" spans="1:16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0.80000001192092896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17.199999988079071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43333.050001904368</v>
      </c>
    </row>
    <row r="2985" spans="1:16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-3.7000000476837158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21.700000047683716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43354.750001952052</v>
      </c>
    </row>
    <row r="2986" spans="1:16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-2.5999999046325684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20.599999904632568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43375.350001856685</v>
      </c>
    </row>
    <row r="2987" spans="1:16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5.0999999046325684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12.900000095367432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43388.250001952052</v>
      </c>
    </row>
    <row r="2988" spans="1:16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8.6999998092651367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9.3000001907348633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43397.550002142787</v>
      </c>
    </row>
    <row r="2989" spans="1:16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1.1000000238418579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16.899999976158142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43414.450002118945</v>
      </c>
    </row>
    <row r="2990" spans="1:16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0.80000001192092896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17.199999988079071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43431.650002107024</v>
      </c>
    </row>
    <row r="2991" spans="1:16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2.7000000476837158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15.299999952316284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43446.95000205934</v>
      </c>
    </row>
    <row r="2992" spans="1:16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0.80000001192092896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17.199999988079071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43464.15000204742</v>
      </c>
    </row>
    <row r="2993" spans="1:16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-2.2000000476837158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20.200000047683716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43484.350002095103</v>
      </c>
    </row>
    <row r="2994" spans="1:16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-7.5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25.5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43509.850002095103</v>
      </c>
    </row>
    <row r="2995" spans="1:16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-2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20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43529.850002095103</v>
      </c>
    </row>
    <row r="2996" spans="1:16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5.5999999046325684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12.400000095367432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43542.250002190471</v>
      </c>
    </row>
    <row r="2997" spans="1:16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1.8999999761581421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16.100000023841858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43558.350002214313</v>
      </c>
    </row>
    <row r="2998" spans="1:16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7.0999999046325684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10.900000095367432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43569.25000230968</v>
      </c>
    </row>
    <row r="2999" spans="1:16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10.899999618530273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7.1000003814697266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43576.35000269115</v>
      </c>
    </row>
    <row r="3000" spans="1:16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7.0999999046325684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10.900000095367432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43587.250002786517</v>
      </c>
    </row>
    <row r="3001" spans="1:16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7.4000000953674316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10.599999904632568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43597.85000269115</v>
      </c>
    </row>
    <row r="3002" spans="1:16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8.6999998092651367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9.3000001907348633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43607.150002881885</v>
      </c>
    </row>
    <row r="3003" spans="1:16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8.1000003814697266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9.8999996185302734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43617.050002500415</v>
      </c>
    </row>
    <row r="3004" spans="1:16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4.3000001907348633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13.699999809265137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43630.75000230968</v>
      </c>
    </row>
    <row r="3005" spans="1:16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6.6999998092651367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11.300000190734863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43642.050002500415</v>
      </c>
    </row>
    <row r="3006" spans="1:16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7.3000001907348633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10.699999809265137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43652.75000230968</v>
      </c>
    </row>
    <row r="3007" spans="1:16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5.1999998092651367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12.800000190734863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43665.550002500415</v>
      </c>
    </row>
    <row r="3008" spans="1:16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0.10000000149011612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17.899999998509884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43683.450002498925</v>
      </c>
    </row>
    <row r="3009" spans="1:16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-3.7999999523162842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21.799999952316284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43705.250002451241</v>
      </c>
    </row>
    <row r="3010" spans="1:16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-4.1999998092651367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22.199999809265137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43727.450002260506</v>
      </c>
    </row>
    <row r="3011" spans="1:16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-2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20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43747.450002260506</v>
      </c>
    </row>
    <row r="3012" spans="1:16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26"/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14.550000190734863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43762.000002451241</v>
      </c>
    </row>
    <row r="3013" spans="1:16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8.8999996185302734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9.1000003814697266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43771.100002832711</v>
      </c>
    </row>
    <row r="3014" spans="1:16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1.7999999523162842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16.200000047683716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43787.300002880394</v>
      </c>
    </row>
    <row r="3015" spans="1:16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17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43804.300002880394</v>
      </c>
    </row>
    <row r="3016" spans="1:16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2.7999999523162842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15.200000047683716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43819.500002928078</v>
      </c>
    </row>
    <row r="3017" spans="1:16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1.8999999761581421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16.100000023841858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43835.60000295192</v>
      </c>
    </row>
    <row r="3018" spans="1:16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5.8000001907348633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12.199999809265137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43847.800002761185</v>
      </c>
    </row>
    <row r="3019" spans="1:16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8.6999998092651367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9.3000001907348633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43857.10000295192</v>
      </c>
    </row>
    <row r="3020" spans="1:16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6.5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11.5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43868.60000295192</v>
      </c>
    </row>
    <row r="3021" spans="1:16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5.6999998092651367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12.300000190734863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43880.900003142655</v>
      </c>
    </row>
    <row r="3022" spans="1:16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2.9000000953674316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15.099999904632568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43896.000003047287</v>
      </c>
    </row>
    <row r="3023" spans="1:16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5.8000001907348633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12.199999809265137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43908.200002856553</v>
      </c>
    </row>
    <row r="3024" spans="1:16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12.800000190734863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5.1999998092651367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43913.400002665818</v>
      </c>
    </row>
    <row r="3025" spans="1:16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9.8999996185302734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8.1000003814697266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43921.500003047287</v>
      </c>
    </row>
    <row r="3026" spans="1:16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15.699999809265137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2.3000001907348633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43923.800003238022</v>
      </c>
    </row>
    <row r="3027" spans="1:16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10.699999809265137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7.3000001907348633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43931.100003428757</v>
      </c>
    </row>
    <row r="3028" spans="1:16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8.1999998092651367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9.8000001907348633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43940.900003619492</v>
      </c>
    </row>
    <row r="3029" spans="1:16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5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13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43953.900003619492</v>
      </c>
    </row>
    <row r="3030" spans="1:16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1.2999999523162842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16.700000047683716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43970.600003667176</v>
      </c>
    </row>
    <row r="3031" spans="1:16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2.0999999046325684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15.900000095367432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43986.500003762543</v>
      </c>
    </row>
    <row r="3032" spans="1:16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2.5999999046325684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15.400000095367432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44001.900003857911</v>
      </c>
    </row>
    <row r="3033" spans="1:16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3.2000000476837158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14.799999952316284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44016.700003810227</v>
      </c>
    </row>
    <row r="3034" spans="1:16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12.699999809265137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5.3000001907348633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44022.000004000962</v>
      </c>
    </row>
    <row r="3035" spans="1:16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8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10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44032.000004000962</v>
      </c>
    </row>
    <row r="3036" spans="1:16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15.100000381469727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2.8999996185302734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44034.900003619492</v>
      </c>
    </row>
    <row r="3037" spans="1:16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19.299999237060547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0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44034.900003619492</v>
      </c>
    </row>
    <row r="3038" spans="1:16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12.600000381469727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5.3999996185302734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44040.300003238022</v>
      </c>
    </row>
    <row r="3039" spans="1:16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5.1999998092651367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12.800000190734863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44053.100003428757</v>
      </c>
    </row>
    <row r="3040" spans="1:16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1.8999999761581421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16.100000023841858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44069.200003452599</v>
      </c>
    </row>
    <row r="3041" spans="1:16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3.7000000476837158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14.299999952316284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44083.500003404915</v>
      </c>
    </row>
    <row r="3042" spans="1:16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5.1999998092651367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12.800000190734863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44096.30000359565</v>
      </c>
    </row>
    <row r="3043" spans="1:16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9.3999996185302734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8.6000003814697266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44104.90000397712</v>
      </c>
    </row>
    <row r="3044" spans="1:16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14.300000190734863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3.6999998092651367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44108.600003786385</v>
      </c>
    </row>
    <row r="3045" spans="1:16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10.600000381469727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7.3999996185302734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44116.000003404915</v>
      </c>
    </row>
    <row r="3046" spans="1:16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9.5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8.5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44124.500003404915</v>
      </c>
    </row>
    <row r="3047" spans="1:16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9.8000001907348633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8.1999998092651367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44132.70000321418</v>
      </c>
    </row>
    <row r="3048" spans="1:16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9.1000003814697266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8.8999996185302734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44141.600002832711</v>
      </c>
    </row>
    <row r="3049" spans="1:16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11.800000190734863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6.1999998092651367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44147.800002641976</v>
      </c>
    </row>
    <row r="3050" spans="1:16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11.5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6.5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44154.300002641976</v>
      </c>
    </row>
    <row r="3051" spans="1:16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10.899999618530273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7.1000003814697266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44161.400003023446</v>
      </c>
    </row>
    <row r="3052" spans="1:16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13.199999809265137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4.8000001907348633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44166.20000321418</v>
      </c>
    </row>
    <row r="3053" spans="1:16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16.799999237060547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1.2000007629394531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44167.40000397712</v>
      </c>
    </row>
    <row r="3054" spans="1:16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20.5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0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44167.40000397712</v>
      </c>
    </row>
    <row r="3055" spans="1:16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19.799999237060547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0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44167.40000397712</v>
      </c>
    </row>
    <row r="3056" spans="1:16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20.399999618530273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0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44167.40000397712</v>
      </c>
    </row>
    <row r="3057" spans="1:16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20.700000762939453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0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44167.40000397712</v>
      </c>
    </row>
    <row r="3058" spans="1:16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21.700000762939453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0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44167.40000397712</v>
      </c>
    </row>
    <row r="3059" spans="1:16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17.899999618530273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0.10000038146972656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44167.50000435859</v>
      </c>
    </row>
    <row r="3060" spans="1:16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14.199999809265137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3.8000001907348633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44171.300004549325</v>
      </c>
    </row>
    <row r="3061" spans="1:16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10.5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7.5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44178.800004549325</v>
      </c>
    </row>
    <row r="3062" spans="1:16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18.799999237060547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0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44178.800004549325</v>
      </c>
    </row>
    <row r="3063" spans="1:16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22.700000762939453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0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44178.800004549325</v>
      </c>
    </row>
    <row r="3064" spans="1:16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21.399999618530273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0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44178.800004549325</v>
      </c>
    </row>
    <row r="3065" spans="1:16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14.100000381469727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3.8999996185302734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44182.700004167855</v>
      </c>
    </row>
    <row r="3066" spans="1:16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11.300000190734863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6.6999998092651367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44189.40000397712</v>
      </c>
    </row>
    <row r="3067" spans="1:16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12.800000190734863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5.1999998092651367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44194.600003786385</v>
      </c>
    </row>
    <row r="3068" spans="1:16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15.5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2.5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44197.100003786385</v>
      </c>
    </row>
    <row r="3069" spans="1:16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20.799999237060547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0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44197.100003786385</v>
      </c>
    </row>
    <row r="3070" spans="1:16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18.700000762939453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0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44197.100003786385</v>
      </c>
    </row>
    <row r="3071" spans="1:16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17.5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0.5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44197.600003786385</v>
      </c>
    </row>
    <row r="3072" spans="1:16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19.899999618530273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0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44197.600003786385</v>
      </c>
    </row>
    <row r="3073" spans="1:16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24.5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0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44197.600003786385</v>
      </c>
    </row>
    <row r="3074" spans="1:16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26.399999618530273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0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44197.600003786385</v>
      </c>
    </row>
    <row r="3075" spans="1:16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21.100000381469727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0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44197.600003786385</v>
      </c>
    </row>
    <row r="3076" spans="1:16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18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0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44197.600003786385</v>
      </c>
    </row>
    <row r="3077" spans="1:16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18.5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0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44197.600003786385</v>
      </c>
    </row>
    <row r="3078" spans="1:16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26"/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0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44197.600003786385</v>
      </c>
    </row>
    <row r="3079" spans="1:16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19.5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0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44197.600003786385</v>
      </c>
    </row>
    <row r="3080" spans="1:16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20.200000762939453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0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44197.600003786385</v>
      </c>
    </row>
    <row r="3081" spans="1:16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17.899999618530273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0.10000038146972656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44197.700004167855</v>
      </c>
    </row>
    <row r="3082" spans="1:16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15.800000190734863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2.1999998092651367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44199.90000397712</v>
      </c>
    </row>
    <row r="3083" spans="1:16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17.5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0.5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44200.40000397712</v>
      </c>
    </row>
    <row r="3084" spans="1:16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17.799999237060547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0.20000076293945313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44200.600004740059</v>
      </c>
    </row>
    <row r="3085" spans="1:16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19.5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0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44200.600004740059</v>
      </c>
    </row>
    <row r="3086" spans="1:16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21.5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0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44200.600004740059</v>
      </c>
    </row>
    <row r="3087" spans="1:16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20.399999618530273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0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44200.600004740059</v>
      </c>
    </row>
    <row r="3088" spans="1:16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21.700000762939453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0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44200.600004740059</v>
      </c>
    </row>
    <row r="3089" spans="1:16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27.700000762939453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0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44200.600004740059</v>
      </c>
    </row>
    <row r="3090" spans="1:16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28.700000762939453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0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44200.600004740059</v>
      </c>
    </row>
    <row r="3091" spans="1:16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21.600000381469727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0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44200.600004740059</v>
      </c>
    </row>
    <row r="3092" spans="1:16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16.600000381469727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1.3999996185302734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44202.00000435859</v>
      </c>
    </row>
    <row r="3093" spans="1:16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18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0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44202.00000435859</v>
      </c>
    </row>
    <row r="3094" spans="1:16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21.799999237060547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44202.00000435859</v>
      </c>
    </row>
    <row r="3095" spans="1:16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26.700000762939453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44202.00000435859</v>
      </c>
    </row>
    <row r="3096" spans="1:16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25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44202.00000435859</v>
      </c>
    </row>
    <row r="3097" spans="1:16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20.399999618530273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44202.00000435859</v>
      </c>
    </row>
    <row r="3098" spans="1:16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22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44202.00000435859</v>
      </c>
    </row>
    <row r="3099" spans="1:16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24.299999237060547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0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44202.00000435859</v>
      </c>
    </row>
    <row r="3100" spans="1:16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24.700000762939453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0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44202.00000435859</v>
      </c>
    </row>
    <row r="3101" spans="1:16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19.399999618530273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0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44202.00000435859</v>
      </c>
    </row>
    <row r="3102" spans="1:16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18.299999237060547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0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44202.00000435859</v>
      </c>
    </row>
    <row r="3103" spans="1:16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22.5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0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44202.00000435859</v>
      </c>
    </row>
    <row r="3104" spans="1:16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24.399999618530273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44202.00000435859</v>
      </c>
    </row>
    <row r="3105" spans="1:16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25.299999237060547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0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44202.00000435859</v>
      </c>
    </row>
    <row r="3106" spans="1:16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21.600000381469727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0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44202.00000435859</v>
      </c>
    </row>
    <row r="3107" spans="1:16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22.600000381469727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0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44202.00000435859</v>
      </c>
    </row>
    <row r="3108" spans="1:16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24.399999618530273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0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44202.00000435859</v>
      </c>
    </row>
    <row r="3109" spans="1:16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26.200000762939453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0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44202.00000435859</v>
      </c>
    </row>
    <row r="3110" spans="1:16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21.100000381469727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0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44202.00000435859</v>
      </c>
    </row>
    <row r="3111" spans="1:16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21.399999618530273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0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44202.00000435859</v>
      </c>
    </row>
    <row r="3112" spans="1:16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23.100000381469727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0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44202.00000435859</v>
      </c>
    </row>
    <row r="3113" spans="1:16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20.899999618530273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44202.00000435859</v>
      </c>
    </row>
    <row r="3114" spans="1:16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20.5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44202.00000435859</v>
      </c>
    </row>
    <row r="3115" spans="1:16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22.299999237060547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44202.00000435859</v>
      </c>
    </row>
    <row r="3116" spans="1:16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24.100000381469727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0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44202.00000435859</v>
      </c>
    </row>
    <row r="3117" spans="1:16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19.5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0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44202.00000435859</v>
      </c>
    </row>
    <row r="3118" spans="1:16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20.299999237060547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0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44202.00000435859</v>
      </c>
    </row>
    <row r="3119" spans="1:16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20.5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44202.00000435859</v>
      </c>
    </row>
    <row r="3120" spans="1:16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23.100000381469727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44202.00000435859</v>
      </c>
    </row>
    <row r="3121" spans="1:16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21.799999237060547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44202.00000435859</v>
      </c>
    </row>
    <row r="3122" spans="1:16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26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44202.00000435859</v>
      </c>
    </row>
    <row r="3123" spans="1:16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25.899999618530273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44202.00000435859</v>
      </c>
    </row>
    <row r="3124" spans="1:16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26.899999618530273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44202.00000435859</v>
      </c>
    </row>
    <row r="3125" spans="1:16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26.5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44202.00000435859</v>
      </c>
    </row>
    <row r="3126" spans="1:16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25.700000762939453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44202.00000435859</v>
      </c>
    </row>
    <row r="3127" spans="1:16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24.899999618530273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44202.00000435859</v>
      </c>
    </row>
    <row r="3128" spans="1:16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25.899999618530273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0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44202.00000435859</v>
      </c>
    </row>
    <row r="3129" spans="1:16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22.100000381469727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44202.00000435859</v>
      </c>
    </row>
    <row r="3130" spans="1:16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20.899999618530273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44202.00000435859</v>
      </c>
    </row>
    <row r="3131" spans="1:16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22.299999237060547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44202.00000435859</v>
      </c>
    </row>
    <row r="3132" spans="1:16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23.399999618530273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0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44202.00000435859</v>
      </c>
    </row>
    <row r="3133" spans="1:16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21.299999237060547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0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44202.00000435859</v>
      </c>
    </row>
    <row r="3134" spans="1:16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22.399999618530273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44202.00000435859</v>
      </c>
    </row>
    <row r="3135" spans="1:16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21.700000762939453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44202.00000435859</v>
      </c>
    </row>
    <row r="3136" spans="1:16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24.700000762939453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44202.00000435859</v>
      </c>
    </row>
    <row r="3137" spans="1:16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26">
        <v>24.633333841959633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44202.00000435859</v>
      </c>
    </row>
    <row r="3138" spans="1:16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26">
        <v>24.566666920979817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44202.00000435859</v>
      </c>
    </row>
    <row r="3139" spans="1:16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24.5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44202.00000435859</v>
      </c>
    </row>
    <row r="3140" spans="1:16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25.100000381469727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44202.00000435859</v>
      </c>
    </row>
    <row r="3141" spans="1:16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25.5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44202.00000435859</v>
      </c>
    </row>
    <row r="3142" spans="1:16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27.299999237060547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0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44202.00000435859</v>
      </c>
    </row>
    <row r="3143" spans="1:16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25.600000381469727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44202.00000435859</v>
      </c>
    </row>
    <row r="3144" spans="1:16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20.899999618530273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44202.00000435859</v>
      </c>
    </row>
    <row r="3145" spans="1:16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21.799999237060547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44202.00000435859</v>
      </c>
    </row>
    <row r="3146" spans="1:16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20.899999618530273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0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44202.00000435859</v>
      </c>
    </row>
    <row r="3147" spans="1:16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20.200000762939453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0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44202.00000435859</v>
      </c>
    </row>
    <row r="3148" spans="1:16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18.299999237060547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0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44202.00000435859</v>
      </c>
    </row>
    <row r="3149" spans="1:16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19.899999618530273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0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44202.00000435859</v>
      </c>
    </row>
    <row r="3150" spans="1:16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23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0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44202.00000435859</v>
      </c>
    </row>
    <row r="3151" spans="1:16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21.899999618530273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0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44202.00000435859</v>
      </c>
    </row>
    <row r="3152" spans="1:16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21.600000381469727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44202.00000435859</v>
      </c>
    </row>
    <row r="3153" spans="1:16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20.600000381469727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44202.00000435859</v>
      </c>
    </row>
    <row r="3154" spans="1:16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21.799999237060547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44202.00000435859</v>
      </c>
    </row>
    <row r="3155" spans="1:16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23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44202.00000435859</v>
      </c>
    </row>
    <row r="3156" spans="1:16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21.399999618530273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0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44202.00000435859</v>
      </c>
    </row>
    <row r="3157" spans="1:16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22.299999237060547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44202.00000435859</v>
      </c>
    </row>
    <row r="3158" spans="1:16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22.100000381469727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44202.00000435859</v>
      </c>
    </row>
    <row r="3159" spans="1:16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22.700000762939453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0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44202.00000435859</v>
      </c>
    </row>
    <row r="3160" spans="1:16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22.5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44202.00000435859</v>
      </c>
    </row>
    <row r="3161" spans="1:16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20.200000762939453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44202.00000435859</v>
      </c>
    </row>
    <row r="3162" spans="1:16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18.899999618530273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44202.00000435859</v>
      </c>
    </row>
    <row r="3163" spans="1:16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21.299999237060547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44202.00000435859</v>
      </c>
    </row>
    <row r="3164" spans="1:16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25.299999237060547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44202.00000435859</v>
      </c>
    </row>
    <row r="3165" spans="1:16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21.700000762939453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44202.00000435859</v>
      </c>
    </row>
    <row r="3166" spans="1:16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21.100000381469727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44202.00000435859</v>
      </c>
    </row>
    <row r="3167" spans="1:16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21.799999237060547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44202.00000435859</v>
      </c>
    </row>
    <row r="3168" spans="1:16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22.700000762939453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44202.00000435859</v>
      </c>
    </row>
    <row r="3169" spans="1:16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23.899999618530273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0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44202.00000435859</v>
      </c>
    </row>
    <row r="3170" spans="1:16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20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0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44202.00000435859</v>
      </c>
    </row>
    <row r="3171" spans="1:16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20.899999618530273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0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44202.00000435859</v>
      </c>
    </row>
    <row r="3172" spans="1:16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20.100000381469727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0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44202.00000435859</v>
      </c>
    </row>
    <row r="3173" spans="1:16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18.200000762939453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44202.00000435859</v>
      </c>
    </row>
    <row r="3174" spans="1:16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18.600000381469727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0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44202.00000435859</v>
      </c>
    </row>
    <row r="3175" spans="1:16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19.200000762939453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0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44202.00000435859</v>
      </c>
    </row>
    <row r="3176" spans="1:16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22.799999237060547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0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44202.00000435859</v>
      </c>
    </row>
    <row r="3177" spans="1:16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23.200000762939453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0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44202.00000435859</v>
      </c>
    </row>
    <row r="3178" spans="1:16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44203.00000435859</v>
      </c>
    </row>
    <row r="3179" spans="1:16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18.100000381469727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0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44203.00000435859</v>
      </c>
    </row>
    <row r="3180" spans="1:16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20.299999237060547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0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44203.00000435859</v>
      </c>
    </row>
    <row r="3181" spans="1:16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17.100000381469727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0.89999961853027344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44203.90000397712</v>
      </c>
    </row>
    <row r="3182" spans="1:16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19.799999237060547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0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44203.90000397712</v>
      </c>
    </row>
    <row r="3183" spans="1:16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21.299999237060547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0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44203.90000397712</v>
      </c>
    </row>
    <row r="3184" spans="1:16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24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0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44203.90000397712</v>
      </c>
    </row>
    <row r="3185" spans="1:16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22.299999237060547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0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44203.90000397712</v>
      </c>
    </row>
    <row r="3186" spans="1:16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>
        <v>19.399999618530273</v>
      </c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0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44203.90000397712</v>
      </c>
    </row>
    <row r="3187" spans="1:16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23.299999237060547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0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44203.90000397712</v>
      </c>
    </row>
    <row r="3188" spans="1:16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>
        <v>14</v>
      </c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4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44207.90000397712</v>
      </c>
    </row>
    <row r="3189" spans="1:16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12.600000381469727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5.3999996185302734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44213.30000359565</v>
      </c>
    </row>
    <row r="3190" spans="1:16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13.600000381469727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4.3999996185302734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44217.70000321418</v>
      </c>
    </row>
    <row r="3191" spans="1:16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15.100000381469727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2.8999996185302734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44220.600002832711</v>
      </c>
    </row>
    <row r="3192" spans="1:16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14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4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44224.600002832711</v>
      </c>
    </row>
    <row r="3193" spans="1:16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13.699999809265137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4.3000001907348633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44228.900003023446</v>
      </c>
    </row>
    <row r="3194" spans="1:16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12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6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44234.900003023446</v>
      </c>
    </row>
    <row r="3195" spans="1:16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10.100000381469727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7.8999996185302734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44242.800002641976</v>
      </c>
    </row>
    <row r="3196" spans="1:16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11.399999618530273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6.6000003814697266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44249.400003023446</v>
      </c>
    </row>
    <row r="3197" spans="1:16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26">
        <v>11.674999713897705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6.3250002861022949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44255.725003309548</v>
      </c>
    </row>
    <row r="3198" spans="1:16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26">
        <v>11.949999809265137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6.0500001907348633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44261.775003500283</v>
      </c>
    </row>
    <row r="3199" spans="1:16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26">
        <v>12.224999904632568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5.7750000953674316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44267.55000359565</v>
      </c>
    </row>
    <row r="3200" spans="1:16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12.5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5.5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44273.05000359565</v>
      </c>
    </row>
    <row r="3201" spans="1:16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15.399999618530273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2.6000003814697266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44275.65000397712</v>
      </c>
    </row>
    <row r="3202" spans="1:16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18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0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44275.65000397712</v>
      </c>
    </row>
    <row r="3203" spans="1:16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11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44286.65000397712</v>
      </c>
    </row>
    <row r="3204" spans="1:16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11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44297.65000397712</v>
      </c>
    </row>
    <row r="3205" spans="1:16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12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6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44303.65000397712</v>
      </c>
    </row>
    <row r="3206" spans="1:16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13.100000381469727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4.8999996185302734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44308.55000359565</v>
      </c>
    </row>
    <row r="3207" spans="1:16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17.5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0.5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44309.05000359565</v>
      </c>
    </row>
    <row r="3208" spans="1:16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16.200000762939453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1.7999992370605469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44310.850002832711</v>
      </c>
    </row>
    <row r="3209" spans="1:16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9.5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8.5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44319.350002832711</v>
      </c>
    </row>
    <row r="3210" spans="1:16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10.399999618530273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7.6000003814697266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44326.95000321418</v>
      </c>
    </row>
    <row r="3211" spans="1:16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8.6000003814697266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9.3999996185302734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44336.350002832711</v>
      </c>
    </row>
    <row r="3212" spans="1:16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9.3999996185302734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8.6000003814697266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44344.95000321418</v>
      </c>
    </row>
    <row r="3213" spans="1:16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6.3000001907348633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11.699999809265137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44356.650003023446</v>
      </c>
    </row>
    <row r="3214" spans="1:16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5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13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44369.650003023446</v>
      </c>
    </row>
    <row r="3215" spans="1:16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26"/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14.299999952316284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44383.950002975762</v>
      </c>
    </row>
    <row r="3216" spans="1:16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2.4000000953674316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15.599999904632568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44399.550002880394</v>
      </c>
    </row>
    <row r="3217" spans="1:16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11.5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6.5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44406.050002880394</v>
      </c>
    </row>
    <row r="3218" spans="1:16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16.600000381469727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1.3999996185302734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44407.450002498925</v>
      </c>
    </row>
    <row r="3219" spans="1:16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16.799999237060547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1.2000007629394531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44408.650003261864</v>
      </c>
    </row>
    <row r="3220" spans="1:16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16.5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1.5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44410.150003261864</v>
      </c>
    </row>
    <row r="3221" spans="1:16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18.100000381469727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0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44410.150003261864</v>
      </c>
    </row>
    <row r="3222" spans="1:16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10.5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7.5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44417.650003261864</v>
      </c>
    </row>
    <row r="3223" spans="1:16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5.5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12.5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44430.150003261864</v>
      </c>
    </row>
    <row r="3224" spans="1:16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7.5999999046325684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10.400000095367432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44440.550003357232</v>
      </c>
    </row>
    <row r="3225" spans="1:16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7.8000001907348633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10.199999809265137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44450.750003166497</v>
      </c>
    </row>
    <row r="3226" spans="1:16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8.8999996185302734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9.1000003814697266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44459.850003547966</v>
      </c>
    </row>
    <row r="3227" spans="1:16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14.100000381469727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3.8999996185302734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44463.750003166497</v>
      </c>
    </row>
    <row r="3228" spans="1:16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13.600000381469727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4.3999996185302734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44468.150002785027</v>
      </c>
    </row>
    <row r="3229" spans="1:16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11.199999809265137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6.8000001907348633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44474.950002975762</v>
      </c>
    </row>
    <row r="3230" spans="1:16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11.399999618530273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6.6000003814697266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44481.550003357232</v>
      </c>
    </row>
    <row r="3231" spans="1:16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16.899999618530273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1.1000003814697266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44482.650003738701</v>
      </c>
    </row>
    <row r="3232" spans="1:16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17.399999618530273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0.60000038146972656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44483.250004120171</v>
      </c>
    </row>
    <row r="3233" spans="1:16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11.600000381469727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6.3999996185302734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44489.650003738701</v>
      </c>
    </row>
    <row r="3234" spans="1:16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9.6000003814697266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8.3999996185302734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44498.050003357232</v>
      </c>
    </row>
    <row r="3235" spans="1:16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7.0999999046325684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10.900000095367432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44508.950003452599</v>
      </c>
    </row>
    <row r="3236" spans="1:16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8.8000001907348633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9.1999998092651367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44518.150003261864</v>
      </c>
    </row>
    <row r="3237" spans="1:16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15.199999809265137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2.8000001907348633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44520.950003452599</v>
      </c>
    </row>
    <row r="3238" spans="1:16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10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8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44528.950003452599</v>
      </c>
    </row>
    <row r="3239" spans="1:16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2.0999999046325684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15.900000095367432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44544.850003547966</v>
      </c>
    </row>
    <row r="3240" spans="1:16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2.0999999046325684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15.900000095367432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44560.750003643334</v>
      </c>
    </row>
    <row r="3241" spans="1:16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1.2000000476837158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16.799999952316284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44577.55000359565</v>
      </c>
    </row>
    <row r="3242" spans="1:16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2.7000000476837158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15.299999952316284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44592.850003547966</v>
      </c>
    </row>
    <row r="3243" spans="1:16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2.2999999523162842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15.700000047683716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44608.55000359565</v>
      </c>
    </row>
    <row r="3244" spans="1:16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-0.30000001192092896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18.300000011920929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44626.850003607571</v>
      </c>
    </row>
    <row r="3245" spans="1:16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-2.2999999523162842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20.299999952316284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44647.150003559887</v>
      </c>
    </row>
    <row r="3246" spans="1:16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-4.0999999046325684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22.099999904632568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44669.25000346452</v>
      </c>
    </row>
    <row r="3247" spans="1:16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-6.0999999046325684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24.099999904632568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44693.350003369153</v>
      </c>
    </row>
    <row r="3248" spans="1:16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1.2000000476837158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16.799999952316284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44710.150003321469</v>
      </c>
    </row>
    <row r="3249" spans="1:16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1.7999999523162842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16.200000047683716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44726.350003369153</v>
      </c>
    </row>
    <row r="3250" spans="1:16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3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15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44741.350003369153</v>
      </c>
    </row>
    <row r="3251" spans="1:16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4.6999998092651367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13.300000190734863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44754.650003559887</v>
      </c>
    </row>
    <row r="3252" spans="1:16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4.6999998092651367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13.300000190734863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44767.950003750622</v>
      </c>
    </row>
    <row r="3253" spans="1:16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5.4000000953674316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12.599999904632568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44780.550003655255</v>
      </c>
    </row>
    <row r="3254" spans="1:16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3.7999999523162842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14.200000047683716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44794.750003702939</v>
      </c>
    </row>
    <row r="3255" spans="1:16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3.7999999523162842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14.200000047683716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44808.950003750622</v>
      </c>
    </row>
    <row r="3256" spans="1:16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7.3000001907348633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10.699999809265137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44819.650003559887</v>
      </c>
    </row>
    <row r="3257" spans="1:16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5.3000001907348633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12.699999809265137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44832.350003369153</v>
      </c>
    </row>
    <row r="3258" spans="1:16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0.20000000298023224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17.799999997019768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44850.150003366172</v>
      </c>
    </row>
    <row r="3259" spans="1:16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5.6999998092651367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12.300000190734863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44862.450003556907</v>
      </c>
    </row>
    <row r="3260" spans="1:16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3.9000000953674316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14.099999904632568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44876.55000346154</v>
      </c>
    </row>
    <row r="3261" spans="1:16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-2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20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44896.55000346154</v>
      </c>
    </row>
    <row r="3262" spans="1:16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1.6000000238418579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16.399999976158142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44912.950003437698</v>
      </c>
    </row>
    <row r="3263" spans="1:16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5.6999998092651367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12.300000190734863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44925.250003628433</v>
      </c>
    </row>
    <row r="3264" spans="1:16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6.5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11.5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44936.750003628433</v>
      </c>
    </row>
    <row r="3265" spans="1:16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3.5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14.5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44951.250003628433</v>
      </c>
    </row>
    <row r="3266" spans="1:16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0.89999997615814209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17.100000023841858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44968.350003652275</v>
      </c>
    </row>
    <row r="3267" spans="1:16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1.3999999761581421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16.600000023841858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44984.950003676116</v>
      </c>
    </row>
    <row r="3268" spans="1:16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2.5999999046325684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15.400000095367432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45000.350003771484</v>
      </c>
    </row>
    <row r="3269" spans="1:16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0.80000001192092896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17.199999988079071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45017.550003759563</v>
      </c>
    </row>
    <row r="3270" spans="1:16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-0.30000001192092896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18.300000011920929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45035.850003771484</v>
      </c>
    </row>
    <row r="3271" spans="1:16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1.2000000476837158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16.799999952316284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45052.6500037238</v>
      </c>
    </row>
    <row r="3272" spans="1:16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5.0999999046325684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12.900000095367432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45065.550003819168</v>
      </c>
    </row>
    <row r="3273" spans="1:16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0.69999998807907104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17.300000011920929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45082.850003831089</v>
      </c>
    </row>
    <row r="3274" spans="1:16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-2.0999999046325684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20.099999904632568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45102.950003735721</v>
      </c>
    </row>
    <row r="3275" spans="1:16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-2.9000000953674316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20.900000095367432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45123.850003831089</v>
      </c>
    </row>
    <row r="3276" spans="1:16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-3.5999999046325684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21.599999904632568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45145.450003735721</v>
      </c>
    </row>
    <row r="3277" spans="1:16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-2.2000000476837158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20.200000047683716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45165.650003783405</v>
      </c>
    </row>
    <row r="3278" spans="1:16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-4.3000001907348633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22.300000190734863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45187.95000397414</v>
      </c>
    </row>
    <row r="3279" spans="1:16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1.6000000238418579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16.399999976158142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45204.350003950298</v>
      </c>
    </row>
    <row r="3280" spans="1:16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-8.3999996185302734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26.399999618530273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45230.750003568828</v>
      </c>
    </row>
    <row r="3281" spans="1:16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-13.300000190734863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31.300000190734863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45262.050003759563</v>
      </c>
    </row>
    <row r="3282" spans="1:16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-10.5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28.5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45290.550003759563</v>
      </c>
    </row>
    <row r="3283" spans="1:16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-8.1999998092651367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26.199999809265137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45316.750003568828</v>
      </c>
    </row>
    <row r="3284" spans="1:16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-4.5999999046325684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22.599999904632568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45339.350003473461</v>
      </c>
    </row>
    <row r="3285" spans="1:16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1.2999999523162842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16.700000047683716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45356.050003521144</v>
      </c>
    </row>
    <row r="3286" spans="1:16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6.0999999046325684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11.900000095367432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45367.950003616512</v>
      </c>
    </row>
    <row r="3287" spans="1:16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10.199999809265137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7.8000001907348633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45375.750003807247</v>
      </c>
    </row>
    <row r="3288" spans="1:16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5.3000001907348633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12.699999809265137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45388.450003616512</v>
      </c>
    </row>
    <row r="3289" spans="1:16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4.3000001907348633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13.699999809265137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45402.150003425777</v>
      </c>
    </row>
    <row r="3290" spans="1:16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4.5999999046325684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13.400000095367432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45415.550003521144</v>
      </c>
    </row>
    <row r="3291" spans="1:16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3.9000000953674316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14.099999904632568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45429.650003425777</v>
      </c>
    </row>
    <row r="3292" spans="1:16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8.6000003814697266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9.3999996185302734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45439.050003044307</v>
      </c>
    </row>
    <row r="3293" spans="1:16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2.4000000953674316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15.599999904632568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45454.65000294894</v>
      </c>
    </row>
    <row r="3294" spans="1:16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1.7000000476837158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16.299999952316284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45470.950002901256</v>
      </c>
    </row>
    <row r="3295" spans="1:16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-1.2999999523162842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19.299999952316284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45490.250002853572</v>
      </c>
    </row>
    <row r="3296" spans="1:16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-2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20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45510.250002853572</v>
      </c>
    </row>
    <row r="3297" spans="1:16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-0.89999997615814209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18.899999976158142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45529.150002829731</v>
      </c>
    </row>
    <row r="3298" spans="1:16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0.5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17.5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45546.650002829731</v>
      </c>
    </row>
    <row r="3299" spans="1:16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3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15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45561.650002829731</v>
      </c>
    </row>
    <row r="3300" spans="1:16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3.4000000953674316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14.599999904632568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45576.250002734363</v>
      </c>
    </row>
    <row r="3301" spans="1:16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-1.7999999523162842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19.799999952316284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45596.050002686679</v>
      </c>
    </row>
    <row r="3302" spans="1:16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45618.550002686679</v>
      </c>
    </row>
    <row r="3303" spans="1:16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-3.7999999523162842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21.799999952316284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45640.350002638996</v>
      </c>
    </row>
    <row r="3304" spans="1:16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-1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19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45659.350002638996</v>
      </c>
    </row>
    <row r="3305" spans="1:16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6.0999999046325684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11.900000095367432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45671.250002734363</v>
      </c>
    </row>
    <row r="3306" spans="1:16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4.1999998092651367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13.800000190734863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45685.050002925098</v>
      </c>
    </row>
    <row r="3307" spans="1:16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5.0999999046325684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12.900000095367432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45697.950003020465</v>
      </c>
    </row>
    <row r="3308" spans="1:16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2.2999999523162842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15.700000047683716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45713.650003068149</v>
      </c>
    </row>
    <row r="3309" spans="1:16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0.40000000596046448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17.599999994039536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45731.250003062189</v>
      </c>
    </row>
    <row r="3310" spans="1:16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-0.69999998807907104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18.699999988079071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45749.950003050268</v>
      </c>
    </row>
    <row r="3311" spans="1:16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-0.89999997615814209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18.899999976158142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45768.850003026426</v>
      </c>
    </row>
    <row r="3312" spans="1:16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0.89999997615814209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17.100000023841858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45785.950003050268</v>
      </c>
    </row>
    <row r="3313" spans="1:16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-0.10000000149011612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18.100000001490116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45804.050003051758</v>
      </c>
    </row>
    <row r="3314" spans="1:16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-2.2999999523162842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20.299999952316284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45824.350003004074</v>
      </c>
    </row>
    <row r="3315" spans="1:16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-2.2999999523162842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20.299999952316284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45844.65000295639</v>
      </c>
    </row>
    <row r="3316" spans="1:16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-1.1000000238418579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19.100000023841858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45863.750002980232</v>
      </c>
    </row>
    <row r="3317" spans="1:16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-1.2999999523162842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19.299999952316284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45883.050002932549</v>
      </c>
    </row>
    <row r="3318" spans="1:16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-7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25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45908.050002932549</v>
      </c>
    </row>
    <row r="3319" spans="1:16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-11.100000381469727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29.100000381469727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45937.150003314018</v>
      </c>
    </row>
    <row r="3320" spans="1:16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-9.3000001907348633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27.300000190734863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45964.450003504753</v>
      </c>
    </row>
    <row r="3321" spans="1:16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-4.4000000953674316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22.400000095367432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45986.850003600121</v>
      </c>
    </row>
    <row r="3322" spans="1:16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-13.100000381469727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31.100000381469727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46017.95000398159</v>
      </c>
    </row>
    <row r="3323" spans="1:16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-6.5999999046325684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24.599999904632568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46042.550003886223</v>
      </c>
    </row>
    <row r="3324" spans="1:16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2.5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15.5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46058.050003886223</v>
      </c>
    </row>
    <row r="3325" spans="1:16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-0.89999997615814209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18.899999976158142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46076.950003862381</v>
      </c>
    </row>
    <row r="3326" spans="1:16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5.1999998092651367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12.800000190734863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46089.750004053116</v>
      </c>
    </row>
    <row r="3327" spans="1:16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2.2000000476837158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15.799999952316284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46105.550004005432</v>
      </c>
    </row>
    <row r="3328" spans="1:16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7.5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10.5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46116.050004005432</v>
      </c>
    </row>
    <row r="3329" spans="1:16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2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16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46132.050004005432</v>
      </c>
    </row>
    <row r="3330" spans="1:16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-1.7999999523162842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19.799999952316284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46151.850003957748</v>
      </c>
    </row>
    <row r="3331" spans="1:16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2.7000000476837158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15.299999952316284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46167.150003910065</v>
      </c>
    </row>
    <row r="3332" spans="1:16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5.0999999046325684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12.900000095367432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46180.050004005432</v>
      </c>
    </row>
    <row r="3333" spans="1:16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3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15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46195.050004005432</v>
      </c>
    </row>
    <row r="3334" spans="1:16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9.8000001907348633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8.1999998092651367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46203.250003814697</v>
      </c>
    </row>
    <row r="3335" spans="1:16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1.7000000476837158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16.299999952316284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46219.550003767014</v>
      </c>
    </row>
    <row r="3336" spans="1:16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-4.1999998092651367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22.199999809265137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46241.750003576279</v>
      </c>
    </row>
    <row r="3337" spans="1:16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0.20000000298023224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17.799999997019768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46259.550003573298</v>
      </c>
    </row>
    <row r="3338" spans="1:16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6.4000000953674316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11.599999904632568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46271.150003477931</v>
      </c>
    </row>
    <row r="3339" spans="1:16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1.7000000476837158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16.299999952316284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46287.450003430247</v>
      </c>
    </row>
    <row r="3340" spans="1:16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1.7999999523162842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16.200000047683716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46303.650003477931</v>
      </c>
    </row>
    <row r="3341" spans="1:16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-0.60000002384185791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18.600000023841858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46322.250003501773</v>
      </c>
    </row>
    <row r="3342" spans="1:16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26"/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19.949999988079071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46342.200003489852</v>
      </c>
    </row>
    <row r="3343" spans="1:16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-3.2999999523162842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21.299999952316284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46363.500003442168</v>
      </c>
    </row>
    <row r="3344" spans="1:16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-1.7999999523162842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19.799999952316284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46383.300003394485</v>
      </c>
    </row>
    <row r="3345" spans="1:16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3.4000000953674316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14.599999904632568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46397.900003299117</v>
      </c>
    </row>
    <row r="3346" spans="1:16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-1.3999999761581421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19.399999976158142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46417.300003275275</v>
      </c>
    </row>
    <row r="3347" spans="1:16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3.7999999523162842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14.200000047683716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46431.500003322959</v>
      </c>
    </row>
    <row r="3348" spans="1:16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3.9000000953674316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14.099999904632568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46445.600003227592</v>
      </c>
    </row>
    <row r="3349" spans="1:16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2.7000000476837158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15.299999952316284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46460.900003179908</v>
      </c>
    </row>
    <row r="3350" spans="1:16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0.69999998807907104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17.300000011920929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46478.200003191829</v>
      </c>
    </row>
    <row r="3351" spans="1:16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2.7999999523162842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15.200000047683716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46493.400003239512</v>
      </c>
    </row>
    <row r="3352" spans="1:16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5.1999998092651367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12.800000190734863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46506.200003430247</v>
      </c>
    </row>
    <row r="3353" spans="1:16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3.2999999523162842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14.700000047683716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46520.900003477931</v>
      </c>
    </row>
    <row r="3354" spans="1:16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2.4000000953674316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15.599999904632568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46536.500003382564</v>
      </c>
    </row>
    <row r="3355" spans="1:16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1.8999999761581421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16.100000023841858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46552.600003406405</v>
      </c>
    </row>
    <row r="3356" spans="1:16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1.2000000476837158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16.799999952316284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46569.400003358722</v>
      </c>
    </row>
    <row r="3357" spans="1:16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0.20000000298023224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17.799999997019768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46587.200003355742</v>
      </c>
    </row>
    <row r="3358" spans="1:16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0.5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17.5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46604.700003355742</v>
      </c>
    </row>
    <row r="3359" spans="1:16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-1.6000000238418579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19.600000023841858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46624.300003379583</v>
      </c>
    </row>
    <row r="3360" spans="1:16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-2.4000000953674316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20.400000095367432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46644.700003474951</v>
      </c>
    </row>
    <row r="3361" spans="1:16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-2.2000000476837158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20.200000047683716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46664.900003522635</v>
      </c>
    </row>
    <row r="3362" spans="1:16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0.10000000149011612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17.899999998509884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46682.800003521144</v>
      </c>
    </row>
    <row r="3363" spans="1:16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6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12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46694.800003521144</v>
      </c>
    </row>
    <row r="3364" spans="1:16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4.6999998092651367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13.300000190734863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46708.100003711879</v>
      </c>
    </row>
    <row r="3365" spans="1:16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-2.9000000953674316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20.900000095367432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46729.000003807247</v>
      </c>
    </row>
    <row r="3366" spans="1:16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-1.3999999761581421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19.399999976158142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46748.400003783405</v>
      </c>
    </row>
    <row r="3367" spans="1:16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3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15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46763.400003783405</v>
      </c>
    </row>
    <row r="3368" spans="1:16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6.1999998092651367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11.800000190734863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46775.20000397414</v>
      </c>
    </row>
    <row r="3369" spans="1:16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6.5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11.5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46786.70000397414</v>
      </c>
    </row>
    <row r="3370" spans="1:16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5.5999999046325684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12.400000095367432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46799.100004069507</v>
      </c>
    </row>
    <row r="3371" spans="1:16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2.7000000476837158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15.299999952316284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46814.400004021823</v>
      </c>
    </row>
    <row r="3372" spans="1:16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6.1999998092651367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11.800000190734863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46826.200004212558</v>
      </c>
    </row>
    <row r="3373" spans="1:16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6.0999999046325684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11.900000095367432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46838.100004307926</v>
      </c>
    </row>
    <row r="3374" spans="1:16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2.9000000953674316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15.099999904632568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46853.200004212558</v>
      </c>
    </row>
    <row r="3375" spans="1:16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3.2000000476837158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14.799999952316284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46868.000004164875</v>
      </c>
    </row>
    <row r="3376" spans="1:16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2.5999999046325684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15.400000095367432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46883.400004260242</v>
      </c>
    </row>
    <row r="3377" spans="1:16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0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18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46901.400004260242</v>
      </c>
    </row>
    <row r="3378" spans="1:16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7.8000001907348633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10.199999809265137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46911.600004069507</v>
      </c>
    </row>
    <row r="3379" spans="1:16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6.8000001907348633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11.199999809265137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46922.800003878772</v>
      </c>
    </row>
    <row r="3380" spans="1:16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2.0999999046325684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15.900000095367432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46938.70000397414</v>
      </c>
    </row>
    <row r="3381" spans="1:16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9.3999996185302734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8.6000003814697266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46947.300004355609</v>
      </c>
    </row>
    <row r="3382" spans="1:16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9.1000003814697266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8.8999996185302734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46956.20000397414</v>
      </c>
    </row>
    <row r="3383" spans="1:16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16.100000381469727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1.8999996185302734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46958.10000359267</v>
      </c>
    </row>
    <row r="3384" spans="1:16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7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11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46969.10000359267</v>
      </c>
    </row>
    <row r="3385" spans="1:16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3.9000000953674316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14.099999904632568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46983.200003497303</v>
      </c>
    </row>
    <row r="3386" spans="1:16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3.7999999523162842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14.200000047683716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46997.400003544986</v>
      </c>
    </row>
    <row r="3387" spans="1:16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6.6999998092651367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11.300000190734863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47008.700003735721</v>
      </c>
    </row>
    <row r="3388" spans="1:16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9.3000001907348633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8.6999998092651367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47017.400003544986</v>
      </c>
    </row>
    <row r="3389" spans="1:16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15.100000381469727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2.8999996185302734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47020.300003163517</v>
      </c>
    </row>
    <row r="3390" spans="1:16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19.200000762939453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0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47020.300003163517</v>
      </c>
    </row>
    <row r="3391" spans="1:16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19.700000762939453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0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47020.300003163517</v>
      </c>
    </row>
    <row r="3392" spans="1:16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17.799999237060547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0.20000076293945313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47020.500003926456</v>
      </c>
    </row>
    <row r="3393" spans="1:16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19.399999618530273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0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47020.500003926456</v>
      </c>
    </row>
    <row r="3394" spans="1:16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15.399999618530273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2.6000003814697266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47023.100004307926</v>
      </c>
    </row>
    <row r="3395" spans="1:16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3.5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14.5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47037.600004307926</v>
      </c>
    </row>
    <row r="3396" spans="1:16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5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13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47050.600004307926</v>
      </c>
    </row>
    <row r="3397" spans="1:16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6.0999999046325684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11.900000095367432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47062.500004403293</v>
      </c>
    </row>
    <row r="3398" spans="1:16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12.399999618530273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5.6000003814697266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47068.100004784763</v>
      </c>
    </row>
    <row r="3399" spans="1:16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11.899999618530273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6.1000003814697266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47074.200005166233</v>
      </c>
    </row>
    <row r="3400" spans="1:16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7.3000001907348633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10.699999809265137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47084.900004975498</v>
      </c>
    </row>
    <row r="3401" spans="1:16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5.1999998092651367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12.800000190734863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47097.700005166233</v>
      </c>
    </row>
    <row r="3402" spans="1:16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4.5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13.5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47111.200005166233</v>
      </c>
    </row>
    <row r="3403" spans="1:16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2.5999999046325684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15.400000095367432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47126.6000052616</v>
      </c>
    </row>
    <row r="3404" spans="1:16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4.5999999046325684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13.400000095367432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47140.000005356967</v>
      </c>
    </row>
    <row r="3405" spans="1:16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6.5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11.5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47151.500005356967</v>
      </c>
    </row>
    <row r="3406" spans="1:16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8.8999996185302734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9.1000003814697266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47160.600005738437</v>
      </c>
    </row>
    <row r="3407" spans="1:16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12.100000381469727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5.8999996185302734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47166.500005356967</v>
      </c>
    </row>
    <row r="3408" spans="1:16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9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9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47175.500005356967</v>
      </c>
    </row>
    <row r="3409" spans="1:16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6.3000001907348633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11.699999809265137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47187.200005166233</v>
      </c>
    </row>
    <row r="3410" spans="1:16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5.0999999046325684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12.900000095367432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47200.1000052616</v>
      </c>
    </row>
    <row r="3411" spans="1:16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7.3000001907348633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10.699999809265137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47210.800005070865</v>
      </c>
    </row>
    <row r="3412" spans="1:16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10.5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7.5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47218.300005070865</v>
      </c>
    </row>
    <row r="3413" spans="1:16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11.600000381469727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6.3999996185302734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47224.700004689395</v>
      </c>
    </row>
    <row r="3414" spans="1:16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12.899999618530273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5.1000003814697266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47229.800005070865</v>
      </c>
    </row>
    <row r="3415" spans="1:16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18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0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47229.800005070865</v>
      </c>
    </row>
    <row r="3416" spans="1:16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14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4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47233.800005070865</v>
      </c>
    </row>
    <row r="3417" spans="1:16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13.800000190734863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4.1999998092651367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47238.00000488013</v>
      </c>
    </row>
    <row r="3418" spans="1:16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14.300000190734863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3.6999998092651367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47241.700004689395</v>
      </c>
    </row>
    <row r="3419" spans="1:16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17.700000762939453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0.29999923706054688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47242.000003926456</v>
      </c>
    </row>
    <row r="3420" spans="1:16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18.700000762939453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0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47242.000003926456</v>
      </c>
    </row>
    <row r="3421" spans="1:16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18.799999237060547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0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47242.000003926456</v>
      </c>
    </row>
    <row r="3422" spans="1:16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14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4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47246.000003926456</v>
      </c>
    </row>
    <row r="3423" spans="1:16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14.100000381469727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3.8999996185302734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47249.900003544986</v>
      </c>
    </row>
    <row r="3424" spans="1:16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16.799999237060547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1.2000007629394531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47251.100004307926</v>
      </c>
    </row>
    <row r="3425" spans="1:16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7.3000001907348633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10.699999809265137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47261.800004117191</v>
      </c>
    </row>
    <row r="3426" spans="1:16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9.5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8.5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47270.300004117191</v>
      </c>
    </row>
    <row r="3427" spans="1:16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15.899999618530273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2.1000003814697266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47272.400004498661</v>
      </c>
    </row>
    <row r="3428" spans="1:16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5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47277.400004498661</v>
      </c>
    </row>
    <row r="3429" spans="1:16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16.5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1.5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47278.900004498661</v>
      </c>
    </row>
    <row r="3430" spans="1:16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16.799999237060547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1.2000007629394531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47280.1000052616</v>
      </c>
    </row>
    <row r="3431" spans="1:16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18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0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47280.1000052616</v>
      </c>
    </row>
    <row r="3432" spans="1:16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13.699999809265137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4.3000001907348633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47284.400005452335</v>
      </c>
    </row>
    <row r="3433" spans="1:16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11.399999618530273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6.6000003814697266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47291.000005833805</v>
      </c>
    </row>
    <row r="3434" spans="1:16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13.199999809265137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4.8000001907348633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47295.800006024539</v>
      </c>
    </row>
    <row r="3435" spans="1:16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15.800000190734863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2.1999998092651367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47298.000005833805</v>
      </c>
    </row>
    <row r="3436" spans="1:16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18.299999237060547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0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47298.000005833805</v>
      </c>
    </row>
    <row r="3437" spans="1:16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20.200000762939453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0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47298.000005833805</v>
      </c>
    </row>
    <row r="3438" spans="1:16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22.200000762939453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0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47298.000005833805</v>
      </c>
    </row>
    <row r="3439" spans="1:16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23.899999618530273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0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47298.000005833805</v>
      </c>
    </row>
    <row r="3440" spans="1:16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22.799999237060547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47298.000005833805</v>
      </c>
    </row>
    <row r="3441" spans="1:16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23.5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47298.000005833805</v>
      </c>
    </row>
    <row r="3442" spans="1:16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24.200000762939453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47298.000005833805</v>
      </c>
    </row>
    <row r="3443" spans="1:16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18.799999237060547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47298.000005833805</v>
      </c>
    </row>
    <row r="3444" spans="1:16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19.200000762939453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0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47298.000005833805</v>
      </c>
    </row>
    <row r="3445" spans="1:16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18.399999618530273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0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47298.000005833805</v>
      </c>
    </row>
    <row r="3446" spans="1:16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16.899999618530273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1.1000003814697266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47299.100006215274</v>
      </c>
    </row>
    <row r="3447" spans="1:16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16.299999237060547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1.7000007629394531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47300.800006978214</v>
      </c>
    </row>
    <row r="3448" spans="1:16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18.399999618530273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47300.800006978214</v>
      </c>
    </row>
    <row r="3449" spans="1:16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20.700000762939453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0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47300.800006978214</v>
      </c>
    </row>
    <row r="3450" spans="1:16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16.5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1.5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47302.300006978214</v>
      </c>
    </row>
    <row r="3451" spans="1:16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13.899999618530273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4.1000003814697266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47306.400007359684</v>
      </c>
    </row>
    <row r="3452" spans="1:16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14.600000381469727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3.3999996185302734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47309.800006978214</v>
      </c>
    </row>
    <row r="3453" spans="1:16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16.899999618530273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1.1000003814697266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47310.900007359684</v>
      </c>
    </row>
    <row r="3454" spans="1:16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47311.900007359684</v>
      </c>
    </row>
    <row r="3455" spans="1:16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17.299999237060547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0.70000076293945313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47312.600008122623</v>
      </c>
    </row>
    <row r="3456" spans="1:16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18.299999237060547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47312.600008122623</v>
      </c>
    </row>
    <row r="3457" spans="1:16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19.200000762939453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0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47312.600008122623</v>
      </c>
    </row>
    <row r="3458" spans="1:16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20.5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0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47312.600008122623</v>
      </c>
    </row>
    <row r="3459" spans="1:16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23.5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47312.600008122623</v>
      </c>
    </row>
    <row r="3460" spans="1:16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23.399999618530273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47312.600008122623</v>
      </c>
    </row>
    <row r="3461" spans="1:16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20.700000762939453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47312.600008122623</v>
      </c>
    </row>
    <row r="3462" spans="1:16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19.200000762939453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47312.600008122623</v>
      </c>
    </row>
    <row r="3463" spans="1:16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24.200000762939453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47312.600008122623</v>
      </c>
    </row>
    <row r="3464" spans="1:16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23.100000381469727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0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47312.600008122623</v>
      </c>
    </row>
    <row r="3465" spans="1:16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19.899999618530273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47312.600008122623</v>
      </c>
    </row>
    <row r="3466" spans="1:16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19.100000381469727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0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47312.600008122623</v>
      </c>
    </row>
    <row r="3467" spans="1:16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19.399999618530273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0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47312.600008122623</v>
      </c>
    </row>
    <row r="3468" spans="1:16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20.700000762939453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0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47312.600008122623</v>
      </c>
    </row>
    <row r="3469" spans="1:16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24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47312.600008122623</v>
      </c>
    </row>
    <row r="3470" spans="1:16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24.299999237060547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47312.600008122623</v>
      </c>
    </row>
    <row r="3471" spans="1:16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23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47312.600008122623</v>
      </c>
    </row>
    <row r="3472" spans="1:16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23.899999618530273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47312.600008122623</v>
      </c>
    </row>
    <row r="3473" spans="1:16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24.100000381469727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47312.600008122623</v>
      </c>
    </row>
    <row r="3474" spans="1:16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25.200000762939453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47312.600008122623</v>
      </c>
    </row>
    <row r="3475" spans="1:16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24.799999237060547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0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47312.600008122623</v>
      </c>
    </row>
    <row r="3476" spans="1:16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21.899999618530273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0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47312.600008122623</v>
      </c>
    </row>
    <row r="3477" spans="1:16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21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0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47312.600008122623</v>
      </c>
    </row>
    <row r="3478" spans="1:16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21.100000381469727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0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47312.600008122623</v>
      </c>
    </row>
    <row r="3479" spans="1:16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21.899999618530273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0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47312.600008122623</v>
      </c>
    </row>
    <row r="3480" spans="1:16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24.100000381469727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0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47312.600008122623</v>
      </c>
    </row>
    <row r="3481" spans="1:16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26"/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0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47312.600008122623</v>
      </c>
    </row>
    <row r="3482" spans="1:16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20.600000381469727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0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47312.600008122623</v>
      </c>
    </row>
    <row r="3483" spans="1:16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21.799999237060547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47312.600008122623</v>
      </c>
    </row>
    <row r="3484" spans="1:16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20.600000381469727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0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47312.600008122623</v>
      </c>
    </row>
    <row r="3485" spans="1:16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21.899999618530273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0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47312.600008122623</v>
      </c>
    </row>
    <row r="3486" spans="1:16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21.799999237060547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0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47312.600008122623</v>
      </c>
    </row>
    <row r="3487" spans="1:16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19.799999237060547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0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47312.600008122623</v>
      </c>
    </row>
    <row r="3488" spans="1:16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20.799999237060547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0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47312.600008122623</v>
      </c>
    </row>
    <row r="3489" spans="1:16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23.5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47312.600008122623</v>
      </c>
    </row>
    <row r="3490" spans="1:16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21.899999618530273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47312.600008122623</v>
      </c>
    </row>
    <row r="3491" spans="1:16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21.799999237060547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47312.600008122623</v>
      </c>
    </row>
    <row r="3492" spans="1:16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21.399999618530273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47312.600008122623</v>
      </c>
    </row>
    <row r="3493" spans="1:16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22.299999237060547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47312.600008122623</v>
      </c>
    </row>
    <row r="3494" spans="1:16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23.399999618530273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47312.600008122623</v>
      </c>
    </row>
    <row r="3495" spans="1:16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23.5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47312.600008122623</v>
      </c>
    </row>
    <row r="3496" spans="1:16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24.200000762939453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47312.600008122623</v>
      </c>
    </row>
    <row r="3497" spans="1:16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24.100000381469727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47312.600008122623</v>
      </c>
    </row>
    <row r="3498" spans="1:16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21.799999237060547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47312.600008122623</v>
      </c>
    </row>
    <row r="3499" spans="1:16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20.200000762939453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47312.600008122623</v>
      </c>
    </row>
    <row r="3500" spans="1:16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19.799999237060547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0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47312.600008122623</v>
      </c>
    </row>
    <row r="3501" spans="1:16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19.799999237060547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0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47312.600008122623</v>
      </c>
    </row>
    <row r="3502" spans="1:16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21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47312.600008122623</v>
      </c>
    </row>
    <row r="3503" spans="1:16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22.700000762939453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47312.600008122623</v>
      </c>
    </row>
    <row r="3504" spans="1:16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22.700000762939453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47312.600008122623</v>
      </c>
    </row>
    <row r="3505" spans="1:16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21.799999237060547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47312.600008122623</v>
      </c>
    </row>
    <row r="3506" spans="1:16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22.700000762939453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47312.600008122623</v>
      </c>
    </row>
    <row r="3507" spans="1:16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19.299999237060547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47312.600008122623</v>
      </c>
    </row>
    <row r="3508" spans="1:16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/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47312.600008122623</v>
      </c>
    </row>
    <row r="3509" spans="1:16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22.5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47312.600008122623</v>
      </c>
    </row>
    <row r="3510" spans="1:16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22.399999618530273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0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47312.600008122623</v>
      </c>
    </row>
    <row r="3511" spans="1:16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19.299999237060547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0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47312.600008122623</v>
      </c>
    </row>
    <row r="3512" spans="1:16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23.799999237060547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0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47312.600008122623</v>
      </c>
    </row>
    <row r="3513" spans="1:16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21.799999237060547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0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47312.600008122623</v>
      </c>
    </row>
    <row r="3514" spans="1:16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20.899999618530273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0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47312.600008122623</v>
      </c>
    </row>
    <row r="3515" spans="1:16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20.200000762939453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47312.600008122623</v>
      </c>
    </row>
    <row r="3516" spans="1:16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26"/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47312.600008122623</v>
      </c>
    </row>
    <row r="3517" spans="1:16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19.899999618530273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0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47312.600008122623</v>
      </c>
    </row>
    <row r="3518" spans="1:16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17.799999237060547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0.20000076293945313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47312.800008885562</v>
      </c>
    </row>
    <row r="3519" spans="1:16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17.200000762939453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0.79999923706054688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47313.600008122623</v>
      </c>
    </row>
    <row r="3520" spans="1:16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22.399999618530273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47313.600008122623</v>
      </c>
    </row>
    <row r="3521" spans="1:16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21.299999237060547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47313.600008122623</v>
      </c>
    </row>
    <row r="3522" spans="1:16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18.899999618530273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0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47313.600008122623</v>
      </c>
    </row>
    <row r="3523" spans="1:16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26">
        <v>18.771428244454523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0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47313.600008122623</v>
      </c>
    </row>
    <row r="3524" spans="1:16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26">
        <v>18.642856870378768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47313.600008122623</v>
      </c>
    </row>
    <row r="3525" spans="1:16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26">
        <v>18.514285496303014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47313.600008122623</v>
      </c>
    </row>
    <row r="3526" spans="1:16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26">
        <v>18.38571412222726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0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47313.600008122623</v>
      </c>
    </row>
    <row r="3527" spans="1:16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26">
        <v>18.257142748151509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0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47313.600008122623</v>
      </c>
    </row>
    <row r="3528" spans="1:16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26">
        <v>18.128571374075754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0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47313.600008122623</v>
      </c>
    </row>
    <row r="3529" spans="1:16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18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0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47313.600008122623</v>
      </c>
    </row>
    <row r="3530" spans="1:16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14.300000190734863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3.6999998092651367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47317.300007931888</v>
      </c>
    </row>
    <row r="3531" spans="1:16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15.300000190734863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2.6999998092651367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47320.000007741153</v>
      </c>
    </row>
    <row r="3532" spans="1:16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17.700000762939453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0.29999923706054688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47320.300006978214</v>
      </c>
    </row>
    <row r="3533" spans="1:16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19.299999237060547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47320.300006978214</v>
      </c>
    </row>
    <row r="3534" spans="1:16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23.600000381469727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47320.300006978214</v>
      </c>
    </row>
    <row r="3535" spans="1:16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25.5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47320.300006978214</v>
      </c>
    </row>
    <row r="3536" spans="1:16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25.399999618530273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47320.300006978214</v>
      </c>
    </row>
    <row r="3537" spans="1:16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22.5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0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47320.300006978214</v>
      </c>
    </row>
    <row r="3538" spans="1:16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20.700000762939453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0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47320.300006978214</v>
      </c>
    </row>
    <row r="3539" spans="1:16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17.799999237060547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0.20000076293945313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47320.500007741153</v>
      </c>
    </row>
    <row r="3540" spans="1:16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17.200000762939453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0.79999923706054688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47321.300006978214</v>
      </c>
    </row>
    <row r="3541" spans="1:16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18.200000762939453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0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47321.300006978214</v>
      </c>
    </row>
    <row r="3542" spans="1:16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26"/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0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47321.300006978214</v>
      </c>
    </row>
    <row r="3543" spans="1:16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18.5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0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47321.300006978214</v>
      </c>
    </row>
    <row r="3544" spans="1:16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14.100000381469727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3.8999996185302734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47325.200006596744</v>
      </c>
    </row>
    <row r="3545" spans="1:16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14.699999809265137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3.3000001907348633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47328.500006787479</v>
      </c>
    </row>
    <row r="3546" spans="1:16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14.800000190734863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3.1999998092651367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47331.700006596744</v>
      </c>
    </row>
    <row r="3547" spans="1:16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15.100000381469727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2.8999996185302734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47334.600006215274</v>
      </c>
    </row>
    <row r="3548" spans="1:16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17.899999618530273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0.10000038146972656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47334.700006596744</v>
      </c>
    </row>
    <row r="3549" spans="1:16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16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2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47336.700006596744</v>
      </c>
    </row>
    <row r="3550" spans="1:16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26"/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0.30000019073486328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47337.000006787479</v>
      </c>
    </row>
    <row r="3551" spans="1:16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19.399999618530273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0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47337.000006787479</v>
      </c>
    </row>
    <row r="3552" spans="1:16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19.399999618530273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47337.000006787479</v>
      </c>
    </row>
    <row r="3553" spans="1:16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19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0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47337.000006787479</v>
      </c>
    </row>
    <row r="3554" spans="1:16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16.200000762939453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1.7999992370605469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47338.800006024539</v>
      </c>
    </row>
    <row r="3555" spans="1:16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18.399999618530273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0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47338.800006024539</v>
      </c>
    </row>
    <row r="3556" spans="1:16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18.100000381469727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0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47338.800006024539</v>
      </c>
    </row>
    <row r="3557" spans="1:16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18.799999237060547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0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47338.800006024539</v>
      </c>
    </row>
    <row r="3558" spans="1:16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16.5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1.5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47340.300006024539</v>
      </c>
    </row>
    <row r="3559" spans="1:16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16.200000762939453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1.7999992370605469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47342.1000052616</v>
      </c>
    </row>
    <row r="3560" spans="1:16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16.200000762939453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1.7999992370605469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47343.900004498661</v>
      </c>
    </row>
    <row r="3561" spans="1:16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17.700000762939453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0.29999923706054688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47344.200003735721</v>
      </c>
    </row>
    <row r="3562" spans="1:16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18.399999618530273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0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47344.200003735721</v>
      </c>
    </row>
    <row r="3563" spans="1:16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19.700000762939453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47344.200003735721</v>
      </c>
    </row>
    <row r="3564" spans="1:16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20.700000762939453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47344.200003735721</v>
      </c>
    </row>
    <row r="3565" spans="1:16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22.200000762939453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47344.200003735721</v>
      </c>
    </row>
    <row r="3566" spans="1:16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19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0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47344.200003735721</v>
      </c>
    </row>
    <row r="3567" spans="1:16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14.199999809265137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3.8000001907348633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47348.000003926456</v>
      </c>
    </row>
    <row r="3568" spans="1:16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10.800000190734863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7.1999998092651367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47355.200003735721</v>
      </c>
    </row>
    <row r="3569" spans="1:16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9.3000001907348633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8.6999998092651367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47363.900003544986</v>
      </c>
    </row>
    <row r="3570" spans="1:16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8.5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9.5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47373.400003544986</v>
      </c>
    </row>
    <row r="3571" spans="1:16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9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9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47382.400003544986</v>
      </c>
    </row>
    <row r="3572" spans="1:16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10.800000190734863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7.1999998092651367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47389.600003354251</v>
      </c>
    </row>
    <row r="3573" spans="1:16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12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6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47395.600003354251</v>
      </c>
    </row>
    <row r="3574" spans="1:16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11.5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6.5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47402.100003354251</v>
      </c>
    </row>
    <row r="3575" spans="1:16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10.300000190734863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7.6999998092651367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47409.800003163517</v>
      </c>
    </row>
    <row r="3576" spans="1:16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10.199999809265137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7.8000001907348633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47417.600003354251</v>
      </c>
    </row>
    <row r="3577" spans="1:16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10.5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7.5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47425.100003354251</v>
      </c>
    </row>
    <row r="3578" spans="1:16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8.1999998092651367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9.8000001907348633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47434.900003544986</v>
      </c>
    </row>
    <row r="3579" spans="1:16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10.5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7.5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47442.400003544986</v>
      </c>
    </row>
    <row r="3580" spans="1:16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12.5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5.5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47447.900003544986</v>
      </c>
    </row>
    <row r="3581" spans="1:16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12.5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5.5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47453.400003544986</v>
      </c>
    </row>
    <row r="3582" spans="1:16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10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8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47461.400003544986</v>
      </c>
    </row>
    <row r="3583" spans="1:16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6.4000000953674316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11.599999904632568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47473.000003449619</v>
      </c>
    </row>
    <row r="3584" spans="1:16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6.3000001907348633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11.699999809265137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47484.700003258884</v>
      </c>
    </row>
    <row r="3585" spans="1:16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15.899999618530273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2.1000003814697266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47486.800003640354</v>
      </c>
    </row>
    <row r="3586" spans="1:16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17.200000762939453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0.79999923706054688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47487.600002877414</v>
      </c>
    </row>
    <row r="3587" spans="1:16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18.899999618530273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0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47487.600002877414</v>
      </c>
    </row>
    <row r="3588" spans="1:16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20.5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0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47487.600002877414</v>
      </c>
    </row>
    <row r="3589" spans="1:16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13.100000381469727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4.8999996185302734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47492.500002495944</v>
      </c>
    </row>
    <row r="3590" spans="1:16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7.4000000953674316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10.599999904632568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47503.100002400577</v>
      </c>
    </row>
    <row r="3591" spans="1:16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3.2000000476837158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14.799999952316284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47517.900002352893</v>
      </c>
    </row>
    <row r="3592" spans="1:16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0.69999998807907104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17.300000011920929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47535.200002364814</v>
      </c>
    </row>
    <row r="3593" spans="1:16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1.8999999761581421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16.100000023841858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47551.300002388656</v>
      </c>
    </row>
    <row r="3594" spans="1:16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5.4000000953674316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12.599999904632568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47563.900002293289</v>
      </c>
    </row>
    <row r="3595" spans="1:16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9.6000003814697266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8.3999996185302734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47572.300001911819</v>
      </c>
    </row>
    <row r="3596" spans="1:16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8.3999996185302734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9.6000003814697266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47581.900002293289</v>
      </c>
    </row>
    <row r="3597" spans="1:16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7.3000001907348633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10.699999809265137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47592.600002102554</v>
      </c>
    </row>
    <row r="3598" spans="1:16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11.899999618530273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6.1000003814697266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47598.700002484024</v>
      </c>
    </row>
    <row r="3599" spans="1:16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9.5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8.5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47607.200002484024</v>
      </c>
    </row>
    <row r="3600" spans="1:16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7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11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47618.200002484024</v>
      </c>
    </row>
    <row r="3601" spans="1:16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9.6000003814697266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8.3999996185302734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47626.600002102554</v>
      </c>
    </row>
    <row r="3602" spans="1:16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7.0999999046325684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10.900000095367432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47637.500002197921</v>
      </c>
    </row>
    <row r="3603" spans="1:16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4.5999999046325684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13.400000095367432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47650.900002293289</v>
      </c>
    </row>
    <row r="3604" spans="1:16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4.0999999046325684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13.900000095367432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47664.800002388656</v>
      </c>
    </row>
    <row r="3605" spans="1:16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9.5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8.5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47673.300002388656</v>
      </c>
    </row>
    <row r="3606" spans="1:16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47686.700002484024</v>
      </c>
    </row>
    <row r="3607" spans="1:16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7.4000000953674316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10.599999904632568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47697.300002388656</v>
      </c>
    </row>
    <row r="3608" spans="1:16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8.3000001907348633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9.6999998092651367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47707.000002197921</v>
      </c>
    </row>
    <row r="3609" spans="1:16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7.3000001907348633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10.699999809265137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47717.700002007186</v>
      </c>
    </row>
    <row r="3610" spans="1:16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15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47732.700002007186</v>
      </c>
    </row>
    <row r="3611" spans="1:16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3.7999999523162842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14.200000047683716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47746.90000205487</v>
      </c>
    </row>
    <row r="3612" spans="1:16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2.2000000476837158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15.799999952316284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47762.700002007186</v>
      </c>
    </row>
    <row r="3613" spans="1:16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6.6999998092651367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11.300000190734863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47774.000002197921</v>
      </c>
    </row>
    <row r="3614" spans="1:16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4.3000001907348633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13.699999809265137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47787.700002007186</v>
      </c>
    </row>
    <row r="3615" spans="1:16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4.1999998092651367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13.800000190734863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47801.500002197921</v>
      </c>
    </row>
    <row r="3616" spans="1:16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-2.0999999046325684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20.099999904632568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47821.600002102554</v>
      </c>
    </row>
    <row r="3617" spans="1:16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-1.8999999761581421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19.899999976158142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47841.500002078712</v>
      </c>
    </row>
    <row r="3618" spans="1:16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-0.40000000596046448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18.400000005960464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47859.900002084672</v>
      </c>
    </row>
    <row r="3619" spans="1:16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-1.8999999761581421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19.899999976158142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47879.800002060831</v>
      </c>
    </row>
    <row r="3620" spans="1:16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-4.4000000953674316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22.400000095367432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47902.200002156198</v>
      </c>
    </row>
    <row r="3621" spans="1:16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-3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21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47923.200002156198</v>
      </c>
    </row>
    <row r="3622" spans="1:16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3.5999999046325684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14.400000095367432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47937.600002251565</v>
      </c>
    </row>
    <row r="3623" spans="1:16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5.8000001907348633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12.199999809265137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47949.800002060831</v>
      </c>
    </row>
    <row r="3624" spans="1:16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4.6999998092651367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13.300000190734863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47963.100002251565</v>
      </c>
    </row>
    <row r="3625" spans="1:16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4.5999999046325684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13.400000095367432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47976.500002346933</v>
      </c>
    </row>
    <row r="3626" spans="1:16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15.799999952316284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47992.300002299249</v>
      </c>
    </row>
    <row r="3627" spans="1:16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0.5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17.5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48009.800002299249</v>
      </c>
    </row>
    <row r="3628" spans="1:16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1.1000000238418579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16.899999976158142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48026.700002275407</v>
      </c>
    </row>
    <row r="3629" spans="1:16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4.4000000953674316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13.599999904632568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48040.30000218004</v>
      </c>
    </row>
    <row r="3630" spans="1:16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6.0999999046325684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11.900000095367432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48052.200002275407</v>
      </c>
    </row>
    <row r="3631" spans="1:16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10.199999809265137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7.8000001907348633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48060.000002466142</v>
      </c>
    </row>
    <row r="3632" spans="1:16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3.5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14.5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48074.500002466142</v>
      </c>
    </row>
    <row r="3633" spans="1:16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-0.60000002384185791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18.600000023841858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48093.100002489984</v>
      </c>
    </row>
    <row r="3634" spans="1:16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1.7999999523162842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16.200000047683716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48109.300002537668</v>
      </c>
    </row>
    <row r="3635" spans="1:16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-1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19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48128.300002537668</v>
      </c>
    </row>
    <row r="3636" spans="1:16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1.7000000476837158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16.299999952316284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48144.600002489984</v>
      </c>
    </row>
    <row r="3637" spans="1:16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5.5999999046325684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12.400000095367432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48157.000002585351</v>
      </c>
    </row>
    <row r="3638" spans="1:16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6.5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11.5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48168.500002585351</v>
      </c>
    </row>
    <row r="3639" spans="1:16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7.0999999046325684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10.900000095367432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48179.400002680719</v>
      </c>
    </row>
    <row r="3640" spans="1:16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2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16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48195.400002680719</v>
      </c>
    </row>
    <row r="3641" spans="1:16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-0.5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18.5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48213.900002680719</v>
      </c>
    </row>
    <row r="3642" spans="1:16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1.7000000476837158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16.299999952316284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48230.200002633035</v>
      </c>
    </row>
    <row r="3643" spans="1:16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3.5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14.5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48244.700002633035</v>
      </c>
    </row>
    <row r="3644" spans="1:16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3.2000000476837158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14.799999952316284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48259.500002585351</v>
      </c>
    </row>
    <row r="3645" spans="1:16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5.6999998092651367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12.300000190734863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48271.800002776086</v>
      </c>
    </row>
    <row r="3646" spans="1:16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7.0999999046325684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10.900000095367432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48282.700002871454</v>
      </c>
    </row>
    <row r="3647" spans="1:16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8.1999998092651367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9.8000001907348633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48292.500003062189</v>
      </c>
    </row>
    <row r="3648" spans="1:16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10.300000190734863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7.6999998092651367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48300.200002871454</v>
      </c>
    </row>
    <row r="3649" spans="1:16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7.8000001907348633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10.199999809265137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48310.400002680719</v>
      </c>
    </row>
    <row r="3650" spans="1:16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5.6999998092651367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12.300000190734863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48322.700002871454</v>
      </c>
    </row>
    <row r="3651" spans="1:16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3.5999999046325684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14.400000095367432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48337.100002966821</v>
      </c>
    </row>
    <row r="3652" spans="1:16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1.7000000476837158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16.299999952316284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48353.400002919137</v>
      </c>
    </row>
    <row r="3653" spans="1:16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2.4000000953674316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15.599999904632568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48369.00000282377</v>
      </c>
    </row>
    <row r="3654" spans="1:16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0.60000002384185791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17.399999976158142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48386.400002799928</v>
      </c>
    </row>
    <row r="3655" spans="1:16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-0.5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18.5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48404.900002799928</v>
      </c>
    </row>
    <row r="3656" spans="1:16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0.30000001192092896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17.699999988079071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48422.600002788007</v>
      </c>
    </row>
    <row r="3657" spans="1:16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-3.9000000953674316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21.900000095367432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48444.500002883375</v>
      </c>
    </row>
    <row r="3658" spans="1:16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-3.7000000476837158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21.700000047683716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48466.200002931058</v>
      </c>
    </row>
    <row r="3659" spans="1:16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-0.40000000596046448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18.400000005960464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48484.600002937019</v>
      </c>
    </row>
    <row r="3660" spans="1:16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0.30000001192092896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17.699999988079071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48502.300002925098</v>
      </c>
    </row>
    <row r="3661" spans="1:16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0.5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17.5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48519.800002925098</v>
      </c>
    </row>
    <row r="3662" spans="1:16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4.1999998092651367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13.800000190734863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48533.600003115833</v>
      </c>
    </row>
    <row r="3663" spans="1:16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2.4000000953674316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15.599999904632568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48549.200003020465</v>
      </c>
    </row>
    <row r="3664" spans="1:16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1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17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48566.200003020465</v>
      </c>
    </row>
    <row r="3665" spans="1:16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0.5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17.5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48583.700003020465</v>
      </c>
    </row>
    <row r="3666" spans="1:16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-3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21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48604.700003020465</v>
      </c>
    </row>
    <row r="3667" spans="1:16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-13.199999809265137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31.199999809265137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48635.900002829731</v>
      </c>
    </row>
    <row r="3668" spans="1:16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-15.199999809265137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33.199999809265137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48669.100002638996</v>
      </c>
    </row>
    <row r="3669" spans="1:16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-13.300000190734863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31.300000190734863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48700.400002829731</v>
      </c>
    </row>
    <row r="3670" spans="1:16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26">
        <v>-11.933333396911621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29.933333396911621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48730.333336226642</v>
      </c>
    </row>
    <row r="3671" spans="1:16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26">
        <v>-10.566666603088379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28.566666603088379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48758.900002829731</v>
      </c>
    </row>
    <row r="3672" spans="1:16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-9.1999998092651367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27.199999809265137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48786.100002638996</v>
      </c>
    </row>
    <row r="3673" spans="1:16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-11.600000381469727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29.600000381469727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48815.700003020465</v>
      </c>
    </row>
    <row r="3674" spans="1:16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-8.8000001907348633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26.800000190734863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48842.5000032112</v>
      </c>
    </row>
    <row r="3675" spans="1:16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26">
        <v>-5.2333334684371948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23.233333468437195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48865.733336679637</v>
      </c>
    </row>
    <row r="3676" spans="1:16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26">
        <v>-1.6666667461395264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19.666666746139526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48885.400003425777</v>
      </c>
    </row>
    <row r="3677" spans="1:16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1.8999999761581421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16.100000023841858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48901.500003449619</v>
      </c>
    </row>
    <row r="3678" spans="1:16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2.4000000953674316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15.599999904632568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48917.100003354251</v>
      </c>
    </row>
    <row r="3679" spans="1:16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3.2000000476837158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14.799999952316284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48931.900003306568</v>
      </c>
    </row>
    <row r="3680" spans="1:16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2.0999999046325684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15.900000095367432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48947.800003401935</v>
      </c>
    </row>
    <row r="3681" spans="1:16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1.8999999761581421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16.100000023841858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48963.900003425777</v>
      </c>
    </row>
    <row r="3682" spans="1:16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0.5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17.5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48981.400003425777</v>
      </c>
    </row>
    <row r="3683" spans="1:16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0.20000000298023224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17.799999997019768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48999.200003422797</v>
      </c>
    </row>
    <row r="3684" spans="1:16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1.6000000238418581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16.399999976158142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49015.600003398955</v>
      </c>
    </row>
    <row r="3685" spans="1:16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1.5166666905085247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16.483333309491474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49032.083336708449</v>
      </c>
    </row>
    <row r="3686" spans="1:16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26">
        <v>1.4333333571751914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16.56666664282481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49048.650003351271</v>
      </c>
    </row>
    <row r="3687" spans="1:16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26">
        <v>1.3500000238418579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16.649999976158142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49065.300003327429</v>
      </c>
    </row>
    <row r="3688" spans="1:16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26">
        <v>1.2666666905085247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16.733333309491474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49082.033336636923</v>
      </c>
    </row>
    <row r="3689" spans="1:16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26">
        <v>1.1833333571751914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16.81666664282481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49098.850003279746</v>
      </c>
    </row>
    <row r="3690" spans="1:16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26">
        <v>1.1000000238418579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16.899999976158142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49115.750003255904</v>
      </c>
    </row>
    <row r="3691" spans="1:16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2.4000000953674316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15.599999904632568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49131.350003160536</v>
      </c>
    </row>
    <row r="3692" spans="1:16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7.3000001907348633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10.699999809265137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49142.050002969801</v>
      </c>
    </row>
    <row r="3693" spans="1:16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12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6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49148.050002969801</v>
      </c>
    </row>
    <row r="3694" spans="1:16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13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49161.050002969801</v>
      </c>
    </row>
    <row r="3695" spans="1:16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0.60000002384185791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17.399999976158142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49178.45000294596</v>
      </c>
    </row>
    <row r="3696" spans="1:16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0.89999997615814209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17.100000023841858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49195.550002969801</v>
      </c>
    </row>
    <row r="3697" spans="1:16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-0.89999997615814209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18.899999976158142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49214.45000294596</v>
      </c>
    </row>
    <row r="3698" spans="1:16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-0.69999998807907104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18.699999988079071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49233.150002934039</v>
      </c>
    </row>
    <row r="3699" spans="1:16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0.69999998807907104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17.300000011920929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49250.45000294596</v>
      </c>
    </row>
    <row r="3700" spans="1:16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-2.5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20.5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49270.95000294596</v>
      </c>
    </row>
    <row r="3701" spans="1:16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-5.3000001907348633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23.300000190734863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49294.250003136694</v>
      </c>
    </row>
    <row r="3702" spans="1:16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-2.5999999046325684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20.599999904632568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49314.850003041327</v>
      </c>
    </row>
    <row r="3703" spans="1:16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-1.8999999761581421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19.899999976158142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49334.750003017485</v>
      </c>
    </row>
    <row r="3704" spans="1:16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1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17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49351.750003017485</v>
      </c>
    </row>
    <row r="3705" spans="1:16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6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12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49363.750003017485</v>
      </c>
    </row>
    <row r="3706" spans="1:16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4.9000000953674316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13.099999904632568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49376.850002922118</v>
      </c>
    </row>
    <row r="3707" spans="1:16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2.5999999046325684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15.400000095367432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49392.250003017485</v>
      </c>
    </row>
    <row r="3708" spans="1:16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-3.5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21.5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49413.750003017485</v>
      </c>
    </row>
    <row r="3709" spans="1:16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2.5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15.5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49429.250003017485</v>
      </c>
    </row>
    <row r="3710" spans="1:16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5.9000000953674316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12.099999904632568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49441.350002922118</v>
      </c>
    </row>
    <row r="3711" spans="1:16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15.199999809265137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2.8000001907348633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49444.150003112853</v>
      </c>
    </row>
    <row r="3712" spans="1:16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5.4000000953674316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12.599999904632568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49456.750003017485</v>
      </c>
    </row>
    <row r="3713" spans="1:16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-2.0999999046325684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20.099999904632568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49476.850002922118</v>
      </c>
    </row>
    <row r="3714" spans="1:16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1.6000000238418579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16.399999976158142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49493.250002898276</v>
      </c>
    </row>
    <row r="3715" spans="1:16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5.3000001907348633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12.699999809265137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49505.950002707541</v>
      </c>
    </row>
    <row r="3716" spans="1:16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6.0999999046325684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11.900000095367432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49517.850002802908</v>
      </c>
    </row>
    <row r="3717" spans="1:16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12.5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5.5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49523.350002802908</v>
      </c>
    </row>
    <row r="3718" spans="1:16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10.600000381469727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7.3999996185302734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49530.750002421439</v>
      </c>
    </row>
    <row r="3719" spans="1:16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5.9000000953674316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12.099999904632568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49542.850002326071</v>
      </c>
    </row>
    <row r="3720" spans="1:16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6.4000000953674316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11.599999904632568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49554.450002230704</v>
      </c>
    </row>
    <row r="3721" spans="1:16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6.8000001907348633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11.199999809265137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49565.650002039969</v>
      </c>
    </row>
    <row r="3722" spans="1:16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6.5999999046325684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11.400000095367432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49577.050002135336</v>
      </c>
    </row>
    <row r="3723" spans="1:16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1.2999999523162842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16.700000047683716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49593.75000218302</v>
      </c>
    </row>
    <row r="3724" spans="1:16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4.8000001907348633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13.199999809265137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49606.950001992285</v>
      </c>
    </row>
    <row r="3725" spans="1:16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11.899999618530273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6.1000003814697266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49613.050002373755</v>
      </c>
    </row>
    <row r="3726" spans="1:16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13.399999618530273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4.6000003814697266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49617.650002755225</v>
      </c>
    </row>
    <row r="3727" spans="1:16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10.100000381469727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7.8999996185302734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49625.550002373755</v>
      </c>
    </row>
    <row r="3728" spans="1:16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5.4000000953674316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12.599999904632568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49638.150002278388</v>
      </c>
    </row>
    <row r="3729" spans="1:16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8.5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9.5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49647.650002278388</v>
      </c>
    </row>
    <row r="3730" spans="1:16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2.5999999046325684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15.400000095367432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49663.050002373755</v>
      </c>
    </row>
    <row r="3731" spans="1:16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-0.80000001192092896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18.800000011920929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49681.850002385676</v>
      </c>
    </row>
    <row r="3732" spans="1:16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3.5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14.5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49696.350002385676</v>
      </c>
    </row>
    <row r="3733" spans="1:16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-0.80000001192092896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18.800000011920929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49715.150002397597</v>
      </c>
    </row>
    <row r="3734" spans="1:16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-2.2999999523162842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20.299999952316284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49735.450002349913</v>
      </c>
    </row>
    <row r="3735" spans="1:16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-1.3999999761581421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19.399999976158142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49754.850002326071</v>
      </c>
    </row>
    <row r="3736" spans="1:16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-1.2000000476837158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19.200000047683716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49774.050002373755</v>
      </c>
    </row>
    <row r="3737" spans="1:16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-1.6000000238418579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19.600000023841858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49793.650002397597</v>
      </c>
    </row>
    <row r="3738" spans="1:16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8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10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49803.650002397597</v>
      </c>
    </row>
    <row r="3739" spans="1:16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8.8000001907348633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9.1999998092651367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49812.850002206862</v>
      </c>
    </row>
    <row r="3740" spans="1:16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0.60000002384185791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17.399999976158142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49830.25000218302</v>
      </c>
    </row>
    <row r="3741" spans="1:16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3.2000000476837158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14.799999952316284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49845.050002135336</v>
      </c>
    </row>
    <row r="3742" spans="1:16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4.1999998092651367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13.800000190734863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49858.850002326071</v>
      </c>
    </row>
    <row r="3743" spans="1:16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2.7000000476837158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15.299999952316284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49874.150002278388</v>
      </c>
    </row>
    <row r="3744" spans="1:16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4.1999998092651367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13.800000190734863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49887.950002469122</v>
      </c>
    </row>
    <row r="3745" spans="1:16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6.9000000953674316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11.099999904632568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49899.050002373755</v>
      </c>
    </row>
    <row r="3746" spans="1:16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7.1999998092651367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10.800000190734863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49909.85000256449</v>
      </c>
    </row>
    <row r="3747" spans="1:16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5.5999999046325684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12.400000095367432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49922.250002659857</v>
      </c>
    </row>
    <row r="3748" spans="1:16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5.5999999046325684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12.400000095367432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49934.650002755225</v>
      </c>
    </row>
    <row r="3749" spans="1:16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4.9000000953674316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13.099999904632568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49947.750002659857</v>
      </c>
    </row>
    <row r="3750" spans="1:16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6.6999998092651367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11.300000190734863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49959.050002850592</v>
      </c>
    </row>
    <row r="3751" spans="1:16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6.1999998092651367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11.800000190734863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49970.850003041327</v>
      </c>
    </row>
    <row r="3752" spans="1:16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13.899999618530273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4.1000003814697266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49974.950003422797</v>
      </c>
    </row>
    <row r="3753" spans="1:16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14.5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3.5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49978.450003422797</v>
      </c>
    </row>
    <row r="3754" spans="1:16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13.199999809265137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4.8000001907348633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49983.250003613532</v>
      </c>
    </row>
    <row r="3755" spans="1:16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12.600000381469727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5.3999996185302734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49988.650003232062</v>
      </c>
    </row>
    <row r="3756" spans="1:16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9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9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49997.650003232062</v>
      </c>
    </row>
    <row r="3757" spans="1:16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11.300000190734863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6.6999998092651367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50004.350003041327</v>
      </c>
    </row>
    <row r="3758" spans="1:16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16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50006.350003041327</v>
      </c>
    </row>
    <row r="3759" spans="1:16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12.5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5.5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50011.850003041327</v>
      </c>
    </row>
    <row r="3760" spans="1:16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13.100000381469727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4.8999996185302734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50016.750002659857</v>
      </c>
    </row>
    <row r="3761" spans="1:16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16.899999618530273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1.1000003814697266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50017.850003041327</v>
      </c>
    </row>
    <row r="3762" spans="1:16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14.5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3.5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50021.350003041327</v>
      </c>
    </row>
    <row r="3763" spans="1:16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10.5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7.5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50028.850003041327</v>
      </c>
    </row>
    <row r="3764" spans="1:16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6.4000000953674316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11.599999904632568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50040.45000294596</v>
      </c>
    </row>
    <row r="3765" spans="1:16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8.1000003814697266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9.8999996185302734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50050.35000256449</v>
      </c>
    </row>
    <row r="3766" spans="1:16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8.8999996185302734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9.1000003814697266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50059.45000294596</v>
      </c>
    </row>
    <row r="3767" spans="1:16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11.800000190734863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6.1999998092651367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50065.650002755225</v>
      </c>
    </row>
    <row r="3768" spans="1:16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4.1999998092651367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13.800000190734863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50079.45000294596</v>
      </c>
    </row>
    <row r="3769" spans="1:16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4.9000000953674316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13.099999904632568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50092.550002850592</v>
      </c>
    </row>
    <row r="3770" spans="1:16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8.8999996185302734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9.1000003814697266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50101.650003232062</v>
      </c>
    </row>
    <row r="3771" spans="1:16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19.200000762939453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0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50101.650003232062</v>
      </c>
    </row>
    <row r="3772" spans="1:16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18.600000381469727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0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50101.650003232062</v>
      </c>
    </row>
    <row r="3773" spans="1:16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19.600000381469727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0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50101.650003232062</v>
      </c>
    </row>
    <row r="3774" spans="1:16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15.899999618530273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2.1000003814697266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50103.750003613532</v>
      </c>
    </row>
    <row r="3775" spans="1:16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17.399999618530273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0.60000038146972656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50104.350003995001</v>
      </c>
    </row>
    <row r="3776" spans="1:16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15.300000190734863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2.6999998092651367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50107.050003804266</v>
      </c>
    </row>
    <row r="3777" spans="1:16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15.5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2.5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50109.550003804266</v>
      </c>
    </row>
    <row r="3778" spans="1:16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17.799999237060547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0.20000076293945313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50109.750004567206</v>
      </c>
    </row>
    <row r="3779" spans="1:16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16.100000381469727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1.8999996185302734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50111.650004185736</v>
      </c>
    </row>
    <row r="3780" spans="1:16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13.600000381469727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4.3999996185302734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50116.050003804266</v>
      </c>
    </row>
    <row r="3781" spans="1:16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14.5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3.5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50119.550003804266</v>
      </c>
    </row>
    <row r="3782" spans="1:16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17.700000762939453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0.29999923706054688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50119.850003041327</v>
      </c>
    </row>
    <row r="3783" spans="1:16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12.399999618530273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5.6000003814697266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50125.450003422797</v>
      </c>
    </row>
    <row r="3784" spans="1:16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13.100000381469727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4.8999996185302734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50130.350003041327</v>
      </c>
    </row>
    <row r="3785" spans="1:16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12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50136.350003041327</v>
      </c>
    </row>
    <row r="3786" spans="1:16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12.699999809265137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5.3000001907348633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50141.650003232062</v>
      </c>
    </row>
    <row r="3787" spans="1:16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19.299999237060547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0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50141.650003232062</v>
      </c>
    </row>
    <row r="3788" spans="1:16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15.800000190734863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2.1999998092651367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50143.850003041327</v>
      </c>
    </row>
    <row r="3789" spans="1:16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17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1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50144.850003041327</v>
      </c>
    </row>
    <row r="3790" spans="1:16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16.600000381469727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1.3999996185302734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50146.250002659857</v>
      </c>
    </row>
    <row r="3791" spans="1:16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19.100000381469727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0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50146.250002659857</v>
      </c>
    </row>
    <row r="3792" spans="1:16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19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0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50146.250002659857</v>
      </c>
    </row>
    <row r="3793" spans="1:16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21.200000762939453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0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50146.250002659857</v>
      </c>
    </row>
    <row r="3794" spans="1:16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22.899999618530273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0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50146.250002659857</v>
      </c>
    </row>
    <row r="3795" spans="1:16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24.5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0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50146.250002659857</v>
      </c>
    </row>
    <row r="3796" spans="1:16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24.5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0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50146.250002659857</v>
      </c>
    </row>
    <row r="3797" spans="1:16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20.299999237060547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0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50146.250002659857</v>
      </c>
    </row>
    <row r="3798" spans="1:16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19.600000381469727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0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50146.250002659857</v>
      </c>
    </row>
    <row r="3799" spans="1:16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21.399999618530273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0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50146.250002659857</v>
      </c>
    </row>
    <row r="3800" spans="1:16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19.899999618530273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0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50146.250002659857</v>
      </c>
    </row>
    <row r="3801" spans="1:16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18.799999237060547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0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50146.250002659857</v>
      </c>
    </row>
    <row r="3802" spans="1:16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18.5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0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50146.250002659857</v>
      </c>
    </row>
    <row r="3803" spans="1:16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14.300000190734863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3.6999998092651367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50149.950002469122</v>
      </c>
    </row>
    <row r="3804" spans="1:16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12.699999809265137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5.3000001907348633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50155.250002659857</v>
      </c>
    </row>
    <row r="3805" spans="1:16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15.899999618530273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2.1000003814697266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50157.350003041327</v>
      </c>
    </row>
    <row r="3806" spans="1:16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18.700000762939453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0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50157.350003041327</v>
      </c>
    </row>
    <row r="3807" spans="1:16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20.200000762939453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0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50157.350003041327</v>
      </c>
    </row>
    <row r="3808" spans="1:16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19.799999237060547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0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50157.350003041327</v>
      </c>
    </row>
    <row r="3809" spans="1:16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22.399999618530273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0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50157.350003041327</v>
      </c>
    </row>
    <row r="3810" spans="1:16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23.600000381469727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0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50157.350003041327</v>
      </c>
    </row>
    <row r="3811" spans="1:16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21.600000381469727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0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50157.350003041327</v>
      </c>
    </row>
    <row r="3812" spans="1:16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16.899999618530273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1.1000003814697266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50158.450003422797</v>
      </c>
    </row>
    <row r="3813" spans="1:16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18.200000762939453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0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50158.450003422797</v>
      </c>
    </row>
    <row r="3814" spans="1:16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18.299999237060547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0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50158.450003422797</v>
      </c>
    </row>
    <row r="3815" spans="1:16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15.100000381469727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2.8999996185302734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50161.350003041327</v>
      </c>
    </row>
    <row r="3816" spans="1:16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14.899999618530273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3.1000003814697266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50164.450003422797</v>
      </c>
    </row>
    <row r="3817" spans="1:16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21.399999618530273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0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50164.450003422797</v>
      </c>
    </row>
    <row r="3818" spans="1:16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26"/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0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50164.450003422797</v>
      </c>
    </row>
    <row r="3819" spans="1:16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19.899999618530273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0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50164.450003422797</v>
      </c>
    </row>
    <row r="3820" spans="1:16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17.799999237060547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0.20000076293945313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50164.650004185736</v>
      </c>
    </row>
    <row r="3821" spans="1:16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21.299999237060547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0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50164.650004185736</v>
      </c>
    </row>
    <row r="3822" spans="1:16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27.5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0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50164.650004185736</v>
      </c>
    </row>
    <row r="3823" spans="1:16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28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0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50164.650004185736</v>
      </c>
    </row>
    <row r="3824" spans="1:16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27.899999618530273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0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50164.650004185736</v>
      </c>
    </row>
    <row r="3825" spans="1:16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25.700000762939453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0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50164.650004185736</v>
      </c>
    </row>
    <row r="3826" spans="1:16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25.899999618530273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0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50164.650004185736</v>
      </c>
    </row>
    <row r="3827" spans="1:16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27.600000381469727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0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50164.650004185736</v>
      </c>
    </row>
    <row r="3828" spans="1:16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24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0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50164.650004185736</v>
      </c>
    </row>
    <row r="3829" spans="1:16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23.100000381469727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0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50164.650004185736</v>
      </c>
    </row>
    <row r="3830" spans="1:16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23.399999618530273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50164.650004185736</v>
      </c>
    </row>
    <row r="3831" spans="1:16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21.200000762939453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0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50164.650004185736</v>
      </c>
    </row>
    <row r="3832" spans="1:16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18.399999618530273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0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50164.650004185736</v>
      </c>
    </row>
    <row r="3833" spans="1:16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18.799999237060547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0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50164.650004185736</v>
      </c>
    </row>
    <row r="3834" spans="1:16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25.100000381469727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0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50164.650004185736</v>
      </c>
    </row>
    <row r="3835" spans="1:16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18.700000762939453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0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50164.650004185736</v>
      </c>
    </row>
    <row r="3836" spans="1:16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17.5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0.5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50165.150004185736</v>
      </c>
    </row>
    <row r="3837" spans="1:16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19.799999237060547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0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50165.150004185736</v>
      </c>
    </row>
    <row r="3838" spans="1:16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25.299999237060547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50165.150004185736</v>
      </c>
    </row>
    <row r="3839" spans="1:16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23.600000381469727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50165.150004185736</v>
      </c>
    </row>
    <row r="3840" spans="1:16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22.600000381469727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50165.150004185736</v>
      </c>
    </row>
    <row r="3841" spans="1:16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22.299999237060547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50165.150004185736</v>
      </c>
    </row>
    <row r="3842" spans="1:16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22.399999618530273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50165.150004185736</v>
      </c>
    </row>
    <row r="3843" spans="1:16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25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50165.150004185736</v>
      </c>
    </row>
    <row r="3844" spans="1:16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26"/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50165.150004185736</v>
      </c>
    </row>
    <row r="3845" spans="1:16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21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50165.150004185736</v>
      </c>
    </row>
    <row r="3846" spans="1:16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22.700000762939453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50165.150004185736</v>
      </c>
    </row>
    <row r="3847" spans="1:16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22.799999237060547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50165.150004185736</v>
      </c>
    </row>
    <row r="3848" spans="1:16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23.799999237060547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50165.150004185736</v>
      </c>
    </row>
    <row r="3849" spans="1:16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25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50165.150004185736</v>
      </c>
    </row>
    <row r="3850" spans="1:16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26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0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50165.150004185736</v>
      </c>
    </row>
    <row r="3851" spans="1:16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25.299999237060547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50165.150004185736</v>
      </c>
    </row>
    <row r="3852" spans="1:16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23.399999618530273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0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50165.150004185736</v>
      </c>
    </row>
    <row r="3853" spans="1:16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18.700000762939453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0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50165.150004185736</v>
      </c>
    </row>
    <row r="3854" spans="1:16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19.399999618530273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50165.150004185736</v>
      </c>
    </row>
    <row r="3855" spans="1:16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21.200000762939453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50165.150004185736</v>
      </c>
    </row>
    <row r="3856" spans="1:16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22.5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0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50165.150004185736</v>
      </c>
    </row>
    <row r="3857" spans="1:16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22.600000381469727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0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50165.150004185736</v>
      </c>
    </row>
    <row r="3858" spans="1:16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22.5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0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50165.150004185736</v>
      </c>
    </row>
    <row r="3859" spans="1:16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21.5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0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50165.150004185736</v>
      </c>
    </row>
    <row r="3860" spans="1:16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20.899999618530273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50165.150004185736</v>
      </c>
    </row>
    <row r="3861" spans="1:16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19.299999237060547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50165.150004185736</v>
      </c>
    </row>
    <row r="3862" spans="1:16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20.600000381469727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50165.150004185736</v>
      </c>
    </row>
    <row r="3863" spans="1:16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23.200000762939453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50165.150004185736</v>
      </c>
    </row>
    <row r="3864" spans="1:16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25.100000381469727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50165.150004185736</v>
      </c>
    </row>
    <row r="3865" spans="1:16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26"/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50165.150004185736</v>
      </c>
    </row>
    <row r="3866" spans="1:16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25.5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50165.150004185736</v>
      </c>
    </row>
    <row r="3867" spans="1:16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25.700000762939453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50165.150004185736</v>
      </c>
    </row>
    <row r="3868" spans="1:16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24.100000381469727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50165.150004185736</v>
      </c>
    </row>
    <row r="3869" spans="1:16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25.299999237060547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50165.150004185736</v>
      </c>
    </row>
    <row r="3870" spans="1:16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23.899999618530273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50165.150004185736</v>
      </c>
    </row>
    <row r="3871" spans="1:16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25.299999237060547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0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50165.150004185736</v>
      </c>
    </row>
    <row r="3872" spans="1:16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19.299999237060547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50165.150004185736</v>
      </c>
    </row>
    <row r="3873" spans="1:16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21.299999237060547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50165.150004185736</v>
      </c>
    </row>
    <row r="3874" spans="1:16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22.899999618530273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50165.150004185736</v>
      </c>
    </row>
    <row r="3875" spans="1:16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21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0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50165.150004185736</v>
      </c>
    </row>
    <row r="3876" spans="1:16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18.200000762939453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0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50165.150004185736</v>
      </c>
    </row>
    <row r="3877" spans="1:16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18.700000762939453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50165.150004185736</v>
      </c>
    </row>
    <row r="3878" spans="1:16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19.5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50165.150004185736</v>
      </c>
    </row>
    <row r="3879" spans="1:16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20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50165.150004185736</v>
      </c>
    </row>
    <row r="3880" spans="1:16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20.600000381469727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50165.150004185736</v>
      </c>
    </row>
    <row r="3881" spans="1:16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20.100000381469727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50165.150004185736</v>
      </c>
    </row>
    <row r="3882" spans="1:16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22.299999237060547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50165.150004185736</v>
      </c>
    </row>
    <row r="3883" spans="1:16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22.899999618530273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50165.150004185736</v>
      </c>
    </row>
    <row r="3884" spans="1:16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22.899999618530273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50165.150004185736</v>
      </c>
    </row>
    <row r="3885" spans="1:16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18.600000381469727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0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50165.150004185736</v>
      </c>
    </row>
    <row r="3886" spans="1:16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16.600000381469727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1.3999996185302734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50166.550003804266</v>
      </c>
    </row>
    <row r="3887" spans="1:16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16.399999618530273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1.6000003814697266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50168.150004185736</v>
      </c>
    </row>
    <row r="3888" spans="1:16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16.899999618530273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1.1000003814697266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50169.250004567206</v>
      </c>
    </row>
    <row r="3889" spans="1:16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17.899999618530273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0.10000038146972656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50169.350004948676</v>
      </c>
    </row>
    <row r="3890" spans="1:16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20.200000762939453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50169.350004948676</v>
      </c>
    </row>
    <row r="3891" spans="1:16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23.299999237060547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50169.350004948676</v>
      </c>
    </row>
    <row r="3892" spans="1:16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25.5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50169.350004948676</v>
      </c>
    </row>
    <row r="3893" spans="1:16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27.399999618530273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50169.350004948676</v>
      </c>
    </row>
    <row r="3894" spans="1:16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24.200000762939453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0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50169.350004948676</v>
      </c>
    </row>
    <row r="3895" spans="1:16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21.700000762939453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0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50169.350004948676</v>
      </c>
    </row>
    <row r="3896" spans="1:16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23.700000762939453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50169.350004948676</v>
      </c>
    </row>
    <row r="3897" spans="1:16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22.600000381469727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50169.350004948676</v>
      </c>
    </row>
    <row r="3898" spans="1:16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20.799999237060547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0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50169.350004948676</v>
      </c>
    </row>
    <row r="3899" spans="1:16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15.199999809265137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2.8000001907348633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50172.15000513941</v>
      </c>
    </row>
    <row r="3900" spans="1:16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15.199999809265137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2.8000001907348633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50174.950005330145</v>
      </c>
    </row>
    <row r="3901" spans="1:16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17.399999618530273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0.60000038146972656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50175.550005711615</v>
      </c>
    </row>
    <row r="3902" spans="1:16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20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0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50175.550005711615</v>
      </c>
    </row>
    <row r="3903" spans="1:16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17.5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0.5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50176.050005711615</v>
      </c>
    </row>
    <row r="3904" spans="1:16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11.899999618530273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6.1000003814697266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50182.150006093085</v>
      </c>
    </row>
    <row r="3905" spans="1:16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13.699999809265137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4.3000001907348633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50186.45000628382</v>
      </c>
    </row>
    <row r="3906" spans="1:16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18.799999237060547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0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50186.45000628382</v>
      </c>
    </row>
    <row r="3907" spans="1:16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17.899999618530273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0.10000038146972656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50186.550006665289</v>
      </c>
    </row>
    <row r="3908" spans="1:16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19.600000381469727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50186.550006665289</v>
      </c>
    </row>
    <row r="3909" spans="1:16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20.200000762939453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50186.550006665289</v>
      </c>
    </row>
    <row r="3910" spans="1:16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20.5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50186.550006665289</v>
      </c>
    </row>
    <row r="3911" spans="1:16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20.799999237060547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50186.550006665289</v>
      </c>
    </row>
    <row r="3912" spans="1:16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21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50186.550006665289</v>
      </c>
    </row>
    <row r="3913" spans="1:16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19.399999618530273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50186.550006665289</v>
      </c>
    </row>
    <row r="3914" spans="1:16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18.700000762939453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50186.550006665289</v>
      </c>
    </row>
    <row r="3915" spans="1:16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50186.550006665289</v>
      </c>
    </row>
    <row r="3916" spans="1:16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21.100000381469727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50186.550006665289</v>
      </c>
    </row>
    <row r="3917" spans="1:16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20.700000762939453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50186.550006665289</v>
      </c>
    </row>
    <row r="3918" spans="1:16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22.700000762939453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0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50186.550006665289</v>
      </c>
    </row>
    <row r="3919" spans="1:16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21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0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50186.550006665289</v>
      </c>
    </row>
    <row r="3920" spans="1:16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18.799999237060547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0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50186.550006665289</v>
      </c>
    </row>
    <row r="3921" spans="1:16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19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0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50186.550006665289</v>
      </c>
    </row>
    <row r="3922" spans="1:16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20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0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50186.550006665289</v>
      </c>
    </row>
    <row r="3923" spans="1:16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18.399999618530273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0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50186.550006665289</v>
      </c>
    </row>
    <row r="3924" spans="1:16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19.899999618530273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50186.550006665289</v>
      </c>
    </row>
    <row r="3925" spans="1:16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19.200000762939453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50186.550006665289</v>
      </c>
    </row>
    <row r="3926" spans="1:16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19.399999618530273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0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50186.550006665289</v>
      </c>
    </row>
    <row r="3927" spans="1:16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18.299999237060547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0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50186.550006665289</v>
      </c>
    </row>
    <row r="3928" spans="1:16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18.799999237060547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0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50186.550006665289</v>
      </c>
    </row>
    <row r="3929" spans="1:16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14.399999618530273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3.6000003814697266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50190.150007046759</v>
      </c>
    </row>
    <row r="3930" spans="1:16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16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2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50192.150007046759</v>
      </c>
    </row>
    <row r="3931" spans="1:16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16.100000381469727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1.8999996185302734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50194.050006665289</v>
      </c>
    </row>
    <row r="3932" spans="1:16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14.699999809265137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3.3000001907348633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50197.350006856024</v>
      </c>
    </row>
    <row r="3933" spans="1:16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19.700000762939453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0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50197.350006856024</v>
      </c>
    </row>
    <row r="3934" spans="1:16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13.899999618530273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4.1000003814697266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50201.450007237494</v>
      </c>
    </row>
    <row r="3935" spans="1:16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12.899999618530273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5.1000003814697266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50206.550007618964</v>
      </c>
    </row>
    <row r="3936" spans="1:16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11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7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50213.550007618964</v>
      </c>
    </row>
    <row r="3937" spans="1:16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11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7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50220.550007618964</v>
      </c>
    </row>
    <row r="3938" spans="1:16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15.800000190734863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2.1999998092651367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50222.750007428229</v>
      </c>
    </row>
    <row r="3939" spans="1:16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14.100000381469727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3.8999996185302734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50226.650007046759</v>
      </c>
    </row>
    <row r="3940" spans="1:16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10.600000381469727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7.3999996185302734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50234.050006665289</v>
      </c>
    </row>
    <row r="3941" spans="1:16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9.1999998092651367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8.8000001907348633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50242.850006856024</v>
      </c>
    </row>
    <row r="3942" spans="1:16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7.8000001907348633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10.199999809265137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50253.050006665289</v>
      </c>
    </row>
    <row r="3943" spans="1:16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7.1999998092651367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10.800000190734863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50263.850006856024</v>
      </c>
    </row>
    <row r="3944" spans="1:16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8.1999998092651367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9.8000001907348633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50273.650007046759</v>
      </c>
    </row>
    <row r="3945" spans="1:16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10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8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50281.650007046759</v>
      </c>
    </row>
    <row r="3946" spans="1:16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12.199999809265137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5.8000001907348633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50287.450007237494</v>
      </c>
    </row>
    <row r="3947" spans="1:16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13.800000190734863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4.1999998092651367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50291.650007046759</v>
      </c>
    </row>
    <row r="3948" spans="1:16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18.200000762939453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0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50291.650007046759</v>
      </c>
    </row>
    <row r="3949" spans="1:16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15.899999618530273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2.1000003814697266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50293.750007428229</v>
      </c>
    </row>
    <row r="3950" spans="1:16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13.399999618530273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4.6000003814697266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50298.350007809699</v>
      </c>
    </row>
    <row r="3951" spans="1:16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8.6000003814697266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9.3999996185302734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50307.750007428229</v>
      </c>
    </row>
    <row r="3952" spans="1:16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10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50315.750007428229</v>
      </c>
    </row>
    <row r="3953" spans="1:16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7.6999998092651367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10.300000190734863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50326.050007618964</v>
      </c>
    </row>
    <row r="3954" spans="1:16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6.0999999046325684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11.900000095367432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50337.950007714331</v>
      </c>
    </row>
    <row r="3955" spans="1:16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8.6999998092651367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9.3000001907348633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50347.250007905066</v>
      </c>
    </row>
    <row r="3956" spans="1:16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16.200000762939453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1.7999992370605469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50349.050007142127</v>
      </c>
    </row>
    <row r="3957" spans="1:16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20.600000381469727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0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50349.050007142127</v>
      </c>
    </row>
    <row r="3958" spans="1:16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17.399999618530273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0.60000038146972656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50349.650007523596</v>
      </c>
    </row>
    <row r="3959" spans="1:16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7.4000000953674316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10.599999904632568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50360.250007428229</v>
      </c>
    </row>
    <row r="3960" spans="1:16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6.8000001907348633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11.199999809265137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50371.450007237494</v>
      </c>
    </row>
    <row r="3961" spans="1:16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8.5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9.5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50380.950007237494</v>
      </c>
    </row>
    <row r="3962" spans="1:16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17.5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0.5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50381.450007237494</v>
      </c>
    </row>
    <row r="3963" spans="1:16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19.899999618530273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0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50381.450007237494</v>
      </c>
    </row>
    <row r="3964" spans="1:16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15.300000190734863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2.6999998092651367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50384.150007046759</v>
      </c>
    </row>
    <row r="3965" spans="1:16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10.600000381469727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7.3999996185302734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50391.550006665289</v>
      </c>
    </row>
    <row r="3966" spans="1:16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10.800000190734863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7.1999998092651367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50398.750006474555</v>
      </c>
    </row>
    <row r="3967" spans="1:16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7.3000001907348633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10.699999809265137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50409.45000628382</v>
      </c>
    </row>
    <row r="3968" spans="1:16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11.800000190734863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6.1999998092651367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50415.650006093085</v>
      </c>
    </row>
    <row r="3969" spans="1:16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10.399999618530273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7.6000003814697266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50423.250006474555</v>
      </c>
    </row>
    <row r="3970" spans="1:16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4.5999999046325684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13.400000095367432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50436.650006569922</v>
      </c>
    </row>
    <row r="3971" spans="1:16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5.3000001907348633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12.699999809265137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50449.350006379187</v>
      </c>
    </row>
    <row r="3972" spans="1:16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8.1000003814697266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9.8999996185302734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50459.250005997717</v>
      </c>
    </row>
    <row r="3973" spans="1:16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9.5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8.5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50467.750005997717</v>
      </c>
    </row>
    <row r="3974" spans="1:16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9.1000003814697266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8.8999996185302734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50476.650005616248</v>
      </c>
    </row>
    <row r="3975" spans="1:16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9.6999998092651367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8.3000001907348633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50484.950005806983</v>
      </c>
    </row>
    <row r="3976" spans="1:16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9.3000001907348633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8.6999998092651367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50493.650005616248</v>
      </c>
    </row>
    <row r="3977" spans="1:16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12.199999809265137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5.8000001907348633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50499.450005806983</v>
      </c>
    </row>
    <row r="3978" spans="1:16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6.8000001907348633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11.199999809265137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50510.650005616248</v>
      </c>
    </row>
    <row r="3979" spans="1:16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1.8999999761581421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16.100000023841858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50526.75000564009</v>
      </c>
    </row>
    <row r="3980" spans="1:16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4.5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13.5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50540.25000564009</v>
      </c>
    </row>
    <row r="3981" spans="1:16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6.5999999046325684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11.400000095367432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50551.650005735457</v>
      </c>
    </row>
    <row r="3982" spans="1:16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4.1999998092651367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13.800000190734863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50565.450005926192</v>
      </c>
    </row>
    <row r="3983" spans="1:16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7.1999998092651367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10.800000190734863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50576.250006116927</v>
      </c>
    </row>
    <row r="3984" spans="1:16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4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14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50590.250006116927</v>
      </c>
    </row>
    <row r="3985" spans="1:16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15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50605.250006116927</v>
      </c>
    </row>
    <row r="3986" spans="1:16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2.5999999046325684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15.400000095367432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50620.650006212294</v>
      </c>
    </row>
    <row r="3987" spans="1:16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-1.8999999761581421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19.899999976158142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50640.550006188452</v>
      </c>
    </row>
    <row r="3988" spans="1:16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-4.1999998092651367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22.199999809265137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50662.750005997717</v>
      </c>
    </row>
    <row r="3989" spans="1:16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-3.0999999046325684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21.099999904632568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50683.85000590235</v>
      </c>
    </row>
    <row r="3990" spans="1:16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-2.0999999046325684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20.099999904632568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50703.950005806983</v>
      </c>
    </row>
    <row r="3991" spans="1:16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-1.7999999523162842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19.799999952316284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50723.750005759299</v>
      </c>
    </row>
    <row r="3992" spans="1:16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-0.20000000298023224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18.200000002980232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50741.950005762279</v>
      </c>
    </row>
    <row r="3993" spans="1:16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-3.7000000476837158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21.700000047683716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50763.650005809963</v>
      </c>
    </row>
    <row r="3994" spans="1:16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-3.2000000476837158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21.200000047683716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50784.850005857646</v>
      </c>
    </row>
    <row r="3995" spans="1:16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1.7999999523162842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16.200000047683716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50801.05000590533</v>
      </c>
    </row>
    <row r="3996" spans="1:16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5.3000001907348633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12.699999809265137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50813.750005714595</v>
      </c>
    </row>
    <row r="3997" spans="1:16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6.5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11.5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50825.250005714595</v>
      </c>
    </row>
    <row r="3998" spans="1:16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5.5999999046325684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12.400000095367432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50837.650005809963</v>
      </c>
    </row>
    <row r="3999" spans="1:16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19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50856.650005809963</v>
      </c>
    </row>
    <row r="4000" spans="1:16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-7.6999998092651367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25.699999809265137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50882.350005619228</v>
      </c>
    </row>
    <row r="4001" spans="1:16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-9.1000003814697266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27.100000381469727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50909.450006000698</v>
      </c>
    </row>
    <row r="4002" spans="1:16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-3.7000000476837158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21.700000047683716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50931.150006048381</v>
      </c>
    </row>
    <row r="4003" spans="1:16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2.7999999523162842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15.200000047683716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50946.350006096065</v>
      </c>
    </row>
    <row r="4004" spans="1:16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7.5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10.5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50956.850006096065</v>
      </c>
    </row>
    <row r="4005" spans="1:16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4.5999999046325684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13.400000095367432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50970.250006191432</v>
      </c>
    </row>
    <row r="4006" spans="1:16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1.7999999523162842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16.200000047683716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50986.450006239116</v>
      </c>
    </row>
    <row r="4007" spans="1:16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-0.5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18.5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51004.950006239116</v>
      </c>
    </row>
    <row r="4008" spans="1:16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-1.7000000476837158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19.700000047683716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51024.6500062868</v>
      </c>
    </row>
    <row r="4009" spans="1:16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-7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25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51049.6500062868</v>
      </c>
    </row>
    <row r="4010" spans="1:16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-7.5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25.5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51075.1500062868</v>
      </c>
    </row>
    <row r="4011" spans="1:16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-1.7000000476837158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19.700000047683716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51094.850006334484</v>
      </c>
    </row>
    <row r="4012" spans="1:16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1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17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51111.850006334484</v>
      </c>
    </row>
    <row r="4013" spans="1:16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0.5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17.5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51129.350006334484</v>
      </c>
    </row>
    <row r="4014" spans="1:16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3.5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14.5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51143.850006334484</v>
      </c>
    </row>
    <row r="4015" spans="1:16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4.4000000953674316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13.599999904632568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51157.450006239116</v>
      </c>
    </row>
    <row r="4016" spans="1:16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8.8999996185302734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9.1000003814697266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51166.550006620586</v>
      </c>
    </row>
    <row r="4017" spans="1:16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4.8000001907348633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13.199999809265137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51179.750006429851</v>
      </c>
    </row>
    <row r="4018" spans="1:16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4.5999999046325684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13.400000095367432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51193.150006525218</v>
      </c>
    </row>
    <row r="4019" spans="1:16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1.7000000476837158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16.299999952316284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51209.450006477535</v>
      </c>
    </row>
    <row r="4020" spans="1:16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0.5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17.5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51226.950006477535</v>
      </c>
    </row>
    <row r="4021" spans="1:16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-2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20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51246.950006477535</v>
      </c>
    </row>
    <row r="4022" spans="1:16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-3.7999999523162842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21.799999952316284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51268.750006429851</v>
      </c>
    </row>
    <row r="4023" spans="1:16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-5.9000000953674316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23.900000095367432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51292.650006525218</v>
      </c>
    </row>
    <row r="4024" spans="1:16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-7.3000001907348633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25.300000190734863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51317.950006715953</v>
      </c>
    </row>
    <row r="4025" spans="1:16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-4.1999998092651367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22.199999809265137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51340.150006525218</v>
      </c>
    </row>
    <row r="4026" spans="1:16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-3.7999999523162842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21.799999952316284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51361.950006477535</v>
      </c>
    </row>
    <row r="4027" spans="1:16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-7.3000001907348633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25.300000190734863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51387.25000666827</v>
      </c>
    </row>
    <row r="4028" spans="1:16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-8.1999998092651367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26.199999809265137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51413.450006477535</v>
      </c>
    </row>
    <row r="4029" spans="1:16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-6.8000001907348633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24.800000190734863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51438.25000666827</v>
      </c>
    </row>
    <row r="4030" spans="1:16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-3.0999999046325684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21.099999904632568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51459.350006572902</v>
      </c>
    </row>
    <row r="4031" spans="1:16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-2.4000000953674316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20.400000095367432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51479.75000666827</v>
      </c>
    </row>
    <row r="4032" spans="1:16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-4.1999998092651367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22.199999809265137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51501.950006477535</v>
      </c>
    </row>
    <row r="4033" spans="1:16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-9.5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27.5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51529.450006477535</v>
      </c>
    </row>
    <row r="4034" spans="1:16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-8.3000001907348633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26.300000190734863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51555.75000666827</v>
      </c>
    </row>
    <row r="4035" spans="1:16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-4.1999998092651367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22.199999809265137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51577.950006477535</v>
      </c>
    </row>
    <row r="4036" spans="1:16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-2.5999999046325684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20.599999904632568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51598.550006382167</v>
      </c>
    </row>
    <row r="4037" spans="1:16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-2.4000000953674316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20.400000095367432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51618.950006477535</v>
      </c>
    </row>
    <row r="4038" spans="1:16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-9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27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51645.950006477535</v>
      </c>
    </row>
    <row r="4039" spans="1:16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-12.899999618530273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30.899999618530273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51676.850006096065</v>
      </c>
    </row>
    <row r="4040" spans="1:16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-15.399999618530273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33.399999618530273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51710.250005714595</v>
      </c>
    </row>
    <row r="4041" spans="1:16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-14.100000381469727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32.100000381469727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51742.350006096065</v>
      </c>
    </row>
    <row r="4042" spans="1:16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-6.8000001907348633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24.800000190734863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51767.1500062868</v>
      </c>
    </row>
    <row r="4043" spans="1:16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-10.300000190734863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28.300000190734863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51795.450006477535</v>
      </c>
    </row>
    <row r="4044" spans="1:16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-4.9000000953674316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22.900000095367432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51818.350006572902</v>
      </c>
    </row>
    <row r="4045" spans="1:16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-3.7000000476837158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21.700000047683716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51840.050006620586</v>
      </c>
    </row>
    <row r="4046" spans="1:16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-2.9000000953674316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20.900000095367432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51860.950006715953</v>
      </c>
    </row>
    <row r="4047" spans="1:16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-0.60000002384185791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18.600000023841858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51879.550006739795</v>
      </c>
    </row>
    <row r="4048" spans="1:16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-0.60000002384185791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18.600000023841858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51898.150006763637</v>
      </c>
    </row>
    <row r="4049" spans="1:16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-0.89999997615814209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18.899999976158142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51917.050006739795</v>
      </c>
    </row>
    <row r="4050" spans="1:16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0.20000000298023224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17.799999997019768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51934.850006736815</v>
      </c>
    </row>
    <row r="4051" spans="1:16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-4.5999999046325684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22.599999904632568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51957.450006641448</v>
      </c>
    </row>
    <row r="4052" spans="1:16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-3.0999999046325684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21.099999904632568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51978.55000654608</v>
      </c>
    </row>
    <row r="4053" spans="1:16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2.7000000476837158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15.299999952316284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51993.850006498396</v>
      </c>
    </row>
    <row r="4054" spans="1:16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-3.0999999046325684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21.099999904632568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52014.950006403029</v>
      </c>
    </row>
    <row r="4055" spans="1:16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-5.4000000953674316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23.400000095367432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52038.350006498396</v>
      </c>
    </row>
    <row r="4056" spans="1:16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-1.3999999761581421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19.399999976158142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52057.750006474555</v>
      </c>
    </row>
    <row r="4057" spans="1:16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-5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23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52080.750006474555</v>
      </c>
    </row>
    <row r="4058" spans="1:16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-4.8000001907348633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22.800000190734863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52103.550006665289</v>
      </c>
    </row>
    <row r="4059" spans="1:16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-5.0999999046325684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23.099999904632568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52126.650006569922</v>
      </c>
    </row>
    <row r="4060" spans="1:16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-6.6999998092651367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24.699999809265137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52151.350006379187</v>
      </c>
    </row>
    <row r="4061" spans="1:16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-5.6999998092651367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23.699999809265137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52175.050006188452</v>
      </c>
    </row>
    <row r="4062" spans="1:16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-4.9000000953674316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22.900000095367432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52197.95000628382</v>
      </c>
    </row>
    <row r="4063" spans="1:16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-4.5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22.5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52220.45000628382</v>
      </c>
    </row>
    <row r="4064" spans="1:16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-9.6999998092651367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27.699999809265137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52248.150006093085</v>
      </c>
    </row>
    <row r="4065" spans="1:16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-2.0999999046325684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20.099999904632568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52268.250005997717</v>
      </c>
    </row>
    <row r="4066" spans="1:16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-3.9000000953674316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21.900000095367432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52290.150006093085</v>
      </c>
    </row>
    <row r="4067" spans="1:16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-9.8999996185302734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27.899999618530273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52318.050005711615</v>
      </c>
    </row>
    <row r="4068" spans="1:16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-12.899999618530273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30.899999618530273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52348.950005330145</v>
      </c>
    </row>
    <row r="4069" spans="1:16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-12.5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30.5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52379.450005330145</v>
      </c>
    </row>
    <row r="4070" spans="1:16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-8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52405.450005330145</v>
      </c>
    </row>
    <row r="4071" spans="1:16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-3.9000000953674316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21.900000095367432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52427.350005425513</v>
      </c>
    </row>
    <row r="4072" spans="1:16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-5.3000001907348633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23.300000190734863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52450.650005616248</v>
      </c>
    </row>
    <row r="4073" spans="1:16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-3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21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52471.650005616248</v>
      </c>
    </row>
    <row r="4074" spans="1:16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15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52486.650005616248</v>
      </c>
    </row>
    <row r="4075" spans="1:16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6.5999999046325684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11.400000095367432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52498.050005711615</v>
      </c>
    </row>
    <row r="4076" spans="1:16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0.40000000596046448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17.599999994039536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52515.650005705655</v>
      </c>
    </row>
    <row r="4077" spans="1:16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4.3000001907348633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13.699999809265137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52529.35000551492</v>
      </c>
    </row>
    <row r="4078" spans="1:16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4.4000000953674316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13.599999904632568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52542.950005419552</v>
      </c>
    </row>
    <row r="4079" spans="1:16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-2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20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52562.950005419552</v>
      </c>
    </row>
    <row r="4080" spans="1:16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-4.8000001907348633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22.800000190734863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52585.750005610287</v>
      </c>
    </row>
    <row r="4081" spans="1:16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-1.3999999761581421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19.399999976158142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52605.150005586445</v>
      </c>
    </row>
    <row r="4082" spans="1:16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4.9000000953674316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13.099999904632568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52618.250005491078</v>
      </c>
    </row>
    <row r="4083" spans="1:16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6.5999999046325684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11.400000095367432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52629.650005586445</v>
      </c>
    </row>
    <row r="4084" spans="1:16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-0.5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18.5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52648.150005586445</v>
      </c>
    </row>
    <row r="4085" spans="1:16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0.60000002384185791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17.399999976158142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52665.550005562603</v>
      </c>
    </row>
    <row r="4086" spans="1:16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-1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19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52684.550005562603</v>
      </c>
    </row>
    <row r="4087" spans="1:16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5.5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12.5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52697.050005562603</v>
      </c>
    </row>
    <row r="4088" spans="1:16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8.5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9.5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52706.550005562603</v>
      </c>
    </row>
    <row r="4089" spans="1:16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7.1999998092651367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10.800000190734863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52717.350005753338</v>
      </c>
    </row>
    <row r="4090" spans="1:16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2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16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52733.350005753338</v>
      </c>
    </row>
    <row r="4091" spans="1:16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4.3000001907348633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13.699999809265137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52747.050005562603</v>
      </c>
    </row>
    <row r="4092" spans="1:16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9.3999996185302734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8.6000003814697266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52755.650005944073</v>
      </c>
    </row>
    <row r="4093" spans="1:16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16.700000762939453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1.2999992370605469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52756.950005181134</v>
      </c>
    </row>
    <row r="4094" spans="1:16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7.1999998092651367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10.800000190734863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52767.750005371869</v>
      </c>
    </row>
    <row r="4095" spans="1:16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1.7999999523162842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16.200000047683716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52783.950005419552</v>
      </c>
    </row>
    <row r="4096" spans="1:16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10.5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7.5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52791.450005419552</v>
      </c>
    </row>
    <row r="4097" spans="1:16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16.899999618530273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1.1000003814697266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52792.550005801022</v>
      </c>
    </row>
    <row r="4098" spans="1:16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5.6999998092651367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12.300000190734863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52804.850005991757</v>
      </c>
    </row>
    <row r="4099" spans="1:16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3.5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14.5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52819.350005991757</v>
      </c>
    </row>
    <row r="4100" spans="1:16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1.6000000238418579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16.399999976158142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52835.750005967915</v>
      </c>
    </row>
    <row r="4101" spans="1:16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0.10000000149011612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17.899999998509884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52853.650005966425</v>
      </c>
    </row>
    <row r="4102" spans="1:16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3.5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14.5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52868.150005966425</v>
      </c>
    </row>
    <row r="4103" spans="1:16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3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15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52883.150005966425</v>
      </c>
    </row>
    <row r="4104" spans="1:16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2.2000000476837158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15.799999952316284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52898.950005918741</v>
      </c>
    </row>
    <row r="4105" spans="1:16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4.1999998092651367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13.800000190734863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52912.750006109476</v>
      </c>
    </row>
    <row r="4106" spans="1:16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11.600000381469727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6.3999996185302734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52919.150005728006</v>
      </c>
    </row>
    <row r="4107" spans="1:16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15.899999618530273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2.1000003814697266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52921.250006109476</v>
      </c>
    </row>
    <row r="4108" spans="1:16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12.800000190734863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5.1999998092651367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52926.450005918741</v>
      </c>
    </row>
    <row r="4109" spans="1:16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7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11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52937.450005918741</v>
      </c>
    </row>
    <row r="4110" spans="1:16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0.80000001192092896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17.199999988079071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52954.65000590682</v>
      </c>
    </row>
    <row r="4111" spans="1:16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9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9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52963.65000590682</v>
      </c>
    </row>
    <row r="4112" spans="1:16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12.699999809265137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5.3000001907348633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52968.950006097555</v>
      </c>
    </row>
    <row r="4113" spans="1:16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6.5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11.5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52980.450006097555</v>
      </c>
    </row>
    <row r="4114" spans="1:16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7.1999998092651367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10.800000190734863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52991.25000628829</v>
      </c>
    </row>
    <row r="4115" spans="1:16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3.4000000953674316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14.599999904632568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53005.850006192923</v>
      </c>
    </row>
    <row r="4116" spans="1:16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2.5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15.5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53021.350006192923</v>
      </c>
    </row>
    <row r="4117" spans="1:16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0.10000000149011612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17.899999998509884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53039.250006191432</v>
      </c>
    </row>
    <row r="4118" spans="1:16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0.80000001192092896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17.199999988079071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53056.450006179512</v>
      </c>
    </row>
    <row r="4119" spans="1:16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1.5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16.5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53072.950006179512</v>
      </c>
    </row>
    <row r="4120" spans="1:16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5.5999999046325684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12.400000095367432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53085.350006274879</v>
      </c>
    </row>
    <row r="4121" spans="1:16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5.9000000953674316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12.099999904632568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53097.450006179512</v>
      </c>
    </row>
    <row r="4122" spans="1:16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10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53107.450006179512</v>
      </c>
    </row>
    <row r="4123" spans="1:16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14.899999618530273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3.1000003814697266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53110.550006560981</v>
      </c>
    </row>
    <row r="4124" spans="1:16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7.0999999046325684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10.900000095367432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53121.450006656349</v>
      </c>
    </row>
    <row r="4125" spans="1:16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6.4000000953674316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11.599999904632568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53133.050006560981</v>
      </c>
    </row>
    <row r="4126" spans="1:16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7.1999998092651367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10.800000190734863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53143.850006751716</v>
      </c>
    </row>
    <row r="4127" spans="1:16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17.399999618530273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0.60000038146972656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53144.450007133186</v>
      </c>
    </row>
    <row r="4128" spans="1:16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13.5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4.5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53148.950007133186</v>
      </c>
    </row>
    <row r="4129" spans="1:16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8.6999998092651367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9.3000001907348633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53158.250007323921</v>
      </c>
    </row>
    <row r="4130" spans="1:16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15.5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2.5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53160.750007323921</v>
      </c>
    </row>
    <row r="4131" spans="1:16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12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6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53166.750007323921</v>
      </c>
    </row>
    <row r="4132" spans="1:16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16.100000381469727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1.8999996185302734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53168.650006942451</v>
      </c>
    </row>
    <row r="4133" spans="1:16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17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53169.650006942451</v>
      </c>
    </row>
    <row r="4134" spans="1:16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17.200000762939453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0.79999923706054688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53170.450006179512</v>
      </c>
    </row>
    <row r="4135" spans="1:16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7.5999999046325684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10.400000095367432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53180.850006274879</v>
      </c>
    </row>
    <row r="4136" spans="1:16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10.699999809265137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7.3000001907348633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53188.150006465614</v>
      </c>
    </row>
    <row r="4137" spans="1:16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12.800000190734863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5.1999998092651367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53193.350006274879</v>
      </c>
    </row>
    <row r="4138" spans="1:16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18.399999618530273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0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53193.350006274879</v>
      </c>
    </row>
    <row r="4139" spans="1:16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9.3000001907348633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8.6999998092651367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53202.050006084144</v>
      </c>
    </row>
    <row r="4140" spans="1:16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13.699999809265137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6.8999996185302734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4.3000001907348633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53206.350006274879</v>
      </c>
    </row>
    <row r="4141" spans="1:16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15.5</v>
      </c>
      <c r="H4141">
        <f>IF(D4141&lt;&gt;"",MAX('DDD Model Calculations'!$D$20-'Weather Data'!D4141,0),MAX('DDD Model Calculations'!$D$20-AVERAGE('Weather Data'!D4140,'Weather Data'!D4142),0))</f>
        <v>4.1000003814697266</v>
      </c>
      <c r="I4141">
        <f>IF(E4141&lt;&gt;"",MAX('DDD Model Calculations'!$D$20-'Weather Data'!E4141,0),MAX('DDD Model Calculations'!$D$20-AVERAGE('Weather Data'!E4140,'Weather Data'!E4142),0))</f>
        <v>4.8000001907348633</v>
      </c>
      <c r="J4141">
        <f>IF(F4141&lt;&gt;"",MAX('DDD Model Calculations'!$D$20-'Weather Data'!F4141,0),MAX('DDD Model Calculations'!$D$20-AVERAGE('Weather Data'!F4140,'Weather Data'!F4142),0))</f>
        <v>3.3999996185302734</v>
      </c>
      <c r="K4141">
        <f>IF(G4141&lt;&gt;"",MAX('DDD Model Calculations'!$D$20-'Weather Data'!G4141,0),MAX('DDD Model Calculations'!$D$20-AVERAGE('Weather Data'!G4140,'Weather Data'!G4142),0))</f>
        <v>2.5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53208.850006274879</v>
      </c>
    </row>
    <row r="4142" spans="1:16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8.1000003814697266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7.1999998092651367</v>
      </c>
      <c r="K4142">
        <f>IF(G4142&lt;&gt;"",MAX('DDD Model Calculations'!$D$20-'Weather Data'!G4142,0),MAX('DDD Model Calculations'!$D$20-AVERAGE('Weather Data'!G4141,'Weather Data'!G4143),0))</f>
        <v>9.8999996185302734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53218.750005893409</v>
      </c>
    </row>
    <row r="4143" spans="1:16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8.3000001907348633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9.6999998092651367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53228.450005702674</v>
      </c>
    </row>
    <row r="4144" spans="1:16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14.600000381469727</v>
      </c>
      <c r="H4144">
        <f>IF(D4144&lt;&gt;"",MAX('DDD Model Calculations'!$D$20-'Weather Data'!D4144,0),MAX('DDD Model Calculations'!$D$20-AVERAGE('Weather Data'!D4143,'Weather Data'!D4145),0))</f>
        <v>2.6999998092651367</v>
      </c>
      <c r="I4144">
        <f>IF(E4144&lt;&gt;"",MAX('DDD Model Calculations'!$D$20-'Weather Data'!E4144,0),MAX('DDD Model Calculations'!$D$20-AVERAGE('Weather Data'!E4143,'Weather Data'!E4145),0))</f>
        <v>2.1999998092651367</v>
      </c>
      <c r="J4144">
        <f>IF(F4144&lt;&gt;"",MAX('DDD Model Calculations'!$D$20-'Weather Data'!F4144,0),MAX('DDD Model Calculations'!$D$20-AVERAGE('Weather Data'!F4143,'Weather Data'!F4145),0))</f>
        <v>3.1000003814697266</v>
      </c>
      <c r="K4144">
        <f>IF(G4144&lt;&gt;"",MAX('DDD Model Calculations'!$D$20-'Weather Data'!G4144,0),MAX('DDD Model Calculations'!$D$20-AVERAGE('Weather Data'!G4143,'Weather Data'!G4145),0))</f>
        <v>3.3999996185302734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53231.850005321205</v>
      </c>
    </row>
    <row r="4145" spans="1:16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12.899999618530273</v>
      </c>
      <c r="H4145">
        <f>IF(D4145&lt;&gt;"",MAX('DDD Model Calculations'!$D$20-'Weather Data'!D4145,0),MAX('DDD Model Calculations'!$D$20-AVERAGE('Weather Data'!D4144,'Weather Data'!D4146),0))</f>
        <v>3.6999998092651367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0.10000038146972656</v>
      </c>
      <c r="K4145">
        <f>IF(G4145&lt;&gt;"",MAX('DDD Model Calculations'!$D$20-'Weather Data'!G4145,0),MAX('DDD Model Calculations'!$D$20-AVERAGE('Weather Data'!G4144,'Weather Data'!G4146),0))</f>
        <v>5.1000003814697266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53236.950005702674</v>
      </c>
    </row>
    <row r="4146" spans="1:16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16.100000381469727</v>
      </c>
      <c r="H4146">
        <f>IF(D4146&lt;&gt;"",MAX('DDD Model Calculations'!$D$20-'Weather Data'!D4146,0),MAX('DDD Model Calculations'!$D$20-AVERAGE('Weather Data'!D4145,'Weather Data'!D4147),0))</f>
        <v>2.6999998092651367</v>
      </c>
      <c r="I4146">
        <f>IF(E4146&lt;&gt;"",MAX('DDD Model Calculations'!$D$20-'Weather Data'!E4146,0),MAX('DDD Model Calculations'!$D$20-AVERAGE('Weather Data'!E4145,'Weather Data'!E4147),0))</f>
        <v>5.1999998092651367</v>
      </c>
      <c r="J4146">
        <f>IF(F4146&lt;&gt;"",MAX('DDD Model Calculations'!$D$20-'Weather Data'!F4146,0),MAX('DDD Model Calculations'!$D$20-AVERAGE('Weather Data'!F4145,'Weather Data'!F4147),0))</f>
        <v>4.8999996185302734</v>
      </c>
      <c r="K4146">
        <f>IF(G4146&lt;&gt;"",MAX('DDD Model Calculations'!$D$20-'Weather Data'!G4146,0),MAX('DDD Model Calculations'!$D$20-AVERAGE('Weather Data'!G4145,'Weather Data'!G4147),0))</f>
        <v>1.8999996185302734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53238.850005321205</v>
      </c>
    </row>
    <row r="4147" spans="1:16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7.5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10.5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53249.350005321205</v>
      </c>
    </row>
    <row r="4148" spans="1:16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9.8000001907348633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8.1999998092651367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53257.55000513047</v>
      </c>
    </row>
    <row r="4149" spans="1:16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16.399999618530273</v>
      </c>
      <c r="H4149">
        <f>IF(D4149&lt;&gt;"",MAX('DDD Model Calculations'!$D$20-'Weather Data'!D4149,0),MAX('DDD Model Calculations'!$D$20-AVERAGE('Weather Data'!D4148,'Weather Data'!D4150),0))</f>
        <v>4.3999996185302734</v>
      </c>
      <c r="I4149">
        <f>IF(E4149&lt;&gt;"",MAX('DDD Model Calculations'!$D$20-'Weather Data'!E4149,0),MAX('DDD Model Calculations'!$D$20-AVERAGE('Weather Data'!E4148,'Weather Data'!E4150),0))</f>
        <v>6.3000001907348633</v>
      </c>
      <c r="J4149">
        <f>IF(F4149&lt;&gt;"",MAX('DDD Model Calculations'!$D$20-'Weather Data'!F4149,0),MAX('DDD Model Calculations'!$D$20-AVERAGE('Weather Data'!F4148,'Weather Data'!F4150),0))</f>
        <v>3.8999996185302734</v>
      </c>
      <c r="K4149">
        <f>IF(G4149&lt;&gt;"",MAX('DDD Model Calculations'!$D$20-'Weather Data'!G4149,0),MAX('DDD Model Calculations'!$D$20-AVERAGE('Weather Data'!G4148,'Weather Data'!G4150),0))</f>
        <v>1.6000003814697266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53259.15000551194</v>
      </c>
    </row>
    <row r="4150" spans="1:16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13.100000381469727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4.8999996185302734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53264.05000513047</v>
      </c>
    </row>
    <row r="4151" spans="1:16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16.399999618530273</v>
      </c>
      <c r="H4151">
        <f>IF(D4151&lt;&gt;"",MAX('DDD Model Calculations'!$D$20-'Weather Data'!D4151,0),MAX('DDD Model Calculations'!$D$20-AVERAGE('Weather Data'!D4150,'Weather Data'!D4152),0))</f>
        <v>1.7999992370605469</v>
      </c>
      <c r="I4151">
        <f>IF(E4151&lt;&gt;"",MAX('DDD Model Calculations'!$D$20-'Weather Data'!E4151,0),MAX('DDD Model Calculations'!$D$20-AVERAGE('Weather Data'!E4150,'Weather Data'!E4152),0))</f>
        <v>1.7000007629394531</v>
      </c>
      <c r="J4151">
        <f>IF(F4151&lt;&gt;"",MAX('DDD Model Calculations'!$D$20-'Weather Data'!F4151,0),MAX('DDD Model Calculations'!$D$20-AVERAGE('Weather Data'!F4150,'Weather Data'!F4152),0))</f>
        <v>2.1999998092651367</v>
      </c>
      <c r="K4151">
        <f>IF(G4151&lt;&gt;"",MAX('DDD Model Calculations'!$D$20-'Weather Data'!G4151,0),MAX('DDD Model Calculations'!$D$20-AVERAGE('Weather Data'!G4150,'Weather Data'!G4152),0))</f>
        <v>1.6000003814697266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53265.65000551194</v>
      </c>
    </row>
    <row r="4152" spans="1:16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18.299999237060547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0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53265.65000551194</v>
      </c>
    </row>
    <row r="4153" spans="1:16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19.600000381469727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0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53265.65000551194</v>
      </c>
    </row>
    <row r="4154" spans="1:16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20.399999618530273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0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53265.65000551194</v>
      </c>
    </row>
    <row r="4155" spans="1:16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21.799999237060547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0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53265.65000551194</v>
      </c>
    </row>
    <row r="4156" spans="1:16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16.700000762939453</v>
      </c>
      <c r="H4156">
        <f>IF(D4156&lt;&gt;"",MAX('DDD Model Calculations'!$D$20-'Weather Data'!D4156,0),MAX('DDD Model Calculations'!$D$20-AVERAGE('Weather Data'!D4155,'Weather Data'!D4157),0))</f>
        <v>1.7000007629394531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1.2000007629394531</v>
      </c>
      <c r="K4156">
        <f>IF(G4156&lt;&gt;"",MAX('DDD Model Calculations'!$D$20-'Weather Data'!G4156,0),MAX('DDD Model Calculations'!$D$20-AVERAGE('Weather Data'!G4155,'Weather Data'!G4157),0))</f>
        <v>1.2999992370605469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53266.950004749</v>
      </c>
    </row>
    <row r="4157" spans="1:16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14.300000190734863</v>
      </c>
      <c r="H4157">
        <f>IF(D4157&lt;&gt;"",MAX('DDD Model Calculations'!$D$20-'Weather Data'!D4157,0),MAX('DDD Model Calculations'!$D$20-AVERAGE('Weather Data'!D4156,'Weather Data'!D4158),0))</f>
        <v>4.6999998092651367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7.8999996185302734</v>
      </c>
      <c r="K4157">
        <f>IF(G4157&lt;&gt;"",MAX('DDD Model Calculations'!$D$20-'Weather Data'!G4157,0),MAX('DDD Model Calculations'!$D$20-AVERAGE('Weather Data'!G4156,'Weather Data'!G4158),0))</f>
        <v>3.6999998092651367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53270.650004558265</v>
      </c>
    </row>
    <row r="4158" spans="1:16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10.5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7.5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53278.150004558265</v>
      </c>
    </row>
    <row r="4159" spans="1:16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10</v>
      </c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8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53286.150004558265</v>
      </c>
    </row>
    <row r="4160" spans="1:16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10.899999618530273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7.1000003814697266</v>
      </c>
      <c r="K4160">
        <f>IF(G4160&lt;&gt;"",MAX('DDD Model Calculations'!$D$20-'Weather Data'!G4160,0),MAX('DDD Model Calculations'!$D$20-AVERAGE('Weather Data'!G4159,'Weather Data'!G4161),0))</f>
        <v>7.1000003814697266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53293.250004939735</v>
      </c>
    </row>
    <row r="4161" spans="1:16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11.300000190734863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6.6999998092651367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53299.950004749</v>
      </c>
    </row>
    <row r="4162" spans="1:16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9.8000001907348633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8.1999998092651367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53308.150004558265</v>
      </c>
    </row>
    <row r="4163" spans="1:16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11.600000381469727</v>
      </c>
      <c r="H4163">
        <f>IF(D4163&lt;&gt;"",MAX('DDD Model Calculations'!$D$20-'Weather Data'!D4163,0),MAX('DDD Model Calculations'!$D$20-AVERAGE('Weather Data'!D4162,'Weather Data'!D4164),0))</f>
        <v>6.6000003814697266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6.3999996185302734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53314.550004176795</v>
      </c>
    </row>
    <row r="4164" spans="1:16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11.699999809265137</v>
      </c>
      <c r="H4164">
        <f>IF(D4164&lt;&gt;"",MAX('DDD Model Calculations'!$D$20-'Weather Data'!D4164,0),MAX('DDD Model Calculations'!$D$20-AVERAGE('Weather Data'!D4163,'Weather Data'!D4165),0))</f>
        <v>5.3999996185302734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4.8000001907348633</v>
      </c>
      <c r="K4164">
        <f>IF(G4164&lt;&gt;"",MAX('DDD Model Calculations'!$D$20-'Weather Data'!G4164,0),MAX('DDD Model Calculations'!$D$20-AVERAGE('Weather Data'!G4163,'Weather Data'!G4165),0))</f>
        <v>6.3000001907348633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53320.85000436753</v>
      </c>
    </row>
    <row r="4165" spans="1:16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13.899999618530273</v>
      </c>
      <c r="H4165">
        <f>IF(D4165&lt;&gt;"",MAX('DDD Model Calculations'!$D$20-'Weather Data'!D4165,0),MAX('DDD Model Calculations'!$D$20-AVERAGE('Weather Data'!D4164,'Weather Data'!D4166),0))</f>
        <v>3.6999998092651367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2.3000001907348633</v>
      </c>
      <c r="K4165">
        <f>IF(G4165&lt;&gt;"",MAX('DDD Model Calculations'!$D$20-'Weather Data'!G4165,0),MAX('DDD Model Calculations'!$D$20-AVERAGE('Weather Data'!G4164,'Weather Data'!G4166),0))</f>
        <v>4.1000003814697266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53324.950004749</v>
      </c>
    </row>
    <row r="4166" spans="1:16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16.600000381469727</v>
      </c>
      <c r="H4166">
        <f>IF(D4166&lt;&gt;"",MAX('DDD Model Calculations'!$D$20-'Weather Data'!D4166,0),MAX('DDD Model Calculations'!$D$20-AVERAGE('Weather Data'!D4165,'Weather Data'!D4167),0))</f>
        <v>2.3000001907348633</v>
      </c>
      <c r="I4166">
        <f>IF(E4166&lt;&gt;"",MAX('DDD Model Calculations'!$D$20-'Weather Data'!E4166,0),MAX('DDD Model Calculations'!$D$20-AVERAGE('Weather Data'!E4165,'Weather Data'!E4167),0))</f>
        <v>3.3000001907348633</v>
      </c>
      <c r="J4166">
        <f>IF(F4166&lt;&gt;"",MAX('DDD Model Calculations'!$D$20-'Weather Data'!F4166,0),MAX('DDD Model Calculations'!$D$20-AVERAGE('Weather Data'!F4165,'Weather Data'!F4167),0))</f>
        <v>1.1000003814697266</v>
      </c>
      <c r="K4166">
        <f>IF(G4166&lt;&gt;"",MAX('DDD Model Calculations'!$D$20-'Weather Data'!G4166,0),MAX('DDD Model Calculations'!$D$20-AVERAGE('Weather Data'!G4165,'Weather Data'!G4167),0))</f>
        <v>1.3999996185302734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53326.35000436753</v>
      </c>
    </row>
    <row r="4167" spans="1:16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12.699999809265137</v>
      </c>
      <c r="H4167">
        <f>IF(D4167&lt;&gt;"",MAX('DDD Model Calculations'!$D$20-'Weather Data'!D4167,0),MAX('DDD Model Calculations'!$D$20-AVERAGE('Weather Data'!D4166,'Weather Data'!D4168),0))</f>
        <v>4.1000003814697266</v>
      </c>
      <c r="I4167">
        <f>IF(E4167&lt;&gt;"",MAX('DDD Model Calculations'!$D$20-'Weather Data'!E4167,0),MAX('DDD Model Calculations'!$D$20-AVERAGE('Weather Data'!E4166,'Weather Data'!E4168),0))</f>
        <v>5.3000001907348633</v>
      </c>
      <c r="J4167">
        <f>IF(F4167&lt;&gt;"",MAX('DDD Model Calculations'!$D$20-'Weather Data'!F4167,0),MAX('DDD Model Calculations'!$D$20-AVERAGE('Weather Data'!F4166,'Weather Data'!F4168),0))</f>
        <v>0.29999923706054688</v>
      </c>
      <c r="K4167">
        <f>IF(G4167&lt;&gt;"",MAX('DDD Model Calculations'!$D$20-'Weather Data'!G4167,0),MAX('DDD Model Calculations'!$D$20-AVERAGE('Weather Data'!G4166,'Weather Data'!G4168),0))</f>
        <v>5.3000001907348633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53331.650004558265</v>
      </c>
    </row>
    <row r="4168" spans="1:16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15.899999618530273</v>
      </c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2.3000001907348633</v>
      </c>
      <c r="K4168">
        <f>IF(G4168&lt;&gt;"",MAX('DDD Model Calculations'!$D$20-'Weather Data'!G4168,0),MAX('DDD Model Calculations'!$D$20-AVERAGE('Weather Data'!G4167,'Weather Data'!G4169),0))</f>
        <v>2.1000003814697266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53333.750004939735</v>
      </c>
    </row>
    <row r="4169" spans="1:16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17.799999237060547</v>
      </c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1.3999996185302734</v>
      </c>
      <c r="J4169">
        <f>IF(F4169&lt;&gt;"",MAX('DDD Model Calculations'!$D$20-'Weather Data'!F4169,0),MAX('DDD Model Calculations'!$D$20-AVERAGE('Weather Data'!F4168,'Weather Data'!F4170),0))</f>
        <v>0.29999923706054688</v>
      </c>
      <c r="K4169">
        <f>IF(G4169&lt;&gt;"",MAX('DDD Model Calculations'!$D$20-'Weather Data'!G4169,0),MAX('DDD Model Calculations'!$D$20-AVERAGE('Weather Data'!G4168,'Weather Data'!G4170),0))</f>
        <v>0.20000076293945313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53333.950005702674</v>
      </c>
    </row>
    <row r="4170" spans="1:16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12.600000381469727</v>
      </c>
      <c r="H4170">
        <f>IF(D4170&lt;&gt;"",MAX('DDD Model Calculations'!$D$20-'Weather Data'!D4170,0),MAX('DDD Model Calculations'!$D$20-AVERAGE('Weather Data'!D4169,'Weather Data'!D4171),0))</f>
        <v>7.3999996185302734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6.6999998092651367</v>
      </c>
      <c r="K4170">
        <f>IF(G4170&lt;&gt;"",MAX('DDD Model Calculations'!$D$20-'Weather Data'!G4170,0),MAX('DDD Model Calculations'!$D$20-AVERAGE('Weather Data'!G4169,'Weather Data'!G4171),0))</f>
        <v>5.3999996185302734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53339.350005321205</v>
      </c>
    </row>
  </sheetData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c9be6ef-036f-4d38-ab45-2a4da0c93cb0">C6U45NHNYSXQ-1603545759-308</_dlc_DocId>
    <_dlc_DocIdUrl xmlns="bc9be6ef-036f-4d38-ab45-2a4da0c93cb0">
      <Url>https://enbridge.sharepoint.com/teams/EB-2022-02002024Rebasing/_layouts/15/DocIdRedir.aspx?ID=C6U45NHNYSXQ-1603545759-308</Url>
      <Description>C6U45NHNYSXQ-1603545759-308</Description>
    </_dlc_DocIdUrl>
    <_ip_UnifiedCompliancePolicyUIAction xmlns="http://schemas.microsoft.com/sharepoint/v3" xsi:nil="true"/>
    <_ip_UnifiedCompliancePolicyProperties xmlns="http://schemas.microsoft.com/sharepoint/v3" xsi:nil="true"/>
    <Undertaking xmlns="f2f4215f-2a30-4ada-8344-25359f31a5a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53C2E73E7484291599BAF42EEC68E" ma:contentTypeVersion="6" ma:contentTypeDescription="Create a new document." ma:contentTypeScope="" ma:versionID="0d194e9299a4e053f5a7df28a0c53a9c">
  <xsd:schema xmlns:xsd="http://www.w3.org/2001/XMLSchema" xmlns:xs="http://www.w3.org/2001/XMLSchema" xmlns:p="http://schemas.microsoft.com/office/2006/metadata/properties" xmlns:ns1="http://schemas.microsoft.com/sharepoint/v3" xmlns:ns2="bc9be6ef-036f-4d38-ab45-2a4da0c93cb0" xmlns:ns3="f2f4215f-2a30-4ada-8344-25359f31a5ac" targetNamespace="http://schemas.microsoft.com/office/2006/metadata/properties" ma:root="true" ma:fieldsID="0da2fc42e5c8f4cefb306e77bdbb7597" ns1:_="" ns2:_="" ns3:_="">
    <xsd:import namespace="http://schemas.microsoft.com/sharepoint/v3"/>
    <xsd:import namespace="bc9be6ef-036f-4d38-ab45-2a4da0c93cb0"/>
    <xsd:import namespace="f2f4215f-2a30-4ada-8344-25359f31a5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dertaking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4215f-2a30-4ada-8344-25359f31a5ac" elementFormDefault="qualified">
    <xsd:import namespace="http://schemas.microsoft.com/office/2006/documentManagement/types"/>
    <xsd:import namespace="http://schemas.microsoft.com/office/infopath/2007/PartnerControls"/>
    <xsd:element name="Undertaking" ma:index="11" nillable="true" ma:displayName="Undertaking" ma:format="Dropdown" ma:internalName="Undertaking" ma:percentage="FALS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A20D935-555A-4DCF-A397-32C5CB7B06F2}"/>
</file>

<file path=customXml/itemProps2.xml><?xml version="1.0" encoding="utf-8"?>
<ds:datastoreItem xmlns:ds="http://schemas.openxmlformats.org/officeDocument/2006/customXml" ds:itemID="{497CCD83-C89A-4D85-BE1B-596D3462B7E8}"/>
</file>

<file path=customXml/itemProps3.xml><?xml version="1.0" encoding="utf-8"?>
<ds:datastoreItem xmlns:ds="http://schemas.openxmlformats.org/officeDocument/2006/customXml" ds:itemID="{78D2FA2A-7295-45C4-89D6-9E18EEA7332E}"/>
</file>

<file path=customXml/itemProps4.xml><?xml version="1.0" encoding="utf-8"?>
<ds:datastoreItem xmlns:ds="http://schemas.openxmlformats.org/officeDocument/2006/customXml" ds:itemID="{2778BA24-CF08-4BC5-B5BE-B6D1F42E87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Bozzo</dc:creator>
  <cp:keywords/>
  <dc:description/>
  <cp:lastModifiedBy>Monica Renaud</cp:lastModifiedBy>
  <cp:revision/>
  <dcterms:created xsi:type="dcterms:W3CDTF">2025-04-16T14:14:55Z</dcterms:created>
  <dcterms:modified xsi:type="dcterms:W3CDTF">2025-07-30T19:24:09Z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Name">
    <vt:lpwstr>b1a6f161-e42b-4c47-8f69-f6a81e023e2d</vt:lpwstr>
  </property>
  <property fmtid="{D5CDD505-2E9C-101B-9397-08002B2CF9AE}" pid="3" name="MSIP_Label_b1a6f161-e42b-4c47-8f69-f6a81e023e2d_Tag">
    <vt:lpwstr>10, 3, 0, 2</vt:lpwstr>
  </property>
  <property fmtid="{D5CDD505-2E9C-101B-9397-08002B2CF9AE}" pid="4" name="ContentTypeId">
    <vt:lpwstr>0x010100B6953C2E73E7484291599BAF42EEC68E</vt:lpwstr>
  </property>
  <property fmtid="{D5CDD505-2E9C-101B-9397-08002B2CF9AE}" pid="5" name="MSIP_Label_b1a6f161-e42b-4c47-8f69-f6a81e023e2d_Enabled">
    <vt:lpwstr>true</vt:lpwstr>
  </property>
  <property fmtid="{D5CDD505-2E9C-101B-9397-08002B2CF9AE}" pid="6" name="_dlc_DocIdItemGuid">
    <vt:lpwstr>843e843b-e3a7-40c5-9792-d7b9091dbd46</vt:lpwstr>
  </property>
  <property fmtid="{D5CDD505-2E9C-101B-9397-08002B2CF9AE}" pid="7" name="MSIP_Label_b1a6f161-e42b-4c47-8f69-f6a81e023e2d_ContentBits">
    <vt:lpwstr>0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Method">
    <vt:lpwstr>Standard</vt:lpwstr>
  </property>
  <property fmtid="{D5CDD505-2E9C-101B-9397-08002B2CF9AE}" pid="10" name="MSIP_Label_b1a6f161-e42b-4c47-8f69-f6a81e023e2d_SetDate">
    <vt:lpwstr>2025-06-18T21:20:27Z</vt:lpwstr>
  </property>
  <property fmtid="{D5CDD505-2E9C-101B-9397-08002B2CF9AE}" pid="11" name="MSIP_Label_b1a6f161-e42b-4c47-8f69-f6a81e023e2d_ActionId">
    <vt:lpwstr>439c13ad-41ec-497d-ae5f-c37975604e6b</vt:lpwstr>
  </property>
</Properties>
</file>