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enbridge.sharepoint.com/teams/EB-2022-02002024Rebasing/TC Undertakings  Phase 3/"/>
    </mc:Choice>
  </mc:AlternateContent>
  <xr:revisionPtr revIDLastSave="0" documentId="8_{025FB7C1-46E8-4D52-AAA8-C3493F53062E}" xr6:coauthVersionLast="47" xr6:coauthVersionMax="47" xr10:uidLastSave="{00000000-0000-0000-0000-000000000000}"/>
  <bookViews>
    <workbookView xWindow="28680" yWindow="-120" windowWidth="29040" windowHeight="15720" firstSheet="4" activeTab="4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P2" i="5" s="1"/>
  <c r="P3" i="5" s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L22" i="3" l="1"/>
  <c r="K21" i="3"/>
  <c r="J22" i="3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D24" i="3" s="1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P53" i="5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M69" i="4"/>
  <c r="M76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6" i="3" l="1"/>
  <c r="V92" i="4"/>
  <c r="U92" i="4"/>
  <c r="W123" i="4"/>
  <c r="W92" i="4"/>
  <c r="T123" i="4"/>
  <c r="T107" i="4"/>
  <c r="W107" i="4"/>
  <c r="V107" i="4"/>
  <c r="G49" i="4"/>
  <c r="G35" i="4"/>
  <c r="I54" i="4"/>
  <c r="I40" i="4"/>
  <c r="H59" i="4"/>
  <c r="K58" i="4" s="1"/>
  <c r="H45" i="4"/>
  <c r="K44" i="4" s="1"/>
  <c r="G48" i="4"/>
  <c r="G34" i="4"/>
  <c r="I53" i="4"/>
  <c r="I39" i="4"/>
  <c r="H58" i="4"/>
  <c r="K57" i="4" s="1"/>
  <c r="H44" i="4"/>
  <c r="K43" i="4" s="1"/>
  <c r="G47" i="4"/>
  <c r="G33" i="4"/>
  <c r="I52" i="4"/>
  <c r="I38" i="4"/>
  <c r="H57" i="4"/>
  <c r="K56" i="4" s="1"/>
  <c r="H43" i="4"/>
  <c r="K42" i="4" s="1"/>
  <c r="I32" i="4"/>
  <c r="H37" i="4"/>
  <c r="K36" i="4" s="1"/>
  <c r="L36" i="4" s="1"/>
  <c r="G51" i="4"/>
  <c r="G37" i="4"/>
  <c r="I56" i="4"/>
  <c r="I42" i="4"/>
  <c r="H61" i="4"/>
  <c r="K60" i="4" s="1"/>
  <c r="H47" i="4"/>
  <c r="K46" i="4" s="1"/>
  <c r="H33" i="4"/>
  <c r="K32" i="4" s="1"/>
  <c r="G60" i="4"/>
  <c r="G46" i="4"/>
  <c r="G32" i="4"/>
  <c r="I51" i="4"/>
  <c r="I37" i="4"/>
  <c r="H56" i="4"/>
  <c r="K55" i="4" s="1"/>
  <c r="H42" i="4"/>
  <c r="K41" i="4" s="1"/>
  <c r="G41" i="4"/>
  <c r="I46" i="4"/>
  <c r="H51" i="4"/>
  <c r="K50" i="4" s="1"/>
  <c r="G59" i="4"/>
  <c r="G45" i="4"/>
  <c r="G31" i="4"/>
  <c r="I50" i="4"/>
  <c r="I36" i="4"/>
  <c r="H55" i="4"/>
  <c r="K54" i="4" s="1"/>
  <c r="H41" i="4"/>
  <c r="K40" i="4" s="1"/>
  <c r="G58" i="4"/>
  <c r="G44" i="4"/>
  <c r="I49" i="4"/>
  <c r="N49" i="4" s="1"/>
  <c r="I35" i="4"/>
  <c r="N35" i="4" s="1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I60" i="4"/>
  <c r="N60" i="4" s="1"/>
  <c r="AA60" i="4" s="1"/>
  <c r="AE60" i="4" s="1"/>
  <c r="AI60" i="4" s="1"/>
  <c r="G56" i="4"/>
  <c r="G42" i="4"/>
  <c r="I47" i="4"/>
  <c r="N47" i="4" s="1"/>
  <c r="I33" i="4"/>
  <c r="N33" i="4" s="1"/>
  <c r="H52" i="4"/>
  <c r="K51" i="4" s="1"/>
  <c r="H38" i="4"/>
  <c r="K37" i="4" s="1"/>
  <c r="G55" i="4"/>
  <c r="G54" i="4"/>
  <c r="G40" i="4"/>
  <c r="I59" i="4"/>
  <c r="I45" i="4"/>
  <c r="I31" i="4"/>
  <c r="H50" i="4"/>
  <c r="K49" i="4" s="1"/>
  <c r="H36" i="4"/>
  <c r="K35" i="4" s="1"/>
  <c r="G52" i="4"/>
  <c r="G38" i="4"/>
  <c r="I57" i="4"/>
  <c r="I43" i="4"/>
  <c r="H48" i="4"/>
  <c r="K47" i="4" s="1"/>
  <c r="L47" i="4" s="1"/>
  <c r="M47" i="4" s="1"/>
  <c r="H34" i="4"/>
  <c r="K33" i="4" s="1"/>
  <c r="L33" i="4" s="1"/>
  <c r="M33" i="4" s="1"/>
  <c r="O33" i="4" s="1"/>
  <c r="G50" i="4"/>
  <c r="G36" i="4"/>
  <c r="I55" i="4"/>
  <c r="I41" i="4"/>
  <c r="H60" i="4"/>
  <c r="K59" i="4" s="1"/>
  <c r="H46" i="4"/>
  <c r="K45" i="4" s="1"/>
  <c r="H32" i="4"/>
  <c r="K31" i="4" s="1"/>
  <c r="G53" i="4"/>
  <c r="G39" i="4"/>
  <c r="I58" i="4"/>
  <c r="I44" i="4"/>
  <c r="H49" i="4"/>
  <c r="K48" i="4" s="1"/>
  <c r="H35" i="4"/>
  <c r="K34" i="4" s="1"/>
  <c r="T120" i="4"/>
  <c r="O60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G10" i="4"/>
  <c r="I15" i="4"/>
  <c r="G2" i="4"/>
  <c r="H8" i="4"/>
  <c r="K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G17" i="4"/>
  <c r="G3" i="4"/>
  <c r="I8" i="4"/>
  <c r="H15" i="4"/>
  <c r="K14" i="4" s="1"/>
  <c r="G16" i="4"/>
  <c r="I7" i="4"/>
  <c r="H14" i="4"/>
  <c r="K13" i="4" s="1"/>
  <c r="G15" i="4"/>
  <c r="I20" i="4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7" i="4" l="1"/>
  <c r="M7" i="4" s="1"/>
  <c r="N32" i="4"/>
  <c r="L14" i="4"/>
  <c r="N27" i="4"/>
  <c r="N43" i="4"/>
  <c r="L16" i="4"/>
  <c r="L19" i="4"/>
  <c r="L5" i="4"/>
  <c r="M5" i="4" s="1"/>
  <c r="L13" i="4"/>
  <c r="L40" i="4"/>
  <c r="M40" i="4" s="1"/>
  <c r="L54" i="4"/>
  <c r="M54" i="4" s="1"/>
  <c r="P54" i="4" s="1"/>
  <c r="Q54" i="4" s="1"/>
  <c r="L8" i="4"/>
  <c r="M8" i="4" s="1"/>
  <c r="L17" i="4"/>
  <c r="M17" i="4" s="1"/>
  <c r="N24" i="4"/>
  <c r="N45" i="4"/>
  <c r="L31" i="4"/>
  <c r="M31" i="4" s="1"/>
  <c r="L49" i="4"/>
  <c r="M49" i="4" s="1"/>
  <c r="L38" i="4"/>
  <c r="M38" i="4" s="1"/>
  <c r="P38" i="4" s="1"/>
  <c r="Q38" i="4" s="1"/>
  <c r="N36" i="4"/>
  <c r="L12" i="4"/>
  <c r="M12" i="4" s="1"/>
  <c r="M36" i="4"/>
  <c r="P36" i="4" s="1"/>
  <c r="Q36" i="4" s="1"/>
  <c r="L45" i="4"/>
  <c r="M45" i="4" s="1"/>
  <c r="N31" i="4"/>
  <c r="L52" i="4"/>
  <c r="M52" i="4" s="1"/>
  <c r="N50" i="4"/>
  <c r="L32" i="4"/>
  <c r="M32" i="4" s="1"/>
  <c r="L59" i="4"/>
  <c r="M59" i="4"/>
  <c r="N34" i="4"/>
  <c r="L46" i="4"/>
  <c r="M46" i="4" s="1"/>
  <c r="L43" i="4"/>
  <c r="M43" i="4" s="1"/>
  <c r="N41" i="4"/>
  <c r="N59" i="4"/>
  <c r="O59" i="4"/>
  <c r="P59" i="4"/>
  <c r="Q59" i="4" s="1"/>
  <c r="N48" i="4"/>
  <c r="L60" i="4"/>
  <c r="M60" i="4"/>
  <c r="L57" i="4"/>
  <c r="M57" i="4" s="1"/>
  <c r="L9" i="4"/>
  <c r="M9" i="4" s="1"/>
  <c r="N25" i="4"/>
  <c r="N55" i="4"/>
  <c r="N42" i="4"/>
  <c r="N39" i="4"/>
  <c r="O47" i="4"/>
  <c r="L50" i="4"/>
  <c r="M50" i="4" s="1"/>
  <c r="O50" i="4" s="1"/>
  <c r="N56" i="4"/>
  <c r="N53" i="4"/>
  <c r="N20" i="4"/>
  <c r="L6" i="4"/>
  <c r="M6" i="4" s="1"/>
  <c r="P60" i="4"/>
  <c r="Q60" i="4" s="1"/>
  <c r="P47" i="4"/>
  <c r="Q47" i="4" s="1"/>
  <c r="L39" i="4"/>
  <c r="M39" i="4" s="1"/>
  <c r="N46" i="4"/>
  <c r="L37" i="4"/>
  <c r="M37" i="4" s="1"/>
  <c r="L53" i="4"/>
  <c r="M53" i="4" s="1"/>
  <c r="L44" i="4"/>
  <c r="M44" i="4" s="1"/>
  <c r="L51" i="4"/>
  <c r="M51" i="4"/>
  <c r="O51" i="4" s="1"/>
  <c r="L41" i="4"/>
  <c r="M41" i="4" s="1"/>
  <c r="L48" i="4"/>
  <c r="M48" i="4" s="1"/>
  <c r="L55" i="4"/>
  <c r="M55" i="4" s="1"/>
  <c r="L58" i="4"/>
  <c r="M58" i="4" s="1"/>
  <c r="P33" i="4"/>
  <c r="Q33" i="4" s="1"/>
  <c r="N44" i="4"/>
  <c r="N57" i="4"/>
  <c r="N37" i="4"/>
  <c r="L42" i="4"/>
  <c r="M42" i="4" s="1"/>
  <c r="N40" i="4"/>
  <c r="N58" i="4"/>
  <c r="N51" i="4"/>
  <c r="L56" i="4"/>
  <c r="M56" i="4" s="1"/>
  <c r="N54" i="4"/>
  <c r="L34" i="4"/>
  <c r="M34" i="4" s="1"/>
  <c r="P34" i="4" s="1"/>
  <c r="Q34" i="4" s="1"/>
  <c r="L15" i="4"/>
  <c r="M15" i="4" s="1"/>
  <c r="L4" i="4"/>
  <c r="M4" i="4" s="1"/>
  <c r="N23" i="4"/>
  <c r="N29" i="4"/>
  <c r="N38" i="4"/>
  <c r="L18" i="4"/>
  <c r="M18" i="4" s="1"/>
  <c r="L35" i="4"/>
  <c r="M35" i="4" s="1"/>
  <c r="N52" i="4"/>
  <c r="O36" i="4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M13" i="4"/>
  <c r="N4" i="4"/>
  <c r="N6" i="4"/>
  <c r="N7" i="4"/>
  <c r="N12" i="4"/>
  <c r="M16" i="4"/>
  <c r="M11" i="4"/>
  <c r="N18" i="4"/>
  <c r="N15" i="4"/>
  <c r="N16" i="4"/>
  <c r="N11" i="4"/>
  <c r="N9" i="4"/>
  <c r="N10" i="4"/>
  <c r="M10" i="4"/>
  <c r="N8" i="4"/>
  <c r="M3" i="4"/>
  <c r="N3" i="4"/>
  <c r="M14" i="4"/>
  <c r="M20" i="4"/>
  <c r="M19" i="4"/>
  <c r="N14" i="4"/>
  <c r="N19" i="4"/>
  <c r="B6" i="6" l="1"/>
  <c r="P51" i="4"/>
  <c r="Q51" i="4" s="1"/>
  <c r="P35" i="4"/>
  <c r="Q35" i="4" s="1"/>
  <c r="O35" i="4"/>
  <c r="O40" i="4"/>
  <c r="P40" i="4"/>
  <c r="Q40" i="4" s="1"/>
  <c r="O54" i="4"/>
  <c r="O39" i="4"/>
  <c r="P39" i="4"/>
  <c r="Q39" i="4" s="1"/>
  <c r="O55" i="4"/>
  <c r="P55" i="4"/>
  <c r="Q55" i="4" s="1"/>
  <c r="O42" i="4"/>
  <c r="P42" i="4"/>
  <c r="Q42" i="4" s="1"/>
  <c r="P57" i="4"/>
  <c r="Q57" i="4" s="1"/>
  <c r="O57" i="4"/>
  <c r="P58" i="4"/>
  <c r="Q58" i="4" s="1"/>
  <c r="O58" i="4"/>
  <c r="P48" i="4"/>
  <c r="Q48" i="4" s="1"/>
  <c r="O48" i="4"/>
  <c r="O44" i="4"/>
  <c r="P44" i="4"/>
  <c r="Q44" i="4" s="1"/>
  <c r="P32" i="4"/>
  <c r="Q32" i="4" s="1"/>
  <c r="O32" i="4"/>
  <c r="P52" i="4"/>
  <c r="Q52" i="4" s="1"/>
  <c r="O52" i="4"/>
  <c r="O41" i="4"/>
  <c r="P41" i="4"/>
  <c r="Q41" i="4" s="1"/>
  <c r="P56" i="4"/>
  <c r="Q56" i="4" s="1"/>
  <c r="O56" i="4"/>
  <c r="P43" i="4"/>
  <c r="Q43" i="4" s="1"/>
  <c r="O43" i="4"/>
  <c r="P49" i="4"/>
  <c r="Q49" i="4" s="1"/>
  <c r="O49" i="4"/>
  <c r="P45" i="4"/>
  <c r="Q45" i="4" s="1"/>
  <c r="O45" i="4"/>
  <c r="O53" i="4"/>
  <c r="P53" i="4"/>
  <c r="Q53" i="4" s="1"/>
  <c r="P37" i="4"/>
  <c r="Q37" i="4" s="1"/>
  <c r="O37" i="4"/>
  <c r="O46" i="4"/>
  <c r="P46" i="4"/>
  <c r="Q46" i="4" s="1"/>
  <c r="P31" i="4"/>
  <c r="Q31" i="4" s="1"/>
  <c r="O31" i="4"/>
  <c r="O34" i="4"/>
  <c r="AA59" i="4"/>
  <c r="AE59" i="4" s="1"/>
  <c r="AI59" i="4" s="1"/>
  <c r="Y59" i="4"/>
  <c r="AC59" i="4" s="1"/>
  <c r="AG59" i="4" s="1"/>
  <c r="Z59" i="4"/>
  <c r="AD59" i="4" s="1"/>
  <c r="AH59" i="4" s="1"/>
  <c r="P50" i="4"/>
  <c r="Q50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J59" i="4" l="1"/>
  <c r="R28" i="4"/>
  <c r="J29" i="4"/>
  <c r="V27" i="4"/>
  <c r="U27" i="4"/>
  <c r="T27" i="4"/>
  <c r="W27" i="4"/>
  <c r="R59" i="4" l="1"/>
  <c r="J60" i="4"/>
  <c r="R60" i="4" s="1"/>
  <c r="R29" i="4"/>
  <c r="J30" i="4"/>
  <c r="V28" i="4"/>
  <c r="T28" i="4"/>
  <c r="U28" i="4"/>
  <c r="W28" i="4"/>
  <c r="R30" i="4" l="1"/>
  <c r="J31" i="4"/>
  <c r="T59" i="4"/>
  <c r="U59" i="4"/>
  <c r="V59" i="4"/>
  <c r="W59" i="4"/>
  <c r="W60" i="4"/>
  <c r="U60" i="4"/>
  <c r="V60" i="4"/>
  <c r="T60" i="4"/>
  <c r="W30" i="4"/>
  <c r="T30" i="4"/>
  <c r="V30" i="4"/>
  <c r="U30" i="4"/>
  <c r="W29" i="4"/>
  <c r="U29" i="4"/>
  <c r="V29" i="4"/>
  <c r="T29" i="4"/>
  <c r="J32" i="4" l="1"/>
  <c r="R31" i="4"/>
  <c r="W31" i="4" l="1"/>
  <c r="V31" i="4"/>
  <c r="T31" i="4"/>
  <c r="U31" i="4"/>
  <c r="R32" i="4"/>
  <c r="J33" i="4"/>
  <c r="Z58" i="4" l="1"/>
  <c r="AD58" i="4" s="1"/>
  <c r="AH58" i="4" s="1"/>
  <c r="AA58" i="4"/>
  <c r="AE58" i="4" s="1"/>
  <c r="AI58" i="4" s="1"/>
  <c r="Y58" i="4"/>
  <c r="AC58" i="4" s="1"/>
  <c r="AG58" i="4" s="1"/>
  <c r="R33" i="4"/>
  <c r="J34" i="4"/>
  <c r="W32" i="4"/>
  <c r="T32" i="4"/>
  <c r="V32" i="4"/>
  <c r="U32" i="4"/>
  <c r="Y57" i="4"/>
  <c r="Z57" i="4"/>
  <c r="AA57" i="4"/>
  <c r="R34" i="4" l="1"/>
  <c r="J35" i="4"/>
  <c r="T33" i="4"/>
  <c r="W33" i="4"/>
  <c r="U33" i="4"/>
  <c r="V33" i="4"/>
  <c r="R35" i="4" l="1"/>
  <c r="J36" i="4"/>
  <c r="U34" i="4"/>
  <c r="W34" i="4"/>
  <c r="T34" i="4"/>
  <c r="V34" i="4"/>
  <c r="AC57" i="4"/>
  <c r="AG57" i="4" s="1"/>
  <c r="AD57" i="4"/>
  <c r="AH57" i="4" s="1"/>
  <c r="AE57" i="4"/>
  <c r="AI57" i="4" s="1"/>
  <c r="R36" i="4" l="1"/>
  <c r="J37" i="4"/>
  <c r="T35" i="4"/>
  <c r="U35" i="4"/>
  <c r="V35" i="4"/>
  <c r="W35" i="4"/>
  <c r="R37" i="4" l="1"/>
  <c r="J38" i="4"/>
  <c r="W36" i="4"/>
  <c r="V36" i="4"/>
  <c r="T36" i="4"/>
  <c r="U36" i="4"/>
  <c r="R38" i="4" l="1"/>
  <c r="J39" i="4"/>
  <c r="W37" i="4"/>
  <c r="U37" i="4"/>
  <c r="T37" i="4"/>
  <c r="V37" i="4"/>
  <c r="R39" i="4" l="1"/>
  <c r="J40" i="4"/>
  <c r="V38" i="4"/>
  <c r="U38" i="4"/>
  <c r="W38" i="4"/>
  <c r="T38" i="4"/>
  <c r="R40" i="4" l="1"/>
  <c r="J41" i="4"/>
  <c r="T39" i="4"/>
  <c r="U39" i="4"/>
  <c r="V39" i="4"/>
  <c r="W39" i="4"/>
  <c r="R41" i="4" l="1"/>
  <c r="J42" i="4"/>
  <c r="W40" i="4"/>
  <c r="T40" i="4"/>
  <c r="V40" i="4"/>
  <c r="U40" i="4"/>
  <c r="R42" i="4" l="1"/>
  <c r="J43" i="4"/>
  <c r="T41" i="4"/>
  <c r="U41" i="4"/>
  <c r="W41" i="4"/>
  <c r="V41" i="4"/>
  <c r="R43" i="4" l="1"/>
  <c r="J44" i="4"/>
  <c r="W42" i="4"/>
  <c r="U42" i="4"/>
  <c r="V42" i="4"/>
  <c r="T42" i="4"/>
  <c r="R44" i="4" l="1"/>
  <c r="J45" i="4"/>
  <c r="T43" i="4"/>
  <c r="W43" i="4"/>
  <c r="U43" i="4"/>
  <c r="V43" i="4"/>
  <c r="R45" i="4" l="1"/>
  <c r="J46" i="4"/>
  <c r="T44" i="4"/>
  <c r="V44" i="4"/>
  <c r="W44" i="4"/>
  <c r="U44" i="4"/>
  <c r="R46" i="4" l="1"/>
  <c r="J47" i="4"/>
  <c r="W45" i="4"/>
  <c r="U45" i="4"/>
  <c r="T45" i="4"/>
  <c r="V45" i="4"/>
  <c r="R47" i="4" l="1"/>
  <c r="J48" i="4"/>
  <c r="V46" i="4"/>
  <c r="W46" i="4"/>
  <c r="T46" i="4"/>
  <c r="U46" i="4"/>
  <c r="R48" i="4" l="1"/>
  <c r="J49" i="4"/>
  <c r="W47" i="4"/>
  <c r="T47" i="4"/>
  <c r="U47" i="4"/>
  <c r="V47" i="4"/>
  <c r="R49" i="4" l="1"/>
  <c r="J50" i="4"/>
  <c r="W48" i="4"/>
  <c r="T48" i="4"/>
  <c r="V48" i="4"/>
  <c r="U48" i="4"/>
  <c r="R50" i="4" l="1"/>
  <c r="J51" i="4"/>
  <c r="T49" i="4"/>
  <c r="V49" i="4"/>
  <c r="U49" i="4"/>
  <c r="W49" i="4"/>
  <c r="R51" i="4" l="1"/>
  <c r="J52" i="4"/>
  <c r="U50" i="4"/>
  <c r="T50" i="4"/>
  <c r="W50" i="4"/>
  <c r="V50" i="4"/>
  <c r="R52" i="4" l="1"/>
  <c r="J53" i="4"/>
  <c r="V51" i="4"/>
  <c r="U51" i="4"/>
  <c r="W51" i="4"/>
  <c r="T51" i="4"/>
  <c r="R53" i="4" l="1"/>
  <c r="J54" i="4"/>
  <c r="U52" i="4"/>
  <c r="V52" i="4"/>
  <c r="T52" i="4"/>
  <c r="W52" i="4"/>
  <c r="R54" i="4" l="1"/>
  <c r="J55" i="4"/>
  <c r="U53" i="4"/>
  <c r="T53" i="4"/>
  <c r="W53" i="4"/>
  <c r="V53" i="4"/>
  <c r="J56" i="4" l="1"/>
  <c r="R55" i="4"/>
  <c r="U54" i="4"/>
  <c r="W54" i="4"/>
  <c r="T54" i="4"/>
  <c r="V54" i="4"/>
  <c r="U55" i="4" l="1"/>
  <c r="W55" i="4"/>
  <c r="T55" i="4"/>
  <c r="V55" i="4"/>
  <c r="R56" i="4"/>
  <c r="J57" i="4"/>
  <c r="R57" i="4" l="1"/>
  <c r="J58" i="4"/>
  <c r="R58" i="4" s="1"/>
  <c r="U56" i="4"/>
  <c r="W56" i="4"/>
  <c r="V56" i="4"/>
  <c r="T56" i="4"/>
  <c r="T58" i="4" l="1"/>
  <c r="U58" i="4"/>
  <c r="W58" i="4"/>
  <c r="V58" i="4"/>
  <c r="U57" i="4"/>
  <c r="W57" i="4"/>
  <c r="V57" i="4"/>
  <c r="T57" i="4"/>
  <c r="M6" i="3" l="1"/>
  <c r="M7" i="3"/>
  <c r="M3" i="3"/>
  <c r="M8" i="3"/>
  <c r="N3" i="3"/>
  <c r="N7" i="3"/>
  <c r="N6" i="3"/>
  <c r="N8" i="3"/>
  <c r="L7" i="3"/>
  <c r="L6" i="3"/>
  <c r="L8" i="3"/>
  <c r="L3" i="3"/>
  <c r="L5" i="3" s="1"/>
  <c r="L10" i="3" s="1"/>
  <c r="K3" i="3"/>
  <c r="K5" i="3" s="1"/>
  <c r="K10" i="3" s="1"/>
  <c r="K7" i="3"/>
  <c r="K6" i="3"/>
  <c r="K8" i="3"/>
  <c r="N5" i="3" l="1"/>
  <c r="N10" i="3" s="1"/>
  <c r="L4" i="3"/>
  <c r="L9" i="3" s="1"/>
  <c r="L12" i="3" s="1"/>
  <c r="L13" i="3" s="1"/>
  <c r="N4" i="3"/>
  <c r="N9" i="3" s="1"/>
  <c r="N12" i="3" s="1"/>
  <c r="N13" i="3" s="1"/>
  <c r="M4" i="3"/>
  <c r="M9" i="3" s="1"/>
  <c r="K4" i="3"/>
  <c r="K9" i="3" s="1"/>
  <c r="X81" i="4"/>
  <c r="AB81" i="4" s="1"/>
  <c r="AF81" i="4" s="1"/>
  <c r="X61" i="4"/>
  <c r="AB61" i="4" s="1"/>
  <c r="AF61" i="4" s="1"/>
  <c r="X98" i="4"/>
  <c r="AB98" i="4" s="1"/>
  <c r="AF98" i="4" s="1"/>
  <c r="X72" i="4"/>
  <c r="AB72" i="4" s="1"/>
  <c r="AF72" i="4" s="1"/>
  <c r="X73" i="4"/>
  <c r="AB73" i="4" s="1"/>
  <c r="AF73" i="4" s="1"/>
  <c r="X67" i="4"/>
  <c r="AB67" i="4" s="1"/>
  <c r="AF67" i="4" s="1"/>
  <c r="X94" i="4"/>
  <c r="AB94" i="4" s="1"/>
  <c r="AF94" i="4" s="1"/>
  <c r="X123" i="4"/>
  <c r="AB123" i="4" s="1"/>
  <c r="AF123" i="4" s="1"/>
  <c r="X92" i="4"/>
  <c r="AB92" i="4" s="1"/>
  <c r="AF92" i="4" s="1"/>
  <c r="X130" i="4"/>
  <c r="AB130" i="4" s="1"/>
  <c r="AF130" i="4" s="1"/>
  <c r="X113" i="4"/>
  <c r="AB113" i="4" s="1"/>
  <c r="AF113" i="4" s="1"/>
  <c r="X117" i="4"/>
  <c r="AB117" i="4" s="1"/>
  <c r="AF117" i="4" s="1"/>
  <c r="X99" i="4"/>
  <c r="AB99" i="4" s="1"/>
  <c r="AF99" i="4" s="1"/>
  <c r="X79" i="4"/>
  <c r="AB79" i="4" s="1"/>
  <c r="AF79" i="4" s="1"/>
  <c r="X103" i="4"/>
  <c r="AB103" i="4" s="1"/>
  <c r="AF103" i="4" s="1"/>
  <c r="X65" i="4"/>
  <c r="AB65" i="4" s="1"/>
  <c r="AF65" i="4" s="1"/>
  <c r="X104" i="4"/>
  <c r="AB104" i="4" s="1"/>
  <c r="AF104" i="4" s="1"/>
  <c r="X96" i="4"/>
  <c r="AB96" i="4" s="1"/>
  <c r="AF96" i="4" s="1"/>
  <c r="K12" i="3"/>
  <c r="X116" i="4"/>
  <c r="AB116" i="4" s="1"/>
  <c r="AF116" i="4" s="1"/>
  <c r="X85" i="4"/>
  <c r="AB85" i="4" s="1"/>
  <c r="AF85" i="4" s="1"/>
  <c r="X120" i="4"/>
  <c r="AB120" i="4" s="1"/>
  <c r="AF120" i="4" s="1"/>
  <c r="X82" i="4"/>
  <c r="AB82" i="4" s="1"/>
  <c r="AF82" i="4" s="1"/>
  <c r="X101" i="4"/>
  <c r="AB101" i="4" s="1"/>
  <c r="AF101" i="4" s="1"/>
  <c r="X111" i="4"/>
  <c r="AB111" i="4" s="1"/>
  <c r="AF111" i="4" s="1"/>
  <c r="X74" i="4"/>
  <c r="AB74" i="4" s="1"/>
  <c r="AF74" i="4" s="1"/>
  <c r="X95" i="4"/>
  <c r="AB95" i="4" s="1"/>
  <c r="AF95" i="4" s="1"/>
  <c r="X80" i="4"/>
  <c r="AB80" i="4" s="1"/>
  <c r="AF80" i="4" s="1"/>
  <c r="X100" i="4"/>
  <c r="AB100" i="4" s="1"/>
  <c r="AF100" i="4" s="1"/>
  <c r="X77" i="4"/>
  <c r="AB77" i="4" s="1"/>
  <c r="AF77" i="4" s="1"/>
  <c r="X91" i="4"/>
  <c r="AB91" i="4" s="1"/>
  <c r="AF91" i="4" s="1"/>
  <c r="X133" i="4"/>
  <c r="AB133" i="4" s="1"/>
  <c r="AF133" i="4" s="1"/>
  <c r="X115" i="4"/>
  <c r="AB115" i="4" s="1"/>
  <c r="AF115" i="4" s="1"/>
  <c r="X114" i="4"/>
  <c r="AB114" i="4" s="1"/>
  <c r="AF114" i="4" s="1"/>
  <c r="X119" i="4"/>
  <c r="AB119" i="4" s="1"/>
  <c r="AF119" i="4" s="1"/>
  <c r="X64" i="4"/>
  <c r="AB64" i="4" s="1"/>
  <c r="AF64" i="4" s="1"/>
  <c r="X66" i="4"/>
  <c r="AB66" i="4" s="1"/>
  <c r="AF66" i="4" s="1"/>
  <c r="X118" i="4"/>
  <c r="AB118" i="4" s="1"/>
  <c r="AF118" i="4" s="1"/>
  <c r="X121" i="4"/>
  <c r="AB121" i="4" s="1"/>
  <c r="AF121" i="4" s="1"/>
  <c r="X106" i="4"/>
  <c r="AB106" i="4" s="1"/>
  <c r="AF106" i="4" s="1"/>
  <c r="X58" i="4"/>
  <c r="AB58" i="4" s="1"/>
  <c r="AF58" i="4" s="1"/>
  <c r="X125" i="4"/>
  <c r="AB125" i="4" s="1"/>
  <c r="AF125" i="4" s="1"/>
  <c r="X124" i="4"/>
  <c r="AB124" i="4" s="1"/>
  <c r="AF124" i="4" s="1"/>
  <c r="X87" i="4"/>
  <c r="AB87" i="4" s="1"/>
  <c r="AF87" i="4" s="1"/>
  <c r="X63" i="4"/>
  <c r="AB63" i="4" s="1"/>
  <c r="AF63" i="4" s="1"/>
  <c r="X84" i="4"/>
  <c r="AB84" i="4" s="1"/>
  <c r="AF84" i="4" s="1"/>
  <c r="X105" i="4"/>
  <c r="AB105" i="4" s="1"/>
  <c r="AF105" i="4" s="1"/>
  <c r="X110" i="4"/>
  <c r="AB110" i="4" s="1"/>
  <c r="AF110" i="4" s="1"/>
  <c r="X112" i="4"/>
  <c r="AB112" i="4" s="1"/>
  <c r="AF112" i="4" s="1"/>
  <c r="X122" i="4"/>
  <c r="AB122" i="4" s="1"/>
  <c r="AF122" i="4" s="1"/>
  <c r="X62" i="4"/>
  <c r="AB62" i="4" s="1"/>
  <c r="AF62" i="4" s="1"/>
  <c r="X131" i="4"/>
  <c r="AB131" i="4" s="1"/>
  <c r="AF131" i="4" s="1"/>
  <c r="X127" i="4"/>
  <c r="AB127" i="4" s="1"/>
  <c r="AF127" i="4" s="1"/>
  <c r="X59" i="4"/>
  <c r="AB59" i="4" s="1"/>
  <c r="AF59" i="4" s="1"/>
  <c r="X109" i="4"/>
  <c r="AB109" i="4" s="1"/>
  <c r="AF109" i="4" s="1"/>
  <c r="X68" i="4"/>
  <c r="AB68" i="4" s="1"/>
  <c r="AF68" i="4" s="1"/>
  <c r="X97" i="4"/>
  <c r="AB97" i="4" s="1"/>
  <c r="AF97" i="4" s="1"/>
  <c r="X102" i="4"/>
  <c r="AB102" i="4" s="1"/>
  <c r="AF102" i="4" s="1"/>
  <c r="X129" i="4"/>
  <c r="AB129" i="4" s="1"/>
  <c r="AF129" i="4" s="1"/>
  <c r="X108" i="4"/>
  <c r="AB108" i="4" s="1"/>
  <c r="AF108" i="4" s="1"/>
  <c r="X132" i="4"/>
  <c r="AB132" i="4" s="1"/>
  <c r="AF132" i="4" s="1"/>
  <c r="X69" i="4"/>
  <c r="AB69" i="4" s="1"/>
  <c r="AF69" i="4" s="1"/>
  <c r="X78" i="4"/>
  <c r="AB78" i="4" s="1"/>
  <c r="AF78" i="4" s="1"/>
  <c r="X60" i="4"/>
  <c r="AB60" i="4" s="1"/>
  <c r="AF60" i="4" s="1"/>
  <c r="X76" i="4"/>
  <c r="AB76" i="4" s="1"/>
  <c r="AF76" i="4" s="1"/>
  <c r="X88" i="4"/>
  <c r="AB88" i="4" s="1"/>
  <c r="AF88" i="4" s="1"/>
  <c r="X86" i="4"/>
  <c r="AB86" i="4" s="1"/>
  <c r="AF86" i="4" s="1"/>
  <c r="X75" i="4"/>
  <c r="AB75" i="4" s="1"/>
  <c r="AF75" i="4" s="1"/>
  <c r="X89" i="4"/>
  <c r="AB89" i="4" s="1"/>
  <c r="AF89" i="4" s="1"/>
  <c r="X107" i="4"/>
  <c r="AB107" i="4" s="1"/>
  <c r="AF107" i="4" s="1"/>
  <c r="X71" i="4"/>
  <c r="AB71" i="4" s="1"/>
  <c r="AF71" i="4" s="1"/>
  <c r="X128" i="4"/>
  <c r="AB128" i="4" s="1"/>
  <c r="AF128" i="4" s="1"/>
  <c r="X90" i="4"/>
  <c r="AB90" i="4" s="1"/>
  <c r="AF90" i="4" s="1"/>
  <c r="X83" i="4"/>
  <c r="AB83" i="4" s="1"/>
  <c r="AF83" i="4" s="1"/>
  <c r="X70" i="4"/>
  <c r="AB70" i="4" s="1"/>
  <c r="AF70" i="4" s="1"/>
  <c r="X93" i="4"/>
  <c r="AB93" i="4" s="1"/>
  <c r="AF93" i="4" s="1"/>
  <c r="X126" i="4"/>
  <c r="AB126" i="4" s="1"/>
  <c r="AF126" i="4" s="1"/>
  <c r="K13" i="3"/>
  <c r="X30" i="4" s="1"/>
  <c r="K14" i="3"/>
  <c r="X57" i="4"/>
  <c r="AB57" i="4" s="1"/>
  <c r="AF57" i="4" s="1"/>
  <c r="M5" i="3"/>
  <c r="M10" i="3" s="1"/>
  <c r="M12" i="3" s="1"/>
  <c r="M13" i="3" s="1"/>
  <c r="M15" i="3" s="1"/>
  <c r="X8" i="4" l="1"/>
  <c r="AA35" i="4"/>
  <c r="AA55" i="4"/>
  <c r="AA50" i="4"/>
  <c r="AA20" i="4"/>
  <c r="AA4" i="4"/>
  <c r="AA38" i="4"/>
  <c r="AA7" i="4"/>
  <c r="AA54" i="4"/>
  <c r="AA39" i="4"/>
  <c r="AA5" i="4"/>
  <c r="AA41" i="4"/>
  <c r="AA9" i="4"/>
  <c r="AA53" i="4"/>
  <c r="AA27" i="4"/>
  <c r="AA15" i="4"/>
  <c r="AA47" i="4"/>
  <c r="AA51" i="4"/>
  <c r="AA48" i="4"/>
  <c r="AA43" i="4"/>
  <c r="AA33" i="4"/>
  <c r="AA17" i="4"/>
  <c r="AA34" i="4"/>
  <c r="AA40" i="4"/>
  <c r="AA49" i="4"/>
  <c r="AA19" i="4"/>
  <c r="AA32" i="4"/>
  <c r="AA37" i="4"/>
  <c r="AA14" i="4"/>
  <c r="AA13" i="4"/>
  <c r="AA31" i="4"/>
  <c r="AA16" i="4"/>
  <c r="AA52" i="4"/>
  <c r="AA29" i="4"/>
  <c r="AA18" i="4"/>
  <c r="AA24" i="4"/>
  <c r="AA42" i="4"/>
  <c r="AA8" i="4"/>
  <c r="AA56" i="4"/>
  <c r="AA25" i="4"/>
  <c r="AA22" i="4"/>
  <c r="AA3" i="4"/>
  <c r="AA11" i="4"/>
  <c r="AA46" i="4"/>
  <c r="AA23" i="4"/>
  <c r="AA12" i="4"/>
  <c r="AA26" i="4"/>
  <c r="AA6" i="4"/>
  <c r="AA2" i="4"/>
  <c r="AA21" i="4"/>
  <c r="AA44" i="4"/>
  <c r="AA30" i="4"/>
  <c r="AA28" i="4"/>
  <c r="AA10" i="4"/>
  <c r="AA36" i="4"/>
  <c r="AA45" i="4"/>
  <c r="N15" i="3"/>
  <c r="Y22" i="4"/>
  <c r="Y37" i="4"/>
  <c r="Y5" i="4"/>
  <c r="Y3" i="4"/>
  <c r="Y4" i="4"/>
  <c r="Y50" i="4"/>
  <c r="Y28" i="4"/>
  <c r="Y49" i="4"/>
  <c r="Y54" i="4"/>
  <c r="Y15" i="4"/>
  <c r="Y12" i="4"/>
  <c r="Y36" i="4"/>
  <c r="Y7" i="4"/>
  <c r="Y42" i="4"/>
  <c r="Y17" i="4"/>
  <c r="Y25" i="4"/>
  <c r="Y55" i="4"/>
  <c r="Y33" i="4"/>
  <c r="Y6" i="4"/>
  <c r="Y9" i="4"/>
  <c r="Y41" i="4"/>
  <c r="Y52" i="4"/>
  <c r="Y20" i="4"/>
  <c r="Y24" i="4"/>
  <c r="Y43" i="4"/>
  <c r="Y51" i="4"/>
  <c r="Y16" i="4"/>
  <c r="Y27" i="4"/>
  <c r="Y34" i="4"/>
  <c r="Y13" i="4"/>
  <c r="Y46" i="4"/>
  <c r="Y48" i="4"/>
  <c r="Y44" i="4"/>
  <c r="Y19" i="4"/>
  <c r="Y30" i="4"/>
  <c r="Y31" i="4"/>
  <c r="Y32" i="4"/>
  <c r="Y56" i="4"/>
  <c r="Y23" i="4"/>
  <c r="Y26" i="4"/>
  <c r="Y47" i="4"/>
  <c r="Y40" i="4"/>
  <c r="Y53" i="4"/>
  <c r="Y14" i="4"/>
  <c r="Y35" i="4"/>
  <c r="Y39" i="4"/>
  <c r="Y38" i="4"/>
  <c r="Y8" i="4"/>
  <c r="Y10" i="4"/>
  <c r="Y29" i="4"/>
  <c r="Y21" i="4"/>
  <c r="Y11" i="4"/>
  <c r="Y45" i="4"/>
  <c r="Y2" i="4"/>
  <c r="Y18" i="4"/>
  <c r="L15" i="3"/>
  <c r="X56" i="4"/>
  <c r="X20" i="4"/>
  <c r="X55" i="4"/>
  <c r="X11" i="4"/>
  <c r="M14" i="3"/>
  <c r="X18" i="4"/>
  <c r="L14" i="3"/>
  <c r="X16" i="4"/>
  <c r="X24" i="4"/>
  <c r="X53" i="4"/>
  <c r="X49" i="4"/>
  <c r="X23" i="4"/>
  <c r="X48" i="4"/>
  <c r="Z23" i="4"/>
  <c r="Z39" i="4"/>
  <c r="Z28" i="4"/>
  <c r="Z27" i="4"/>
  <c r="Z17" i="4"/>
  <c r="Z5" i="4"/>
  <c r="Z19" i="4"/>
  <c r="Z51" i="4"/>
  <c r="Z33" i="4"/>
  <c r="Z26" i="4"/>
  <c r="Z13" i="4"/>
  <c r="Z37" i="4"/>
  <c r="Z14" i="4"/>
  <c r="Z34" i="4"/>
  <c r="Z49" i="4"/>
  <c r="Z11" i="4"/>
  <c r="Z42" i="4"/>
  <c r="Z44" i="4"/>
  <c r="Z6" i="4"/>
  <c r="Z30" i="4"/>
  <c r="Z46" i="4"/>
  <c r="Z31" i="4"/>
  <c r="Z4" i="4"/>
  <c r="Z9" i="4"/>
  <c r="Z36" i="4"/>
  <c r="Z20" i="4"/>
  <c r="Z15" i="4"/>
  <c r="Z52" i="4"/>
  <c r="Z45" i="4"/>
  <c r="Z16" i="4"/>
  <c r="Z55" i="4"/>
  <c r="Z8" i="4"/>
  <c r="Z48" i="4"/>
  <c r="Z56" i="4"/>
  <c r="Z29" i="4"/>
  <c r="Z12" i="4"/>
  <c r="Z54" i="4"/>
  <c r="Z21" i="4"/>
  <c r="Z10" i="4"/>
  <c r="Z2" i="4"/>
  <c r="Z18" i="4"/>
  <c r="Z43" i="4"/>
  <c r="Z47" i="4"/>
  <c r="Z40" i="4"/>
  <c r="Z53" i="4"/>
  <c r="Z25" i="4"/>
  <c r="Z7" i="4"/>
  <c r="Z35" i="4"/>
  <c r="Z32" i="4"/>
  <c r="Z38" i="4"/>
  <c r="Z3" i="4"/>
  <c r="Z50" i="4"/>
  <c r="Z41" i="4"/>
  <c r="Z22" i="4"/>
  <c r="Z24" i="4"/>
  <c r="X52" i="4"/>
  <c r="X41" i="4"/>
  <c r="X25" i="4"/>
  <c r="X43" i="4"/>
  <c r="X21" i="4"/>
  <c r="X9" i="4"/>
  <c r="X45" i="4"/>
  <c r="X37" i="4"/>
  <c r="X10" i="4"/>
  <c r="X17" i="4"/>
  <c r="X12" i="4"/>
  <c r="X19" i="4"/>
  <c r="X22" i="4"/>
  <c r="X15" i="4"/>
  <c r="X47" i="4"/>
  <c r="X28" i="4"/>
  <c r="X26" i="4"/>
  <c r="X7" i="4"/>
  <c r="X35" i="4"/>
  <c r="X4" i="4"/>
  <c r="X42" i="4"/>
  <c r="X36" i="4"/>
  <c r="X50" i="4"/>
  <c r="X2" i="4"/>
  <c r="X6" i="4"/>
  <c r="X38" i="4"/>
  <c r="X32" i="4"/>
  <c r="X31" i="4"/>
  <c r="X33" i="4"/>
  <c r="X44" i="4"/>
  <c r="N14" i="3"/>
  <c r="X5" i="4"/>
  <c r="X29" i="4"/>
  <c r="X34" i="4"/>
  <c r="X3" i="4"/>
  <c r="X51" i="4"/>
  <c r="X40" i="4"/>
  <c r="X54" i="4"/>
  <c r="X39" i="4"/>
  <c r="X46" i="4"/>
  <c r="X27" i="4"/>
  <c r="X14" i="4"/>
  <c r="X13" i="4"/>
  <c r="K15" i="3"/>
  <c r="AB50" i="4" l="1"/>
  <c r="AF50" i="4" s="1"/>
  <c r="AD54" i="4"/>
  <c r="AH54" i="4" s="1"/>
  <c r="K11" i="3"/>
  <c r="AB6" i="4" s="1"/>
  <c r="AF6" i="4" s="1"/>
  <c r="AB54" i="4"/>
  <c r="AF54" i="4" s="1"/>
  <c r="N11" i="3"/>
  <c r="AE12" i="4" s="1"/>
  <c r="AI12" i="4" s="1"/>
  <c r="L11" i="3"/>
  <c r="AC17" i="4" s="1"/>
  <c r="AG17" i="4" s="1"/>
  <c r="AB51" i="4"/>
  <c r="AF51" i="4" s="1"/>
  <c r="AC54" i="4"/>
  <c r="AG54" i="4" s="1"/>
  <c r="M11" i="3"/>
  <c r="AD18" i="4" s="1"/>
  <c r="AH18" i="4" s="1"/>
  <c r="AB44" i="4" l="1"/>
  <c r="AF44" i="4" s="1"/>
  <c r="AC3" i="4"/>
  <c r="AG3" i="4" s="1"/>
  <c r="AC33" i="4"/>
  <c r="AG33" i="4" s="1"/>
  <c r="AC48" i="4"/>
  <c r="AG48" i="4" s="1"/>
  <c r="AC13" i="4"/>
  <c r="AG13" i="4" s="1"/>
  <c r="AB24" i="4"/>
  <c r="AF24" i="4" s="1"/>
  <c r="AB3" i="4"/>
  <c r="AF3" i="4" s="1"/>
  <c r="AC28" i="4"/>
  <c r="AG28" i="4" s="1"/>
  <c r="AC25" i="4"/>
  <c r="AG25" i="4" s="1"/>
  <c r="AB45" i="4"/>
  <c r="AF45" i="4" s="1"/>
  <c r="AC41" i="4"/>
  <c r="AG41" i="4" s="1"/>
  <c r="AB40" i="4"/>
  <c r="AF40" i="4" s="1"/>
  <c r="AC30" i="4"/>
  <c r="AG30" i="4" s="1"/>
  <c r="AC14" i="4"/>
  <c r="AG14" i="4" s="1"/>
  <c r="AC6" i="4"/>
  <c r="AG6" i="4" s="1"/>
  <c r="AC10" i="4"/>
  <c r="AG10" i="4" s="1"/>
  <c r="AD45" i="4"/>
  <c r="AH45" i="4" s="1"/>
  <c r="AB20" i="4"/>
  <c r="AF20" i="4" s="1"/>
  <c r="AC44" i="4"/>
  <c r="AG44" i="4" s="1"/>
  <c r="AC38" i="4"/>
  <c r="AG38" i="4" s="1"/>
  <c r="AB47" i="4"/>
  <c r="AF47" i="4" s="1"/>
  <c r="AB21" i="4"/>
  <c r="AF21" i="4" s="1"/>
  <c r="AD34" i="4"/>
  <c r="AH34" i="4" s="1"/>
  <c r="AB33" i="4"/>
  <c r="AF33" i="4" s="1"/>
  <c r="AB7" i="4"/>
  <c r="AF7" i="4" s="1"/>
  <c r="AD3" i="4"/>
  <c r="AH3" i="4" s="1"/>
  <c r="AD47" i="4"/>
  <c r="AH47" i="4" s="1"/>
  <c r="AB22" i="4"/>
  <c r="AF22" i="4" s="1"/>
  <c r="AB19" i="4"/>
  <c r="AF19" i="4" s="1"/>
  <c r="AB41" i="4"/>
  <c r="AF41" i="4" s="1"/>
  <c r="AB48" i="4"/>
  <c r="AF48" i="4" s="1"/>
  <c r="AB23" i="4"/>
  <c r="AF23" i="4" s="1"/>
  <c r="AB17" i="4"/>
  <c r="AF17" i="4" s="1"/>
  <c r="AB5" i="4"/>
  <c r="AF5" i="4" s="1"/>
  <c r="AD32" i="4"/>
  <c r="AH32" i="4" s="1"/>
  <c r="AD43" i="4"/>
  <c r="AH43" i="4" s="1"/>
  <c r="AB4" i="4"/>
  <c r="AF4" i="4" s="1"/>
  <c r="AB37" i="4"/>
  <c r="AF37" i="4" s="1"/>
  <c r="AB28" i="4"/>
  <c r="AF28" i="4" s="1"/>
  <c r="AB42" i="4"/>
  <c r="AF42" i="4" s="1"/>
  <c r="AC15" i="4"/>
  <c r="AG15" i="4" s="1"/>
  <c r="AB13" i="4"/>
  <c r="AF13" i="4" s="1"/>
  <c r="AC5" i="4"/>
  <c r="AG5" i="4" s="1"/>
  <c r="AC39" i="4"/>
  <c r="AG39" i="4" s="1"/>
  <c r="AC51" i="4"/>
  <c r="AG51" i="4" s="1"/>
  <c r="AD56" i="4"/>
  <c r="AH56" i="4" s="1"/>
  <c r="AE2" i="4"/>
  <c r="AI2" i="4" s="1"/>
  <c r="AB39" i="4"/>
  <c r="AF39" i="4" s="1"/>
  <c r="AD31" i="4"/>
  <c r="AH31" i="4" s="1"/>
  <c r="AE42" i="4"/>
  <c r="AI42" i="4" s="1"/>
  <c r="AD36" i="4"/>
  <c r="AH36" i="4" s="1"/>
  <c r="AC56" i="4"/>
  <c r="AG56" i="4" s="1"/>
  <c r="AE52" i="4"/>
  <c r="AI52" i="4" s="1"/>
  <c r="AE10" i="4"/>
  <c r="AI10" i="4" s="1"/>
  <c r="AE19" i="4"/>
  <c r="AI19" i="4" s="1"/>
  <c r="AE34" i="4"/>
  <c r="AI34" i="4" s="1"/>
  <c r="AD20" i="4"/>
  <c r="AH20" i="4" s="1"/>
  <c r="AB36" i="4"/>
  <c r="AF36" i="4" s="1"/>
  <c r="AE32" i="4"/>
  <c r="AI32" i="4" s="1"/>
  <c r="AD55" i="4"/>
  <c r="AH55" i="4" s="1"/>
  <c r="AC55" i="4"/>
  <c r="AG55" i="4" s="1"/>
  <c r="AE41" i="4"/>
  <c r="AI41" i="4" s="1"/>
  <c r="AB11" i="4"/>
  <c r="AF11" i="4" s="1"/>
  <c r="AD24" i="4"/>
  <c r="AH24" i="4" s="1"/>
  <c r="AD35" i="4"/>
  <c r="AH35" i="4" s="1"/>
  <c r="AC50" i="4"/>
  <c r="AG50" i="4" s="1"/>
  <c r="AB49" i="4"/>
  <c r="AF49" i="4" s="1"/>
  <c r="AD12" i="4"/>
  <c r="AH12" i="4" s="1"/>
  <c r="AE44" i="4"/>
  <c r="AI44" i="4" s="1"/>
  <c r="AC43" i="4"/>
  <c r="AG43" i="4" s="1"/>
  <c r="AC11" i="4"/>
  <c r="AG11" i="4" s="1"/>
  <c r="AE15" i="4"/>
  <c r="AI15" i="4" s="1"/>
  <c r="AE28" i="4"/>
  <c r="AI28" i="4" s="1"/>
  <c r="AE46" i="4"/>
  <c r="AI46" i="4" s="1"/>
  <c r="AD28" i="4"/>
  <c r="AH28" i="4" s="1"/>
  <c r="AE16" i="4"/>
  <c r="AI16" i="4" s="1"/>
  <c r="AD30" i="4"/>
  <c r="AH30" i="4" s="1"/>
  <c r="AD51" i="4"/>
  <c r="AH51" i="4" s="1"/>
  <c r="AC22" i="4"/>
  <c r="AG22" i="4" s="1"/>
  <c r="AC32" i="4"/>
  <c r="AG32" i="4" s="1"/>
  <c r="AE14" i="4"/>
  <c r="AI14" i="4" s="1"/>
  <c r="AC53" i="4"/>
  <c r="AG53" i="4" s="1"/>
  <c r="AE45" i="4"/>
  <c r="AI45" i="4" s="1"/>
  <c r="AD53" i="4"/>
  <c r="AH53" i="4" s="1"/>
  <c r="AC46" i="4"/>
  <c r="AG46" i="4" s="1"/>
  <c r="AB38" i="4"/>
  <c r="AF38" i="4" s="1"/>
  <c r="AD17" i="4"/>
  <c r="AH17" i="4" s="1"/>
  <c r="AC7" i="4"/>
  <c r="AG7" i="4" s="1"/>
  <c r="AB34" i="4"/>
  <c r="AF34" i="4" s="1"/>
  <c r="AC9" i="4"/>
  <c r="AG9" i="4" s="1"/>
  <c r="AB46" i="4"/>
  <c r="AF46" i="4" s="1"/>
  <c r="AD38" i="4"/>
  <c r="AH38" i="4" s="1"/>
  <c r="AC49" i="4"/>
  <c r="AG49" i="4" s="1"/>
  <c r="AC36" i="4"/>
  <c r="AG36" i="4" s="1"/>
  <c r="AB53" i="4"/>
  <c r="AF53" i="4" s="1"/>
  <c r="AE56" i="4"/>
  <c r="AI56" i="4" s="1"/>
  <c r="AD10" i="4"/>
  <c r="AH10" i="4" s="1"/>
  <c r="AE18" i="4"/>
  <c r="AI18" i="4" s="1"/>
  <c r="AD21" i="4"/>
  <c r="AH21" i="4" s="1"/>
  <c r="AD42" i="4"/>
  <c r="AH42" i="4" s="1"/>
  <c r="AE27" i="4"/>
  <c r="AI27" i="4" s="1"/>
  <c r="AC34" i="4"/>
  <c r="AG34" i="4" s="1"/>
  <c r="AC20" i="4"/>
  <c r="AG20" i="4" s="1"/>
  <c r="AE11" i="4"/>
  <c r="AI11" i="4" s="1"/>
  <c r="AE25" i="4"/>
  <c r="AI25" i="4" s="1"/>
  <c r="AB56" i="4"/>
  <c r="AF56" i="4" s="1"/>
  <c r="AD52" i="4"/>
  <c r="AH52" i="4" s="1"/>
  <c r="AB43" i="4"/>
  <c r="AF43" i="4" s="1"/>
  <c r="AC35" i="4"/>
  <c r="AG35" i="4" s="1"/>
  <c r="AD14" i="4"/>
  <c r="AH14" i="4" s="1"/>
  <c r="AD6" i="4"/>
  <c r="AH6" i="4" s="1"/>
  <c r="AB52" i="4"/>
  <c r="AF52" i="4" s="1"/>
  <c r="AD26" i="4"/>
  <c r="AH26" i="4" s="1"/>
  <c r="AC19" i="4"/>
  <c r="AG19" i="4" s="1"/>
  <c r="AE36" i="4"/>
  <c r="AI36" i="4" s="1"/>
  <c r="AB10" i="4"/>
  <c r="AF10" i="4" s="1"/>
  <c r="AC52" i="4"/>
  <c r="AG52" i="4" s="1"/>
  <c r="AE53" i="4"/>
  <c r="AI53" i="4" s="1"/>
  <c r="AD13" i="4"/>
  <c r="AH13" i="4" s="1"/>
  <c r="AE49" i="4"/>
  <c r="AI49" i="4" s="1"/>
  <c r="AD5" i="4"/>
  <c r="AH5" i="4" s="1"/>
  <c r="AE54" i="4"/>
  <c r="AI54" i="4" s="1"/>
  <c r="AC42" i="4"/>
  <c r="AG42" i="4" s="1"/>
  <c r="AE55" i="4"/>
  <c r="AI55" i="4" s="1"/>
  <c r="AB26" i="4"/>
  <c r="AF26" i="4" s="1"/>
  <c r="AB55" i="4"/>
  <c r="AF55" i="4" s="1"/>
  <c r="AB27" i="4"/>
  <c r="AF27" i="4" s="1"/>
  <c r="AD48" i="4"/>
  <c r="AH48" i="4" s="1"/>
  <c r="AE4" i="4"/>
  <c r="AI4" i="4" s="1"/>
  <c r="AB12" i="4"/>
  <c r="AF12" i="4" s="1"/>
  <c r="AC8" i="4"/>
  <c r="AG8" i="4" s="1"/>
  <c r="AC18" i="4"/>
  <c r="AG18" i="4" s="1"/>
  <c r="AC21" i="4"/>
  <c r="AG21" i="4" s="1"/>
  <c r="AC31" i="4"/>
  <c r="AG31" i="4" s="1"/>
  <c r="AE39" i="4"/>
  <c r="AI39" i="4" s="1"/>
  <c r="AE38" i="4"/>
  <c r="AI38" i="4" s="1"/>
  <c r="AE50" i="4"/>
  <c r="AI50" i="4" s="1"/>
  <c r="AE33" i="4"/>
  <c r="AI33" i="4" s="1"/>
  <c r="AE13" i="4"/>
  <c r="AI13" i="4" s="1"/>
  <c r="AB14" i="4"/>
  <c r="AF14" i="4" s="1"/>
  <c r="AB30" i="4"/>
  <c r="AF30" i="4" s="1"/>
  <c r="AB8" i="4"/>
  <c r="AF8" i="4" s="1"/>
  <c r="AC29" i="4"/>
  <c r="AG29" i="4" s="1"/>
  <c r="AE40" i="4"/>
  <c r="AI40" i="4" s="1"/>
  <c r="AD37" i="4"/>
  <c r="AH37" i="4" s="1"/>
  <c r="AE26" i="4"/>
  <c r="AI26" i="4" s="1"/>
  <c r="AD19" i="4"/>
  <c r="AH19" i="4" s="1"/>
  <c r="AE17" i="4"/>
  <c r="AI17" i="4" s="1"/>
  <c r="AB2" i="4"/>
  <c r="AF2" i="4" s="1"/>
  <c r="AB16" i="4"/>
  <c r="AF16" i="4" s="1"/>
  <c r="AE8" i="4"/>
  <c r="AI8" i="4" s="1"/>
  <c r="AC26" i="4"/>
  <c r="AG26" i="4" s="1"/>
  <c r="AE35" i="4"/>
  <c r="AI35" i="4" s="1"/>
  <c r="AD2" i="4"/>
  <c r="AH2" i="4" s="1"/>
  <c r="AE47" i="4"/>
  <c r="AI47" i="4" s="1"/>
  <c r="AD27" i="4"/>
  <c r="AH27" i="4" s="1"/>
  <c r="AD7" i="4"/>
  <c r="AH7" i="4" s="1"/>
  <c r="AC12" i="4"/>
  <c r="AG12" i="4" s="1"/>
  <c r="AB18" i="4"/>
  <c r="AF18" i="4" s="1"/>
  <c r="AC40" i="4"/>
  <c r="AG40" i="4" s="1"/>
  <c r="AD16" i="4"/>
  <c r="AH16" i="4" s="1"/>
  <c r="AC45" i="4"/>
  <c r="AG45" i="4" s="1"/>
  <c r="AB9" i="4"/>
  <c r="AF9" i="4" s="1"/>
  <c r="AD15" i="4"/>
  <c r="AH15" i="4" s="1"/>
  <c r="AD40" i="4"/>
  <c r="AH40" i="4" s="1"/>
  <c r="AE23" i="4"/>
  <c r="AI23" i="4" s="1"/>
  <c r="AD22" i="4"/>
  <c r="AH22" i="4" s="1"/>
  <c r="AD8" i="4"/>
  <c r="AH8" i="4" s="1"/>
  <c r="AE20" i="4"/>
  <c r="AI20" i="4" s="1"/>
  <c r="AB35" i="4"/>
  <c r="AF35" i="4" s="1"/>
  <c r="AE6" i="4"/>
  <c r="AI6" i="4" s="1"/>
  <c r="AC2" i="4"/>
  <c r="AG2" i="4" s="1"/>
  <c r="E3" i="3" s="1"/>
  <c r="AD46" i="4"/>
  <c r="AH46" i="4" s="1"/>
  <c r="AE24" i="4"/>
  <c r="AI24" i="4" s="1"/>
  <c r="AD41" i="4"/>
  <c r="AH41" i="4" s="1"/>
  <c r="AD33" i="4"/>
  <c r="AH33" i="4" s="1"/>
  <c r="AD50" i="4"/>
  <c r="AH50" i="4" s="1"/>
  <c r="AE3" i="4"/>
  <c r="AI3" i="4" s="1"/>
  <c r="AD9" i="4"/>
  <c r="AH9" i="4" s="1"/>
  <c r="AE37" i="4"/>
  <c r="AI37" i="4" s="1"/>
  <c r="AE51" i="4"/>
  <c r="AI51" i="4" s="1"/>
  <c r="AC24" i="4"/>
  <c r="AG24" i="4" s="1"/>
  <c r="AD39" i="4"/>
  <c r="AH39" i="4" s="1"/>
  <c r="AC27" i="4"/>
  <c r="AG27" i="4" s="1"/>
  <c r="AD11" i="4"/>
  <c r="AH11" i="4" s="1"/>
  <c r="AE30" i="4"/>
  <c r="AI30" i="4" s="1"/>
  <c r="AC47" i="4"/>
  <c r="AG47" i="4" s="1"/>
  <c r="AE43" i="4"/>
  <c r="AI43" i="4" s="1"/>
  <c r="AE7" i="4"/>
  <c r="AI7" i="4" s="1"/>
  <c r="AE22" i="4"/>
  <c r="AI22" i="4" s="1"/>
  <c r="AE31" i="4"/>
  <c r="AI31" i="4" s="1"/>
  <c r="AD44" i="4"/>
  <c r="AH44" i="4" s="1"/>
  <c r="AB31" i="4"/>
  <c r="AF31" i="4" s="1"/>
  <c r="AE29" i="4"/>
  <c r="AI29" i="4" s="1"/>
  <c r="AD23" i="4"/>
  <c r="AH23" i="4" s="1"/>
  <c r="AD49" i="4"/>
  <c r="AH49" i="4" s="1"/>
  <c r="AC16" i="4"/>
  <c r="AG16" i="4" s="1"/>
  <c r="AB25" i="4"/>
  <c r="AF25" i="4" s="1"/>
  <c r="AC37" i="4"/>
  <c r="AG37" i="4" s="1"/>
  <c r="AE9" i="4"/>
  <c r="AI9" i="4" s="1"/>
  <c r="AD25" i="4"/>
  <c r="AH25" i="4" s="1"/>
  <c r="AE48" i="4"/>
  <c r="AI48" i="4" s="1"/>
  <c r="AB29" i="4"/>
  <c r="AF29" i="4" s="1"/>
  <c r="AC4" i="4"/>
  <c r="AG4" i="4" s="1"/>
  <c r="AB32" i="4"/>
  <c r="AF32" i="4" s="1"/>
  <c r="AD29" i="4"/>
  <c r="AH29" i="4" s="1"/>
  <c r="AE21" i="4"/>
  <c r="AI21" i="4" s="1"/>
  <c r="AC23" i="4"/>
  <c r="AG23" i="4" s="1"/>
  <c r="AD4" i="4"/>
  <c r="AH4" i="4" s="1"/>
  <c r="AE5" i="4"/>
  <c r="AI5" i="4" s="1"/>
  <c r="AB15" i="4"/>
  <c r="AF15" i="4" s="1"/>
  <c r="D6" i="3" l="1"/>
  <c r="D7" i="3"/>
  <c r="D3" i="3"/>
  <c r="D5" i="3" s="1"/>
  <c r="D10" i="3" s="1"/>
  <c r="D8" i="3"/>
  <c r="G3" i="3"/>
  <c r="G4" i="3" s="1"/>
  <c r="G9" i="3" s="1"/>
  <c r="G8" i="3"/>
  <c r="G6" i="3"/>
  <c r="G7" i="3"/>
  <c r="E6" i="3"/>
  <c r="E8" i="3"/>
  <c r="E5" i="3"/>
  <c r="E10" i="3" s="1"/>
  <c r="E7" i="3"/>
  <c r="F7" i="3"/>
  <c r="F3" i="3"/>
  <c r="F4" i="3" s="1"/>
  <c r="F9" i="3" s="1"/>
  <c r="F8" i="3"/>
  <c r="F6" i="3"/>
  <c r="G5" i="3" l="1"/>
  <c r="G10" i="3" s="1"/>
  <c r="G12" i="3" s="1"/>
  <c r="E4" i="3"/>
  <c r="E9" i="3" s="1"/>
  <c r="E12" i="3" s="1"/>
  <c r="F5" i="3"/>
  <c r="F10" i="3" s="1"/>
  <c r="F12" i="3" s="1"/>
  <c r="F13" i="3" s="1"/>
  <c r="F15" i="3" s="1"/>
  <c r="D4" i="3"/>
  <c r="D9" i="3" s="1"/>
  <c r="D12" i="3" s="1"/>
  <c r="D14" i="3" l="1"/>
  <c r="F14" i="3"/>
  <c r="E13" i="3"/>
  <c r="E15" i="3" s="1"/>
  <c r="E14" i="3"/>
  <c r="G14" i="3"/>
  <c r="G13" i="3"/>
  <c r="G15" i="3" s="1"/>
  <c r="D13" i="3"/>
  <c r="D15" i="3" s="1"/>
  <c r="B6" i="1" l="1"/>
  <c r="B7" i="1"/>
  <c r="B4" i="1"/>
  <c r="B5" i="1"/>
  <c r="D23" i="3"/>
  <c r="S92" i="4" l="1"/>
  <c r="S51" i="4"/>
  <c r="S83" i="4"/>
  <c r="S129" i="4"/>
  <c r="S35" i="4"/>
  <c r="S111" i="4"/>
  <c r="S78" i="4"/>
  <c r="S71" i="4"/>
  <c r="S7" i="4"/>
  <c r="S64" i="4"/>
  <c r="S122" i="4"/>
  <c r="S117" i="4"/>
  <c r="S107" i="4"/>
  <c r="S79" i="4"/>
  <c r="S37" i="4"/>
  <c r="S125" i="4"/>
  <c r="S94" i="4"/>
  <c r="S93" i="4"/>
  <c r="S73" i="4"/>
  <c r="S75" i="4"/>
  <c r="S95" i="4"/>
  <c r="S4" i="4"/>
  <c r="S131" i="4"/>
  <c r="S43" i="4"/>
  <c r="S30" i="4"/>
  <c r="S124" i="4"/>
  <c r="S105" i="4"/>
  <c r="S96" i="4"/>
  <c r="S110" i="4"/>
  <c r="S70" i="4"/>
  <c r="S88" i="4"/>
  <c r="S130" i="4"/>
  <c r="S50" i="4"/>
  <c r="S108" i="4"/>
  <c r="S6" i="4"/>
  <c r="S123" i="4"/>
  <c r="S91" i="4"/>
  <c r="S14" i="4"/>
  <c r="S33" i="4"/>
  <c r="S12" i="4"/>
  <c r="S115" i="4"/>
  <c r="S19" i="4"/>
  <c r="S34" i="4"/>
  <c r="S8" i="4"/>
  <c r="S65" i="4"/>
  <c r="S61" i="4"/>
  <c r="S102" i="4"/>
  <c r="S112" i="4"/>
  <c r="S114" i="4"/>
  <c r="S48" i="4"/>
  <c r="S58" i="4"/>
  <c r="S113" i="4"/>
  <c r="S9" i="4"/>
  <c r="S10" i="4"/>
  <c r="S101" i="4"/>
  <c r="S103" i="4"/>
  <c r="S42" i="4"/>
  <c r="S59" i="4"/>
  <c r="S36" i="4"/>
  <c r="S28" i="4"/>
  <c r="S119" i="4"/>
  <c r="S3" i="4"/>
  <c r="S13" i="4"/>
  <c r="S41" i="4"/>
  <c r="S99" i="4"/>
  <c r="S121" i="4"/>
  <c r="S15" i="4"/>
  <c r="S46" i="4"/>
  <c r="S47" i="4"/>
  <c r="S97" i="4"/>
  <c r="S44" i="4"/>
  <c r="S86" i="4"/>
  <c r="S82" i="4"/>
  <c r="S116" i="4"/>
  <c r="S32" i="4"/>
  <c r="S106" i="4"/>
  <c r="S25" i="4"/>
  <c r="S5" i="4"/>
  <c r="S74" i="4"/>
  <c r="S84" i="4"/>
  <c r="S118" i="4"/>
  <c r="S39" i="4"/>
  <c r="S132" i="4"/>
  <c r="S55" i="4"/>
  <c r="S56" i="4"/>
  <c r="S23" i="4"/>
  <c r="S57" i="4"/>
  <c r="S20" i="4"/>
  <c r="S120" i="4"/>
  <c r="S89" i="4"/>
  <c r="S45" i="4"/>
  <c r="S127" i="4"/>
  <c r="S98" i="4"/>
  <c r="S16" i="4"/>
  <c r="S87" i="4"/>
  <c r="S85" i="4"/>
  <c r="S60" i="4"/>
  <c r="S21" i="4"/>
  <c r="S2" i="4"/>
  <c r="S27" i="4"/>
  <c r="S52" i="4"/>
  <c r="S49" i="4"/>
  <c r="S22" i="4"/>
  <c r="S53" i="4"/>
  <c r="S77" i="4"/>
  <c r="S18" i="4"/>
  <c r="S40" i="4"/>
  <c r="S38" i="4"/>
  <c r="S54" i="4"/>
  <c r="S11" i="4"/>
  <c r="U4" i="3" s="1" a="1"/>
  <c r="S63" i="4"/>
  <c r="S66" i="4"/>
  <c r="S72" i="4"/>
  <c r="S126" i="4"/>
  <c r="S29" i="4"/>
  <c r="S68" i="4"/>
  <c r="S109" i="4"/>
  <c r="S76" i="4"/>
  <c r="S100" i="4"/>
  <c r="S128" i="4"/>
  <c r="S104" i="4"/>
  <c r="S24" i="4"/>
  <c r="S80" i="4"/>
  <c r="S81" i="4"/>
  <c r="S26" i="4"/>
  <c r="S17" i="4"/>
  <c r="S31" i="4"/>
  <c r="S69" i="4"/>
  <c r="S62" i="4"/>
  <c r="S133" i="4"/>
  <c r="S90" i="4"/>
  <c r="S67" i="4"/>
  <c r="B8" i="1"/>
  <c r="B18" i="6"/>
  <c r="U4" i="3" l="1"/>
  <c r="AC4" i="3" s="1" a="1"/>
  <c r="AC4" i="3" s="1"/>
  <c r="AB4" i="3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<sst xmlns="http://schemas.openxmlformats.org/spreadsheetml/2006/main" count="214" uniqueCount="127">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</sst>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69.901549680948037</c:v>
                </c:pt>
                <c:pt idx="1">
                  <c:v>6.4146341463414638</c:v>
                </c:pt>
                <c:pt idx="2">
                  <c:v>77.918891170431209</c:v>
                </c:pt>
                <c:pt idx="3">
                  <c:v>152.14754098360655</c:v>
                </c:pt>
                <c:pt idx="7">
                  <c:v>367.8405678333188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4.5953125016530976</c:v>
                </c:pt>
                <c:pt idx="1">
                  <c:v>5.1310013767193858</c:v>
                </c:pt>
                <c:pt idx="2">
                  <c:v>15.268852486412545</c:v>
                </c:pt>
                <c:pt idx="3">
                  <c:v>14.470491810411705</c:v>
                </c:pt>
                <c:pt idx="4">
                  <c:v>6.4144068438622917</c:v>
                </c:pt>
                <c:pt idx="5">
                  <c:v>-3.889430867947214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59.15625</c:v>
                </c:pt>
                <c:pt idx="1">
                  <c:v>68.231824417009605</c:v>
                </c:pt>
                <c:pt idx="2">
                  <c:v>152.14754098360655</c:v>
                </c:pt>
                <c:pt idx="3">
                  <c:v>154.01639344262296</c:v>
                </c:pt>
                <c:pt idx="4">
                  <c:v>62.542372881355931</c:v>
                </c:pt>
                <c:pt idx="5">
                  <c:v>6.4146341463414638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4.5953125016530976</c:v>
                </c:pt>
                <c:pt idx="1">
                  <c:v>5.1310013767193858</c:v>
                </c:pt>
                <c:pt idx="2">
                  <c:v>15.268852486412545</c:v>
                </c:pt>
                <c:pt idx="3">
                  <c:v>14.470491810411705</c:v>
                </c:pt>
                <c:pt idx="4">
                  <c:v>6.4144068438622917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59.15625</c:v>
                </c:pt>
                <c:pt idx="1">
                  <c:v>68.231824417009605</c:v>
                </c:pt>
                <c:pt idx="2">
                  <c:v>152.14754098360655</c:v>
                </c:pt>
                <c:pt idx="3">
                  <c:v>154.01639344262296</c:v>
                </c:pt>
                <c:pt idx="4">
                  <c:v>62.542372881355931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bottomRight" activeCell="A3" sqref="A3:A48"/>
      <selection pane="bottomLeft" activeCell="A2" sqref="A2"/>
      <selection pane="topRight" activeCell="D1" sqref="D1"/>
    </sheetView>
  </sheetViews>
  <sheetFormatPr defaultColWidth="10.5" defaultRowHeight="15.95"/>
  <cols>
    <col min="1" max="6" width="12.75" customWidth="1"/>
  </cols>
  <sheetData>
    <row r="1" spans="1:23">
      <c r="A1" t="s">
        <v>0</v>
      </c>
      <c r="B1" t="s">
        <v>1</v>
      </c>
    </row>
    <row r="2" spans="1:2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>
      <c r="A3" s="11"/>
      <c r="B3" s="11">
        <v>44370</v>
      </c>
      <c r="C3" s="11">
        <v>44404</v>
      </c>
      <c r="D3" s="12">
        <v>35</v>
      </c>
      <c r="E3" s="12">
        <v>62843</v>
      </c>
      <c r="F3" s="15" t="s">
        <v>9</v>
      </c>
      <c r="G3" s="19">
        <v>160</v>
      </c>
      <c r="M3" s="2"/>
      <c r="N3" s="2"/>
      <c r="O3" s="2"/>
      <c r="U3" s="2"/>
      <c r="V3" s="2"/>
      <c r="W3" s="2"/>
    </row>
    <row r="4" spans="1:23">
      <c r="A4" s="11"/>
      <c r="B4" s="11">
        <v>44405</v>
      </c>
      <c r="C4" s="11">
        <v>44435</v>
      </c>
      <c r="D4" s="12">
        <v>31</v>
      </c>
      <c r="E4" s="12">
        <v>62926</v>
      </c>
      <c r="F4" s="15" t="s">
        <v>9</v>
      </c>
      <c r="G4" s="19">
        <v>309</v>
      </c>
      <c r="M4" s="2"/>
      <c r="N4" s="2"/>
      <c r="O4" s="2"/>
      <c r="U4" s="2"/>
      <c r="V4" s="2"/>
      <c r="W4" s="2"/>
    </row>
    <row r="5" spans="1:23">
      <c r="A5" s="11"/>
      <c r="B5" s="11">
        <v>44436</v>
      </c>
      <c r="C5" s="11">
        <v>44466</v>
      </c>
      <c r="D5" s="12">
        <v>31</v>
      </c>
      <c r="E5" s="12">
        <v>63116</v>
      </c>
      <c r="F5" s="15" t="s">
        <v>9</v>
      </c>
      <c r="G5" s="19">
        <v>707</v>
      </c>
      <c r="M5" s="2"/>
      <c r="N5" s="2"/>
      <c r="O5" s="2"/>
      <c r="U5" s="2"/>
      <c r="V5" s="2"/>
      <c r="W5" s="2"/>
    </row>
    <row r="6" spans="1:23">
      <c r="A6" s="11"/>
      <c r="B6" s="11">
        <v>44467</v>
      </c>
      <c r="C6" s="11">
        <v>44496</v>
      </c>
      <c r="D6" s="12">
        <v>30</v>
      </c>
      <c r="E6" s="12">
        <v>63557</v>
      </c>
      <c r="F6" s="15" t="s">
        <v>9</v>
      </c>
      <c r="G6" s="19">
        <v>1641</v>
      </c>
      <c r="M6" s="2"/>
      <c r="N6" s="2"/>
      <c r="O6" s="2"/>
      <c r="U6" s="2"/>
      <c r="V6" s="2"/>
      <c r="W6" s="2"/>
    </row>
    <row r="7" spans="1:23">
      <c r="A7" s="11"/>
      <c r="B7" s="11">
        <v>44497</v>
      </c>
      <c r="C7" s="11">
        <v>44526</v>
      </c>
      <c r="D7" s="12">
        <v>30</v>
      </c>
      <c r="E7" s="12">
        <v>64716</v>
      </c>
      <c r="F7" s="15" t="s">
        <v>9</v>
      </c>
      <c r="G7" s="19">
        <v>4311</v>
      </c>
      <c r="M7" s="2"/>
      <c r="N7" s="2"/>
      <c r="O7" s="2"/>
      <c r="U7" s="2"/>
      <c r="V7" s="2"/>
      <c r="W7" s="2"/>
    </row>
    <row r="8" spans="1:23">
      <c r="A8" s="11"/>
      <c r="B8" s="11">
        <v>44527</v>
      </c>
      <c r="C8" s="11">
        <v>44559</v>
      </c>
      <c r="D8" s="12">
        <v>33</v>
      </c>
      <c r="E8" s="12">
        <v>65893</v>
      </c>
      <c r="F8" s="15" t="s">
        <v>9</v>
      </c>
      <c r="G8" s="19">
        <v>4378</v>
      </c>
      <c r="M8" s="2"/>
      <c r="N8" s="2"/>
      <c r="O8" s="2"/>
      <c r="U8" s="2"/>
      <c r="V8" s="2"/>
      <c r="W8" s="2"/>
    </row>
    <row r="9" spans="1:23">
      <c r="A9" s="11"/>
      <c r="B9" s="11">
        <v>44560</v>
      </c>
      <c r="C9" s="11">
        <v>44588</v>
      </c>
      <c r="D9" s="12">
        <v>29</v>
      </c>
      <c r="E9" s="12">
        <v>67370</v>
      </c>
      <c r="F9" s="15" t="s">
        <v>9</v>
      </c>
      <c r="G9" s="19">
        <v>5494</v>
      </c>
      <c r="M9" s="2"/>
      <c r="N9" s="2"/>
      <c r="O9" s="2"/>
      <c r="U9" s="2"/>
      <c r="V9" s="2"/>
      <c r="W9" s="2"/>
    </row>
    <row r="10" spans="1:23">
      <c r="A10" s="11"/>
      <c r="B10" s="11">
        <v>44589</v>
      </c>
      <c r="C10" s="11">
        <v>44617</v>
      </c>
      <c r="D10" s="12">
        <v>29</v>
      </c>
      <c r="E10" s="12">
        <v>68777</v>
      </c>
      <c r="F10" s="15" t="s">
        <v>9</v>
      </c>
      <c r="G10" s="19">
        <v>5233</v>
      </c>
      <c r="M10" s="2"/>
      <c r="N10" s="2"/>
      <c r="O10" s="2"/>
      <c r="U10" s="2"/>
      <c r="V10" s="2"/>
      <c r="W10" s="2"/>
    </row>
    <row r="11" spans="1:23">
      <c r="A11" s="11"/>
      <c r="B11" s="11">
        <v>44618</v>
      </c>
      <c r="C11" s="11">
        <v>44648</v>
      </c>
      <c r="D11" s="12">
        <v>31</v>
      </c>
      <c r="E11" s="12">
        <v>69927</v>
      </c>
      <c r="F11" s="15" t="s">
        <v>9</v>
      </c>
      <c r="G11" s="19">
        <v>4277</v>
      </c>
      <c r="M11" s="2"/>
      <c r="N11" s="2"/>
      <c r="O11" s="2"/>
      <c r="U11" s="2"/>
      <c r="V11" s="2"/>
      <c r="W11" s="2"/>
    </row>
    <row r="12" spans="1:23">
      <c r="A12" s="11"/>
      <c r="B12" s="11">
        <v>44649</v>
      </c>
      <c r="C12" s="11">
        <v>44678</v>
      </c>
      <c r="D12" s="12">
        <v>30</v>
      </c>
      <c r="E12" s="12">
        <v>70695</v>
      </c>
      <c r="F12" s="15" t="s">
        <v>9</v>
      </c>
      <c r="G12" s="19">
        <v>2856</v>
      </c>
      <c r="M12" s="2"/>
      <c r="N12" s="2"/>
      <c r="O12" s="2"/>
      <c r="U12" s="2"/>
      <c r="V12" s="2"/>
      <c r="W12" s="2"/>
    </row>
    <row r="13" spans="1:23">
      <c r="A13" s="11"/>
      <c r="B13" s="11">
        <v>44679</v>
      </c>
      <c r="C13" s="11">
        <v>44708</v>
      </c>
      <c r="D13" s="12">
        <v>30</v>
      </c>
      <c r="E13" s="12">
        <v>70834</v>
      </c>
      <c r="F13" s="15" t="s">
        <v>10</v>
      </c>
      <c r="G13" s="19">
        <v>0</v>
      </c>
      <c r="M13" s="2"/>
      <c r="N13" s="2"/>
      <c r="O13" s="2"/>
      <c r="U13" s="2"/>
      <c r="V13" s="2"/>
      <c r="W13" s="2"/>
    </row>
    <row r="14" spans="1:23">
      <c r="A14" s="11"/>
      <c r="B14" s="11">
        <v>44709</v>
      </c>
      <c r="C14" s="11">
        <v>44739</v>
      </c>
      <c r="D14" s="12">
        <v>31</v>
      </c>
      <c r="E14" s="12">
        <v>71016</v>
      </c>
      <c r="F14" s="15" t="s">
        <v>9</v>
      </c>
      <c r="G14" s="19">
        <v>0</v>
      </c>
      <c r="M14" s="2"/>
      <c r="N14" s="2"/>
      <c r="O14" s="2"/>
      <c r="U14" s="2"/>
      <c r="V14" s="2"/>
      <c r="W14" s="2"/>
    </row>
    <row r="15" spans="1:23">
      <c r="A15" s="11"/>
      <c r="B15" s="11">
        <v>44740</v>
      </c>
      <c r="C15" s="11">
        <v>44769</v>
      </c>
      <c r="D15" s="12">
        <v>30</v>
      </c>
      <c r="E15" s="12">
        <v>71086</v>
      </c>
      <c r="F15" s="15" t="s">
        <v>9</v>
      </c>
      <c r="G15" s="19">
        <v>0</v>
      </c>
      <c r="M15" s="2"/>
      <c r="N15" s="2"/>
      <c r="O15" s="2"/>
      <c r="U15" s="2"/>
      <c r="V15" s="2"/>
      <c r="W15" s="2"/>
    </row>
    <row r="16" spans="1:23">
      <c r="A16" s="11"/>
      <c r="B16" s="11">
        <v>44770</v>
      </c>
      <c r="C16" s="11">
        <v>44802</v>
      </c>
      <c r="D16" s="12">
        <v>33</v>
      </c>
      <c r="E16" s="12">
        <v>71160</v>
      </c>
      <c r="F16" s="15" t="s">
        <v>9</v>
      </c>
      <c r="G16" s="19">
        <v>0</v>
      </c>
      <c r="M16" s="2"/>
      <c r="N16" s="2"/>
      <c r="O16" s="2"/>
      <c r="U16" s="2"/>
      <c r="V16" s="2"/>
      <c r="W16" s="2"/>
    </row>
    <row r="17" spans="1:23">
      <c r="A17" s="11"/>
      <c r="B17" s="11">
        <v>44679</v>
      </c>
      <c r="C17" s="11">
        <v>44831</v>
      </c>
      <c r="D17" s="12">
        <v>153</v>
      </c>
      <c r="E17" s="12"/>
      <c r="F17" s="15" t="s">
        <v>10</v>
      </c>
      <c r="G17" s="19">
        <v>789</v>
      </c>
      <c r="M17" s="2"/>
      <c r="N17" s="2"/>
      <c r="O17" s="2"/>
      <c r="U17" s="2"/>
      <c r="V17" s="2"/>
      <c r="W17" s="2"/>
    </row>
    <row r="18" spans="1:23">
      <c r="A18" s="11"/>
      <c r="B18" s="11">
        <v>44832</v>
      </c>
      <c r="C18" s="11">
        <v>44861</v>
      </c>
      <c r="D18" s="12">
        <v>30</v>
      </c>
      <c r="E18" s="12">
        <v>71571</v>
      </c>
      <c r="F18" s="15" t="s">
        <v>9</v>
      </c>
      <c r="G18" s="19">
        <v>2470</v>
      </c>
      <c r="M18" s="2"/>
      <c r="N18" s="2"/>
      <c r="O18" s="2"/>
      <c r="U18" s="2"/>
      <c r="V18" s="2"/>
      <c r="W18" s="2"/>
    </row>
    <row r="19" spans="1:23">
      <c r="A19" s="11"/>
      <c r="B19" s="11">
        <v>44862</v>
      </c>
      <c r="C19" s="11">
        <v>44890</v>
      </c>
      <c r="D19" s="12">
        <v>29</v>
      </c>
      <c r="E19" s="12">
        <v>71899</v>
      </c>
      <c r="F19" s="15" t="s">
        <v>10</v>
      </c>
      <c r="G19" s="19">
        <v>1220</v>
      </c>
      <c r="M19" s="2"/>
      <c r="N19" s="2"/>
      <c r="O19" s="2"/>
      <c r="U19" s="2"/>
      <c r="V19" s="2"/>
      <c r="W19" s="2"/>
    </row>
    <row r="20" spans="1:23">
      <c r="A20" s="11"/>
      <c r="B20" s="11">
        <v>44891</v>
      </c>
      <c r="C20" s="11">
        <v>44923</v>
      </c>
      <c r="D20" s="12">
        <v>33</v>
      </c>
      <c r="E20" s="12">
        <v>73554</v>
      </c>
      <c r="F20" s="15" t="s">
        <v>9</v>
      </c>
      <c r="G20" s="19">
        <v>6156</v>
      </c>
      <c r="M20" s="2"/>
      <c r="N20" s="2"/>
      <c r="O20" s="2"/>
      <c r="U20" s="2"/>
      <c r="V20" s="2"/>
      <c r="W20" s="2"/>
    </row>
    <row r="21" spans="1:23">
      <c r="A21" s="11"/>
      <c r="B21" s="11">
        <v>44924</v>
      </c>
      <c r="C21" s="11">
        <v>44951</v>
      </c>
      <c r="D21" s="12">
        <v>28</v>
      </c>
      <c r="E21" s="12">
        <v>74425</v>
      </c>
      <c r="F21" s="15" t="s">
        <v>10</v>
      </c>
      <c r="G21" s="19">
        <v>3239</v>
      </c>
      <c r="M21" s="2"/>
      <c r="N21" s="2"/>
      <c r="O21" s="2"/>
      <c r="U21" s="2"/>
      <c r="V21" s="2"/>
      <c r="W21" s="2"/>
    </row>
    <row r="22" spans="1:23">
      <c r="A22" s="11"/>
      <c r="B22" s="11">
        <v>44952</v>
      </c>
      <c r="C22" s="11">
        <v>44984</v>
      </c>
      <c r="D22" s="12">
        <v>33</v>
      </c>
      <c r="E22" s="12">
        <v>75692</v>
      </c>
      <c r="F22" s="15" t="s">
        <v>9</v>
      </c>
      <c r="G22" s="19">
        <v>4713</v>
      </c>
      <c r="M22" s="2"/>
      <c r="N22" s="2"/>
      <c r="O22" s="2"/>
      <c r="U22" s="2"/>
      <c r="V22" s="2"/>
      <c r="W22" s="2"/>
    </row>
    <row r="23" spans="1:23">
      <c r="A23" s="11"/>
      <c r="B23" s="11">
        <v>44985</v>
      </c>
      <c r="C23" s="11">
        <v>45012</v>
      </c>
      <c r="D23" s="12">
        <v>28</v>
      </c>
      <c r="E23" s="12">
        <v>76920</v>
      </c>
      <c r="F23" s="15" t="s">
        <v>10</v>
      </c>
      <c r="G23" s="19">
        <v>4568</v>
      </c>
      <c r="M23" s="2"/>
      <c r="N23" s="2"/>
      <c r="O23" s="2"/>
      <c r="U23" s="2"/>
      <c r="V23" s="2"/>
      <c r="W23" s="2"/>
    </row>
    <row r="24" spans="1:23">
      <c r="A24" s="11"/>
      <c r="B24" s="11">
        <v>45013</v>
      </c>
      <c r="C24" s="11">
        <v>45043</v>
      </c>
      <c r="D24" s="12">
        <v>31</v>
      </c>
      <c r="E24" s="12">
        <v>77811</v>
      </c>
      <c r="F24" s="15" t="s">
        <v>9</v>
      </c>
      <c r="G24" s="19">
        <v>3314</v>
      </c>
      <c r="M24" s="2"/>
      <c r="N24" s="2"/>
      <c r="O24" s="2"/>
      <c r="U24" s="2"/>
      <c r="V24" s="2"/>
      <c r="W24" s="2"/>
    </row>
    <row r="25" spans="1:23">
      <c r="A25" s="11"/>
      <c r="B25" s="11">
        <v>45044</v>
      </c>
      <c r="C25" s="11">
        <v>45075</v>
      </c>
      <c r="D25" s="12">
        <v>32</v>
      </c>
      <c r="E25" s="12">
        <v>78346</v>
      </c>
      <c r="F25" s="15" t="s">
        <v>9</v>
      </c>
      <c r="G25" s="19">
        <v>1990</v>
      </c>
      <c r="M25" s="2"/>
      <c r="N25" s="2"/>
      <c r="O25" s="2"/>
      <c r="U25" s="2"/>
      <c r="V25" s="2"/>
      <c r="W25" s="2"/>
    </row>
    <row r="26" spans="1:23">
      <c r="A26" s="11"/>
      <c r="B26" s="11">
        <v>45076</v>
      </c>
      <c r="C26" s="11">
        <v>45103</v>
      </c>
      <c r="D26" s="12">
        <v>28</v>
      </c>
      <c r="E26" s="12">
        <v>78488</v>
      </c>
      <c r="F26" s="15" t="s">
        <v>9</v>
      </c>
      <c r="G26" s="19">
        <v>528</v>
      </c>
      <c r="M26" s="2"/>
      <c r="N26" s="2"/>
      <c r="O26" s="2"/>
      <c r="U26" s="2"/>
      <c r="V26" s="2"/>
      <c r="W26" s="2"/>
    </row>
    <row r="27" spans="1:23">
      <c r="A27" s="11"/>
      <c r="B27" s="11">
        <v>45104</v>
      </c>
      <c r="C27" s="11">
        <v>45133</v>
      </c>
      <c r="D27" s="12">
        <v>30</v>
      </c>
      <c r="E27" s="12">
        <v>78551</v>
      </c>
      <c r="F27" s="15" t="s">
        <v>9</v>
      </c>
      <c r="G27" s="19">
        <v>234</v>
      </c>
      <c r="M27" s="2"/>
      <c r="N27" s="2"/>
      <c r="O27" s="2"/>
      <c r="U27" s="2"/>
      <c r="V27" s="2"/>
      <c r="W27" s="2"/>
    </row>
    <row r="28" spans="1:23">
      <c r="A28" s="11"/>
      <c r="B28" s="11">
        <v>45134</v>
      </c>
      <c r="C28" s="11">
        <v>45166</v>
      </c>
      <c r="D28" s="12">
        <v>33</v>
      </c>
      <c r="E28" s="12">
        <v>78658</v>
      </c>
      <c r="F28" s="15" t="s">
        <v>9</v>
      </c>
      <c r="G28" s="19">
        <v>398</v>
      </c>
      <c r="M28" s="2"/>
      <c r="N28" s="2"/>
      <c r="O28" s="2"/>
      <c r="U28" s="2"/>
      <c r="V28" s="2"/>
      <c r="W28" s="2"/>
    </row>
    <row r="29" spans="1:23">
      <c r="A29" s="11"/>
      <c r="B29" s="11">
        <v>45167</v>
      </c>
      <c r="C29" s="11">
        <v>45196</v>
      </c>
      <c r="D29" s="12">
        <v>30</v>
      </c>
      <c r="E29" s="12">
        <v>78909</v>
      </c>
      <c r="F29" s="15" t="s">
        <v>9</v>
      </c>
      <c r="G29" s="19">
        <v>934</v>
      </c>
      <c r="M29" s="2"/>
      <c r="N29" s="2"/>
      <c r="O29" s="2"/>
      <c r="U29" s="2"/>
      <c r="V29" s="2"/>
      <c r="W29" s="2"/>
    </row>
    <row r="30" spans="1:23">
      <c r="A30" s="11"/>
      <c r="B30" s="11">
        <v>45197</v>
      </c>
      <c r="C30" s="11">
        <v>45229</v>
      </c>
      <c r="D30" s="12">
        <v>33</v>
      </c>
      <c r="E30" s="12">
        <v>79335</v>
      </c>
      <c r="F30" s="15" t="s">
        <v>9</v>
      </c>
      <c r="G30" s="19">
        <v>1584</v>
      </c>
      <c r="M30" s="2"/>
      <c r="N30" s="2"/>
      <c r="O30" s="2"/>
      <c r="U30" s="2"/>
      <c r="V30" s="2"/>
      <c r="W30" s="2"/>
    </row>
    <row r="31" spans="1:23">
      <c r="A31" s="11"/>
      <c r="B31" s="11">
        <v>45230</v>
      </c>
      <c r="C31" s="11">
        <v>45257</v>
      </c>
      <c r="D31" s="12">
        <v>28</v>
      </c>
      <c r="E31" s="12">
        <v>80185</v>
      </c>
      <c r="F31" s="15" t="s">
        <v>9</v>
      </c>
      <c r="G31" s="19">
        <v>3162</v>
      </c>
      <c r="M31" s="2"/>
      <c r="N31" s="2"/>
      <c r="O31" s="2"/>
      <c r="U31" s="2"/>
      <c r="V31" s="2"/>
      <c r="W31" s="2"/>
    </row>
    <row r="32" spans="1:23">
      <c r="A32" s="11"/>
      <c r="B32" s="11">
        <v>45258</v>
      </c>
      <c r="C32" s="11">
        <v>45287</v>
      </c>
      <c r="D32" s="12">
        <v>30</v>
      </c>
      <c r="E32" s="12">
        <v>81600</v>
      </c>
      <c r="F32" s="15" t="s">
        <v>9</v>
      </c>
      <c r="G32" s="19">
        <v>5263</v>
      </c>
      <c r="M32" s="2"/>
      <c r="N32" s="2"/>
      <c r="O32" s="2"/>
      <c r="U32" s="2"/>
      <c r="V32" s="2"/>
      <c r="W32" s="2"/>
    </row>
    <row r="33" spans="1:23">
      <c r="A33" s="11"/>
      <c r="B33" s="11">
        <v>45288</v>
      </c>
      <c r="C33" s="11">
        <v>45317</v>
      </c>
      <c r="D33" s="12">
        <v>30</v>
      </c>
      <c r="E33" s="12">
        <v>83426</v>
      </c>
      <c r="F33" s="15" t="s">
        <v>9</v>
      </c>
      <c r="G33" s="19">
        <v>6792</v>
      </c>
      <c r="M33" s="2"/>
      <c r="N33" s="2"/>
      <c r="O33" s="2"/>
      <c r="U33" s="2"/>
      <c r="V33" s="2"/>
      <c r="W33" s="2"/>
    </row>
    <row r="34" spans="1:23">
      <c r="A34" s="11"/>
      <c r="B34" s="11">
        <v>45318</v>
      </c>
      <c r="C34" s="11">
        <v>45348</v>
      </c>
      <c r="D34" s="12">
        <v>31</v>
      </c>
      <c r="E34" s="12">
        <v>85010</v>
      </c>
      <c r="F34" s="15" t="s">
        <v>9</v>
      </c>
      <c r="G34" s="19">
        <v>5892</v>
      </c>
      <c r="M34" s="2"/>
      <c r="N34" s="2"/>
      <c r="O34" s="2"/>
      <c r="U34" s="2"/>
      <c r="V34" s="2"/>
      <c r="W34" s="2"/>
    </row>
    <row r="35" spans="1:23">
      <c r="A35" s="11"/>
      <c r="B35" s="11">
        <v>45349</v>
      </c>
      <c r="C35" s="11">
        <v>45377</v>
      </c>
      <c r="D35" s="12">
        <v>29</v>
      </c>
      <c r="E35" s="12">
        <v>86231</v>
      </c>
      <c r="F35" s="15" t="s">
        <v>9</v>
      </c>
      <c r="G35" s="19">
        <v>0</v>
      </c>
      <c r="M35" s="2"/>
      <c r="N35" s="2"/>
      <c r="O35" s="2"/>
      <c r="U35" s="2"/>
      <c r="V35" s="2"/>
      <c r="W35" s="2"/>
    </row>
    <row r="36" spans="1:23">
      <c r="A36" s="11"/>
      <c r="B36" s="11">
        <v>45378</v>
      </c>
      <c r="C36" s="11">
        <v>45407</v>
      </c>
      <c r="D36" s="12">
        <v>30</v>
      </c>
      <c r="E36" s="12">
        <v>86956</v>
      </c>
      <c r="F36" s="15" t="s">
        <v>9</v>
      </c>
      <c r="G36" s="19">
        <v>0</v>
      </c>
      <c r="M36" s="2"/>
      <c r="N36" s="2"/>
      <c r="O36" s="2"/>
      <c r="U36" s="2"/>
      <c r="V36" s="2"/>
      <c r="W36" s="2"/>
    </row>
    <row r="37" spans="1:23">
      <c r="A37" s="11"/>
      <c r="B37" s="11">
        <v>45408</v>
      </c>
      <c r="C37" s="11">
        <v>45440</v>
      </c>
      <c r="D37" s="12">
        <v>33</v>
      </c>
      <c r="E37" s="12">
        <v>87275</v>
      </c>
      <c r="F37" s="15" t="s">
        <v>9</v>
      </c>
      <c r="G37" s="19">
        <v>0</v>
      </c>
      <c r="M37" s="2"/>
      <c r="N37" s="2"/>
      <c r="O37" s="2"/>
      <c r="U37" s="2"/>
      <c r="V37" s="2"/>
      <c r="W37" s="2"/>
    </row>
    <row r="38" spans="1:23">
      <c r="A38" s="11"/>
      <c r="B38" s="11">
        <v>45441</v>
      </c>
      <c r="C38" s="11">
        <v>45469</v>
      </c>
      <c r="D38" s="12">
        <v>29</v>
      </c>
      <c r="E38" s="12">
        <v>87418</v>
      </c>
      <c r="F38" s="15" t="s">
        <v>9</v>
      </c>
      <c r="G38" s="19">
        <v>0</v>
      </c>
      <c r="M38" s="2"/>
      <c r="N38" s="2"/>
      <c r="O38" s="2"/>
      <c r="U38" s="2"/>
      <c r="V38" s="2"/>
      <c r="W38" s="2"/>
    </row>
    <row r="39" spans="1:23">
      <c r="A39" s="11"/>
      <c r="B39" s="11">
        <v>45470</v>
      </c>
      <c r="C39" s="11">
        <v>45499</v>
      </c>
      <c r="D39" s="12">
        <v>30</v>
      </c>
      <c r="E39" s="12">
        <v>87505</v>
      </c>
      <c r="F39" s="15" t="s">
        <v>9</v>
      </c>
      <c r="G39" s="19">
        <v>0</v>
      </c>
      <c r="M39" s="2"/>
      <c r="N39" s="2"/>
      <c r="O39" s="2"/>
      <c r="U39" s="2"/>
      <c r="V39" s="2"/>
      <c r="W39" s="2"/>
    </row>
    <row r="40" spans="1:23">
      <c r="A40" s="11"/>
      <c r="B40" s="11">
        <v>45500</v>
      </c>
      <c r="C40" s="11">
        <v>45531</v>
      </c>
      <c r="D40" s="12">
        <v>32</v>
      </c>
      <c r="E40" s="12">
        <v>87602</v>
      </c>
      <c r="F40" s="15" t="s">
        <v>9</v>
      </c>
      <c r="G40" s="19">
        <v>0</v>
      </c>
      <c r="M40" s="2"/>
      <c r="N40" s="2"/>
      <c r="O40" s="2"/>
      <c r="U40" s="2"/>
      <c r="V40" s="2"/>
      <c r="W40" s="2"/>
    </row>
    <row r="41" spans="1:23">
      <c r="A41" s="11"/>
      <c r="B41" s="11">
        <v>45532</v>
      </c>
      <c r="C41" s="11">
        <v>45560</v>
      </c>
      <c r="D41" s="12">
        <v>29</v>
      </c>
      <c r="E41" s="12">
        <v>87762</v>
      </c>
      <c r="F41" s="15" t="s">
        <v>9</v>
      </c>
      <c r="G41" s="19">
        <v>0</v>
      </c>
      <c r="M41" s="2"/>
      <c r="N41" s="2"/>
      <c r="O41" s="2"/>
      <c r="U41" s="2"/>
      <c r="V41" s="2"/>
      <c r="W41" s="2"/>
    </row>
    <row r="42" spans="1:23">
      <c r="A42" s="11"/>
      <c r="B42" s="11">
        <v>45561</v>
      </c>
      <c r="C42" s="11">
        <v>45593</v>
      </c>
      <c r="D42" s="12">
        <v>33</v>
      </c>
      <c r="E42" s="12">
        <v>88261</v>
      </c>
      <c r="F42" s="15" t="s">
        <v>9</v>
      </c>
      <c r="G42" s="19">
        <v>0</v>
      </c>
      <c r="M42" s="2"/>
      <c r="N42" s="2"/>
      <c r="O42" s="2"/>
      <c r="U42" s="2"/>
      <c r="V42" s="2"/>
      <c r="W42" s="2"/>
    </row>
    <row r="43" spans="1:23">
      <c r="A43" s="11"/>
      <c r="B43" s="11">
        <v>45594</v>
      </c>
      <c r="C43" s="11">
        <v>45623</v>
      </c>
      <c r="D43" s="12">
        <v>30</v>
      </c>
      <c r="E43" s="12">
        <v>89151</v>
      </c>
      <c r="F43" s="15" t="s">
        <v>9</v>
      </c>
      <c r="G43" s="19">
        <v>0</v>
      </c>
      <c r="M43" s="2"/>
      <c r="N43" s="2"/>
      <c r="O43" s="2"/>
      <c r="U43" s="2"/>
      <c r="V43" s="2"/>
      <c r="W43" s="2"/>
    </row>
    <row r="44" spans="1:23">
      <c r="A44" s="11"/>
      <c r="B44" s="11">
        <v>45349</v>
      </c>
      <c r="C44" s="11">
        <v>45653</v>
      </c>
      <c r="D44" s="12">
        <v>305</v>
      </c>
      <c r="E44" s="12"/>
      <c r="F44" s="15" t="s">
        <v>9</v>
      </c>
      <c r="G44" s="19">
        <v>4574</v>
      </c>
      <c r="M44" s="2"/>
      <c r="N44" s="2"/>
      <c r="O44" s="2"/>
      <c r="U44" s="2"/>
      <c r="V44" s="2"/>
      <c r="W44" s="2"/>
    </row>
    <row r="45" spans="1:23">
      <c r="A45" s="11"/>
      <c r="B45" s="11">
        <v>45654</v>
      </c>
      <c r="C45" s="11">
        <v>45715</v>
      </c>
      <c r="D45" s="12">
        <v>62</v>
      </c>
      <c r="E45" s="12">
        <v>2168</v>
      </c>
      <c r="F45" s="15" t="s">
        <v>9</v>
      </c>
      <c r="G45" s="19">
        <v>12134</v>
      </c>
      <c r="M45" s="2"/>
      <c r="O45" s="2"/>
      <c r="U45" s="2"/>
      <c r="W45" s="2"/>
    </row>
    <row r="46" spans="1:23">
      <c r="A46" s="11"/>
      <c r="B46" s="11">
        <v>45716</v>
      </c>
      <c r="C46" s="11">
        <v>45741</v>
      </c>
      <c r="D46" s="12">
        <v>26</v>
      </c>
      <c r="E46" s="12">
        <v>4597</v>
      </c>
      <c r="F46" s="15" t="s">
        <v>10</v>
      </c>
      <c r="G46" s="19">
        <v>2942</v>
      </c>
      <c r="M46" s="2"/>
      <c r="O46" s="2"/>
      <c r="U46" s="2"/>
      <c r="W46" s="2"/>
    </row>
    <row r="47" spans="1:23">
      <c r="A47" s="11"/>
      <c r="B47" s="11">
        <v>45742</v>
      </c>
      <c r="C47" s="11">
        <v>45775</v>
      </c>
      <c r="D47" s="12">
        <v>34</v>
      </c>
      <c r="E47" s="12">
        <v>5546</v>
      </c>
      <c r="F47" s="15" t="s">
        <v>9</v>
      </c>
      <c r="G47" s="19">
        <v>3529</v>
      </c>
      <c r="M47" s="2"/>
      <c r="O47" s="2"/>
      <c r="U47" s="2"/>
      <c r="W47" s="2"/>
    </row>
    <row r="48" spans="1:23">
      <c r="A48" s="11"/>
      <c r="B48" s="11">
        <v>45776</v>
      </c>
      <c r="C48" s="11">
        <v>45805</v>
      </c>
      <c r="D48" s="12">
        <v>30</v>
      </c>
      <c r="E48" s="12">
        <v>5615</v>
      </c>
      <c r="F48" s="15" t="s">
        <v>10</v>
      </c>
      <c r="G48" s="19">
        <v>257</v>
      </c>
      <c r="M48" s="2"/>
      <c r="O48" s="2"/>
      <c r="U48" s="2"/>
      <c r="W48" s="2"/>
    </row>
    <row r="49" spans="1:23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>
      <c r="F135" s="18"/>
      <c r="M135" s="2"/>
      <c r="O135" s="2"/>
      <c r="U135" s="2"/>
      <c r="W135" s="2"/>
    </row>
    <row r="136" spans="1:23">
      <c r="F136" s="18"/>
      <c r="M136" s="2"/>
      <c r="O136" s="2"/>
      <c r="U136" s="2"/>
      <c r="W136" s="2"/>
    </row>
    <row r="137" spans="1:23">
      <c r="F137" s="18"/>
      <c r="M137" s="2"/>
      <c r="O137" s="2"/>
      <c r="U137" s="2"/>
      <c r="W137" s="2"/>
    </row>
    <row r="138" spans="1:23">
      <c r="F138" s="18"/>
      <c r="M138" s="2"/>
      <c r="O138" s="2"/>
      <c r="U138" s="2"/>
      <c r="W138" s="2"/>
    </row>
    <row r="139" spans="1:23">
      <c r="F139" s="18"/>
      <c r="M139" s="2"/>
      <c r="O139" s="2"/>
      <c r="U139" s="2"/>
      <c r="W139" s="2"/>
    </row>
    <row r="140" spans="1:23">
      <c r="F140" s="18"/>
      <c r="M140" s="2"/>
      <c r="O140" s="2"/>
      <c r="U140" s="2"/>
      <c r="W140" s="2"/>
    </row>
    <row r="141" spans="1:23">
      <c r="F141" s="18"/>
      <c r="M141" s="2"/>
      <c r="O141" s="2"/>
      <c r="U141" s="2"/>
      <c r="W141" s="2"/>
    </row>
    <row r="142" spans="1:23">
      <c r="F142" s="18"/>
      <c r="M142" s="2"/>
      <c r="O142" s="2"/>
      <c r="U142" s="2"/>
      <c r="W142" s="2"/>
    </row>
    <row r="143" spans="1:23">
      <c r="F143" s="18"/>
      <c r="M143" s="2"/>
      <c r="O143" s="2"/>
      <c r="U143" s="2"/>
      <c r="W143" s="2"/>
    </row>
    <row r="144" spans="1:23">
      <c r="F144" s="18"/>
      <c r="M144" s="2"/>
      <c r="O144" s="2"/>
      <c r="U144" s="2"/>
      <c r="W144" s="2"/>
    </row>
    <row r="145" spans="6:23">
      <c r="F145" s="18"/>
      <c r="M145" s="2"/>
      <c r="O145" s="2"/>
      <c r="U145" s="2"/>
      <c r="W145" s="2"/>
    </row>
    <row r="146" spans="6:23">
      <c r="F146" s="18"/>
      <c r="M146" s="2"/>
      <c r="O146" s="2"/>
      <c r="U146" s="2"/>
      <c r="W146" s="2"/>
    </row>
    <row r="147" spans="6:23">
      <c r="F147" s="18"/>
      <c r="M147" s="2"/>
      <c r="O147" s="2"/>
      <c r="U147" s="2"/>
      <c r="W147" s="2"/>
    </row>
    <row r="148" spans="6:23">
      <c r="F148" s="18"/>
      <c r="M148" s="2"/>
      <c r="O148" s="2"/>
      <c r="U148" s="2"/>
      <c r="W148" s="2"/>
    </row>
    <row r="149" spans="6:23">
      <c r="F149" s="18"/>
      <c r="M149" s="2"/>
      <c r="O149" s="2"/>
      <c r="U149" s="2"/>
      <c r="W149" s="2"/>
    </row>
    <row r="150" spans="6:23">
      <c r="F150" s="18"/>
      <c r="M150" s="2"/>
      <c r="O150" s="2"/>
      <c r="U150" s="2"/>
      <c r="W150" s="2"/>
    </row>
    <row r="151" spans="6:23">
      <c r="F151" s="18"/>
      <c r="M151" s="2"/>
      <c r="O151" s="2"/>
      <c r="U151" s="2"/>
      <c r="W151" s="2"/>
    </row>
    <row r="152" spans="6:23">
      <c r="F152" s="18"/>
      <c r="M152" s="2"/>
      <c r="O152" s="2"/>
      <c r="U152" s="2"/>
      <c r="W152" s="2"/>
    </row>
    <row r="153" spans="6:23">
      <c r="F153" s="18"/>
      <c r="M153" s="2"/>
      <c r="O153" s="2"/>
      <c r="U153" s="2"/>
      <c r="W153" s="2"/>
    </row>
    <row r="154" spans="6:23">
      <c r="F154" s="18"/>
      <c r="M154" s="2"/>
      <c r="O154" s="2"/>
      <c r="U154" s="2"/>
      <c r="W154" s="2"/>
    </row>
    <row r="155" spans="6:23">
      <c r="F155" s="18"/>
      <c r="M155" s="2"/>
      <c r="O155" s="2"/>
      <c r="U155" s="2"/>
      <c r="W155" s="2"/>
    </row>
    <row r="156" spans="6:23">
      <c r="F156" s="18"/>
      <c r="M156" s="2"/>
      <c r="O156" s="2"/>
      <c r="U156" s="2"/>
      <c r="W156" s="2"/>
    </row>
    <row r="157" spans="6:23">
      <c r="F157" s="18"/>
      <c r="M157" s="2"/>
      <c r="O157" s="2"/>
      <c r="U157" s="2"/>
      <c r="W157" s="2"/>
    </row>
    <row r="158" spans="6:23">
      <c r="F158" s="18"/>
      <c r="M158" s="2"/>
      <c r="O158" s="2"/>
      <c r="U158" s="2"/>
      <c r="W158" s="2"/>
    </row>
    <row r="159" spans="6:23">
      <c r="F159" s="18"/>
      <c r="M159" s="2"/>
      <c r="O159" s="2"/>
      <c r="U159" s="2"/>
      <c r="W159" s="2"/>
    </row>
    <row r="160" spans="6:23">
      <c r="F160" s="18"/>
      <c r="M160" s="2"/>
      <c r="O160" s="2"/>
      <c r="U160" s="2"/>
      <c r="W160" s="2"/>
    </row>
    <row r="161" spans="6:23">
      <c r="F161" s="18"/>
      <c r="M161" s="2"/>
      <c r="O161" s="2"/>
      <c r="U161" s="2"/>
      <c r="W161" s="2"/>
    </row>
    <row r="162" spans="6:23">
      <c r="F162" s="18"/>
      <c r="M162" s="2"/>
      <c r="O162" s="2"/>
      <c r="U162" s="2"/>
      <c r="W162" s="2"/>
    </row>
    <row r="163" spans="6:23">
      <c r="F163" s="18"/>
      <c r="M163" s="2"/>
      <c r="O163" s="2"/>
      <c r="U163" s="2"/>
      <c r="W163" s="2"/>
    </row>
    <row r="164" spans="6:23">
      <c r="F164" s="18"/>
      <c r="M164" s="2"/>
      <c r="O164" s="2"/>
      <c r="U164" s="2"/>
      <c r="W164" s="2"/>
    </row>
    <row r="165" spans="6:23">
      <c r="F165" s="18"/>
      <c r="M165" s="2"/>
      <c r="O165" s="2"/>
      <c r="U165" s="2"/>
      <c r="W165" s="2"/>
    </row>
    <row r="166" spans="6:23">
      <c r="F166" s="18"/>
      <c r="M166" s="2"/>
      <c r="O166" s="2"/>
      <c r="U166" s="2"/>
      <c r="W166" s="2"/>
    </row>
    <row r="167" spans="6:23">
      <c r="F167" s="18"/>
      <c r="M167" s="2"/>
      <c r="O167" s="2"/>
      <c r="U167" s="2"/>
      <c r="W167" s="2"/>
    </row>
    <row r="168" spans="6:23">
      <c r="F168" s="18"/>
      <c r="M168" s="2"/>
      <c r="O168" s="2"/>
      <c r="U168" s="2"/>
      <c r="W168" s="2"/>
    </row>
    <row r="169" spans="6:23">
      <c r="F169" s="18"/>
      <c r="M169" s="2"/>
      <c r="O169" s="2"/>
      <c r="U169" s="2"/>
      <c r="W169" s="2"/>
    </row>
    <row r="170" spans="6:23">
      <c r="F170" s="18"/>
      <c r="M170" s="2"/>
      <c r="O170" s="2"/>
      <c r="U170" s="2"/>
      <c r="W170" s="2"/>
    </row>
    <row r="171" spans="6:23">
      <c r="F171" s="18"/>
      <c r="M171" s="2"/>
      <c r="O171" s="2"/>
      <c r="U171" s="2"/>
      <c r="W171" s="2"/>
    </row>
    <row r="172" spans="6:23">
      <c r="F172" s="18"/>
      <c r="M172" s="2"/>
      <c r="O172" s="2"/>
      <c r="U172" s="2"/>
      <c r="W172" s="2"/>
    </row>
    <row r="173" spans="6:23">
      <c r="F173" s="18"/>
      <c r="M173" s="2"/>
      <c r="O173" s="2"/>
      <c r="U173" s="2"/>
      <c r="W173" s="2"/>
    </row>
    <row r="174" spans="6:23">
      <c r="F174" s="18"/>
      <c r="M174" s="2"/>
      <c r="O174" s="2"/>
      <c r="U174" s="2"/>
      <c r="W174" s="2"/>
    </row>
    <row r="175" spans="6:23">
      <c r="F175" s="18"/>
      <c r="M175" s="2"/>
      <c r="O175" s="2"/>
      <c r="U175" s="2"/>
      <c r="W175" s="2"/>
    </row>
    <row r="176" spans="6:23">
      <c r="F176" s="18"/>
      <c r="M176" s="2"/>
      <c r="O176" s="2"/>
      <c r="U176" s="2"/>
      <c r="W176" s="2"/>
    </row>
    <row r="177" spans="6:23">
      <c r="F177" s="18"/>
      <c r="M177" s="2"/>
      <c r="O177" s="2"/>
      <c r="U177" s="2"/>
      <c r="W177" s="2"/>
    </row>
    <row r="178" spans="6:23">
      <c r="F178" s="18"/>
      <c r="M178" s="2"/>
      <c r="O178" s="2"/>
      <c r="U178" s="2"/>
      <c r="W178" s="2"/>
    </row>
    <row r="179" spans="6:23">
      <c r="F179" s="18"/>
      <c r="M179" s="2"/>
      <c r="O179" s="2"/>
      <c r="U179" s="2"/>
      <c r="W179" s="2"/>
    </row>
    <row r="180" spans="6:23">
      <c r="F180" s="18"/>
      <c r="M180" s="2"/>
      <c r="O180" s="2"/>
      <c r="U180" s="2"/>
      <c r="W180" s="2"/>
    </row>
    <row r="181" spans="6:23">
      <c r="F181" s="18"/>
      <c r="M181" s="2"/>
      <c r="O181" s="2"/>
      <c r="U181" s="2"/>
      <c r="W181" s="2"/>
    </row>
    <row r="182" spans="6:23">
      <c r="F182" s="18"/>
      <c r="M182" s="2"/>
      <c r="O182" s="2"/>
      <c r="U182" s="2"/>
      <c r="W182" s="2"/>
    </row>
    <row r="183" spans="6:23">
      <c r="F183" s="18"/>
      <c r="M183" s="2"/>
      <c r="O183" s="2"/>
      <c r="U183" s="2"/>
      <c r="W183" s="2"/>
    </row>
    <row r="184" spans="6:23">
      <c r="F184" s="18"/>
      <c r="M184" s="2"/>
      <c r="O184" s="2"/>
      <c r="U184" s="2"/>
      <c r="W184" s="2"/>
    </row>
    <row r="185" spans="6:23">
      <c r="F185" s="18"/>
      <c r="M185" s="2"/>
      <c r="O185" s="2"/>
      <c r="U185" s="2"/>
      <c r="W185" s="2"/>
    </row>
    <row r="186" spans="6:23">
      <c r="F186" s="18"/>
      <c r="M186" s="2"/>
      <c r="O186" s="2"/>
      <c r="U186" s="2"/>
      <c r="W186" s="2"/>
    </row>
    <row r="187" spans="6:23">
      <c r="F187" s="18"/>
      <c r="M187" s="2"/>
      <c r="O187" s="2"/>
      <c r="U187" s="2"/>
      <c r="W187" s="2"/>
    </row>
    <row r="188" spans="6:23">
      <c r="F188" s="18"/>
      <c r="M188" s="2"/>
      <c r="O188" s="2"/>
      <c r="U188" s="2"/>
      <c r="W188" s="2"/>
    </row>
    <row r="189" spans="6:23">
      <c r="F189" s="18"/>
      <c r="M189" s="2"/>
      <c r="O189" s="2"/>
      <c r="U189" s="2"/>
      <c r="W189" s="2"/>
    </row>
    <row r="190" spans="6:23">
      <c r="F190" s="18"/>
      <c r="M190" s="2"/>
      <c r="O190" s="2"/>
      <c r="U190" s="2"/>
      <c r="W190" s="2"/>
    </row>
    <row r="191" spans="6:23">
      <c r="F191" s="18"/>
      <c r="M191" s="2"/>
      <c r="O191" s="2"/>
      <c r="U191" s="2"/>
      <c r="W191" s="2"/>
    </row>
    <row r="192" spans="6:23">
      <c r="F192" s="18"/>
      <c r="M192" s="2"/>
      <c r="O192" s="2"/>
      <c r="U192" s="2"/>
      <c r="W192" s="2"/>
    </row>
    <row r="193" spans="6:23">
      <c r="F193" s="18"/>
      <c r="M193" s="2"/>
      <c r="O193" s="2"/>
      <c r="U193" s="2"/>
      <c r="W193" s="2"/>
    </row>
    <row r="194" spans="6:23">
      <c r="F194" s="18"/>
      <c r="M194" s="2"/>
      <c r="O194" s="2"/>
      <c r="U194" s="2"/>
      <c r="W194" s="2"/>
    </row>
    <row r="195" spans="6:23">
      <c r="F195" s="18"/>
      <c r="M195" s="2"/>
      <c r="O195" s="2"/>
      <c r="U195" s="2"/>
      <c r="W195" s="2"/>
    </row>
    <row r="196" spans="6:23">
      <c r="F196" s="18"/>
      <c r="M196" s="2"/>
      <c r="O196" s="2"/>
      <c r="U196" s="2"/>
      <c r="W196" s="2"/>
    </row>
    <row r="197" spans="6:23">
      <c r="F197" s="18"/>
      <c r="M197" s="2"/>
      <c r="O197" s="2"/>
      <c r="U197" s="2"/>
      <c r="W197" s="2"/>
    </row>
    <row r="198" spans="6:23">
      <c r="F198" s="18"/>
      <c r="M198" s="2"/>
      <c r="O198" s="2"/>
      <c r="U198" s="2"/>
      <c r="W198" s="2"/>
    </row>
    <row r="199" spans="6:23">
      <c r="F199" s="18"/>
      <c r="M199" s="2"/>
      <c r="O199" s="2"/>
      <c r="U199" s="2"/>
      <c r="W199" s="2"/>
    </row>
    <row r="200" spans="6:23">
      <c r="F200" s="18"/>
      <c r="M200" s="2"/>
      <c r="O200" s="2"/>
      <c r="U200" s="2"/>
      <c r="W200" s="2"/>
    </row>
    <row r="201" spans="6:23">
      <c r="M201" s="2"/>
      <c r="O201" s="2"/>
      <c r="U201" s="2"/>
      <c r="W201" s="2"/>
    </row>
    <row r="202" spans="6:23">
      <c r="M202" s="2"/>
      <c r="O202" s="2"/>
      <c r="U202" s="2"/>
      <c r="W202" s="2"/>
    </row>
    <row r="203" spans="6:23">
      <c r="M203" s="2"/>
      <c r="O203" s="2"/>
      <c r="U203" s="2"/>
      <c r="W203" s="2"/>
    </row>
    <row r="204" spans="6:23">
      <c r="M204" s="2"/>
      <c r="O204" s="2"/>
      <c r="U204" s="2"/>
      <c r="W204" s="2"/>
    </row>
    <row r="205" spans="6:23">
      <c r="M205" s="2"/>
      <c r="O205" s="2"/>
      <c r="U205" s="2"/>
      <c r="W205" s="2"/>
    </row>
    <row r="206" spans="6:23">
      <c r="M206" s="2"/>
      <c r="O206" s="2"/>
      <c r="U206" s="2"/>
      <c r="W206" s="2"/>
    </row>
    <row r="207" spans="6:23">
      <c r="M207" s="2"/>
      <c r="O207" s="2"/>
      <c r="U207" s="2"/>
      <c r="W207" s="2"/>
    </row>
    <row r="208" spans="6:23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D23" sqref="D23"/>
    </sheetView>
  </sheetViews>
  <sheetFormatPr defaultColWidth="10.5" defaultRowHeight="15.95"/>
  <cols>
    <col min="1" max="1" width="47" customWidth="1"/>
    <col min="2" max="2" width="10" customWidth="1"/>
  </cols>
  <sheetData>
    <row r="1" spans="1:3">
      <c r="A1" t="s">
        <v>11</v>
      </c>
    </row>
    <row r="3" spans="1:3">
      <c r="A3" t="s">
        <v>0</v>
      </c>
      <c r="B3" t="str">
        <f>'DDD Model Calculations'!D19</f>
        <v>Thunder Bay</v>
      </c>
    </row>
    <row r="5" spans="1:3">
      <c r="A5" s="23" t="s">
        <v>12</v>
      </c>
      <c r="B5" s="23"/>
    </row>
    <row r="6" spans="1:3">
      <c r="A6" t="s">
        <v>13</v>
      </c>
      <c r="B6" s="7">
        <f>SUM(WorkingData!$G$2:$G$133)/SUM(WorkingData!$I$2:$I$133)</f>
        <v>69.901549680948037</v>
      </c>
    </row>
    <row r="7" spans="1:3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6.4146341463414638</v>
      </c>
    </row>
    <row r="8" spans="1:3">
      <c r="A8" t="s">
        <v>15</v>
      </c>
      <c r="B8" s="7">
        <f>SUMPRODUCT(WorkingData!$G$2:$G$133,WorkingData!$Q$2:$Q$133)/SUMPRODUCT(WorkingData!$I$2:$I$133,WorkingData!$Q$2:$Q$133)</f>
        <v>77.918891170431209</v>
      </c>
    </row>
    <row r="9" spans="1:3">
      <c r="A9" t="s">
        <v>16</v>
      </c>
      <c r="B9" s="13">
        <f>SUMPRODUCT(WorkingData!$G$2:$G$133,WorkingData!$Q$2:$Q$133)/SUMPRODUCT(WorkingData!$M$2:$M$133,WorkingData!$Q$2:$Q$133)</f>
        <v>6.8389631512732389</v>
      </c>
    </row>
    <row r="10" spans="1:3">
      <c r="A10" t="s">
        <v>17</v>
      </c>
      <c r="B10" s="7">
        <f>_xlfn.XLOOKUP(MAX(WorkingData!$O$2:$O$133),WorkingData!$O$2:$O$133,WorkingData!$N$2:$N$133)</f>
        <v>152.14754098360655</v>
      </c>
    </row>
    <row r="11" spans="1:3">
      <c r="A11" t="s">
        <v>18</v>
      </c>
      <c r="B11" s="14">
        <f>_xlfn.XLOOKUP(MAX(WorkingData!$O$2:$O$133),WorkingData!$O$2:$O$133,WorkingData!$O$2:$O$133)</f>
        <v>20.268852486412545</v>
      </c>
    </row>
    <row r="12" spans="1:3">
      <c r="A12" t="s">
        <v>19</v>
      </c>
      <c r="B12" s="14"/>
    </row>
    <row r="14" spans="1:3">
      <c r="A14" s="17" t="s">
        <v>20</v>
      </c>
      <c r="B14" s="17" t="s">
        <v>21</v>
      </c>
      <c r="C14" s="17" t="s">
        <v>22</v>
      </c>
    </row>
    <row r="15" spans="1:3">
      <c r="A15" t="s">
        <v>23</v>
      </c>
      <c r="B15" s="7"/>
      <c r="C15" s="14"/>
    </row>
    <row r="16" spans="1:3">
      <c r="A16" t="s">
        <v>24</v>
      </c>
      <c r="B16" s="7"/>
      <c r="C16" s="14"/>
    </row>
    <row r="17" spans="1:3">
      <c r="A17" t="s">
        <v>25</v>
      </c>
      <c r="B17" s="7"/>
      <c r="C17" s="14"/>
    </row>
    <row r="18" spans="1:3">
      <c r="A18" t="s">
        <v>26</v>
      </c>
      <c r="B18" s="7">
        <f>'DDD Model Summary'!$B$6+(C18-5)*'DDD Model Summary'!$B$5</f>
        <v>367.8405678333188</v>
      </c>
      <c r="C18" s="14">
        <f>'DDD Model Calculations'!D21</f>
        <v>43.1</v>
      </c>
    </row>
    <row r="19" spans="1:3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130" zoomScaleNormal="130" workbookViewId="0">
      <selection activeCell="B4" sqref="B4"/>
    </sheetView>
  </sheetViews>
  <sheetFormatPr defaultColWidth="10.5" defaultRowHeight="15.95"/>
  <cols>
    <col min="1" max="1" width="40" customWidth="1"/>
    <col min="2" max="2" width="10" customWidth="1"/>
  </cols>
  <sheetData>
    <row r="1" spans="1:2">
      <c r="A1" t="s">
        <v>27</v>
      </c>
    </row>
    <row r="3" spans="1:2">
      <c r="A3" t="s">
        <v>0</v>
      </c>
      <c r="B3" t="str">
        <f>'DDD Model Calculations'!D19</f>
        <v>Thunder Bay</v>
      </c>
    </row>
    <row r="4" spans="1:2">
      <c r="A4" t="s">
        <v>28</v>
      </c>
      <c r="B4" s="6" t="str">
        <f>_xlfn.XLOOKUP(MAX('DDD Model Calculations'!$D$14:$G$14),'DDD Model Calculations'!$D$14:$G$14,'DDD Model Calculations'!$D2:$G2)</f>
        <v>4 years</v>
      </c>
    </row>
    <row r="5" spans="1:2">
      <c r="A5" t="s">
        <v>29</v>
      </c>
      <c r="B5" s="13">
        <f>_xlfn.XLOOKUP(MAX('DDD Model Calculations'!$D$14:$G$14),'DDD Model Calculations'!$D$14:$G$14,'DDD Model Calculations'!$D12:$G12)</f>
        <v>9.2871598761194534</v>
      </c>
    </row>
    <row r="6" spans="1:2">
      <c r="A6" t="s">
        <v>30</v>
      </c>
      <c r="B6" s="13">
        <f>_xlfn.XLOOKUP(MAX('DDD Model Calculations'!$D$14:$G$14),'DDD Model Calculations'!$D$14:$G$14,'DDD Model Calculations'!$D13:$G13)</f>
        <v>13.999776553167663</v>
      </c>
    </row>
    <row r="7" spans="1:2">
      <c r="A7" t="s">
        <v>31</v>
      </c>
      <c r="B7" s="13">
        <f>_xlfn.XLOOKUP(MAX('DDD Model Calculations'!$D$14:$G$14),'DDD Model Calculations'!$D$14:$G$14,'DDD Model Calculations'!$D14:$G14)</f>
        <v>0.97775427919822622</v>
      </c>
    </row>
    <row r="8" spans="1:2">
      <c r="A8" t="s">
        <v>26</v>
      </c>
      <c r="B8" s="7">
        <f>B6+(B10)*B5</f>
        <v>367.8405678333188</v>
      </c>
    </row>
    <row r="9" spans="1:2">
      <c r="A9" t="s">
        <v>32</v>
      </c>
      <c r="B9">
        <f>'DDD Model Calculations'!D21</f>
        <v>43.1</v>
      </c>
    </row>
    <row r="10" spans="1:2">
      <c r="A10" t="s">
        <v>33</v>
      </c>
      <c r="B10">
        <f>B9-5</f>
        <v>38.1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95"/>
  <cols>
    <col min="3" max="3" width="18.25" customWidth="1"/>
    <col min="10" max="10" width="18.75" customWidth="1"/>
    <col min="16" max="16" width="43.75" customWidth="1"/>
  </cols>
  <sheetData>
    <row r="1" spans="2:29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>
      <c r="C3" t="s">
        <v>42</v>
      </c>
      <c r="D3">
        <f>SUMPRODUCT(WorkingData!$Q$2:$Q$133,WorkingData!T$2:T$133,WorkingData!AF$2:AF$133)</f>
        <v>0</v>
      </c>
      <c r="E3">
        <f>IF(ISERROR(SUMPRODUCT(WorkingData!$Q$2:$Q$133,WorkingData!U$2:U$133,WorkingData!AG$2:AG$133)),0,SUMPRODUCT(WorkingData!$Q$2:$Q$133,WorkingData!U$2:U$133,WorkingData!AG$2:AG$133))</f>
        <v>0</v>
      </c>
      <c r="F3">
        <f>SUMPRODUCT(WorkingData!$Q$2:$Q$133,WorkingData!V$2:V$133,WorkingData!AH$2:AH$133)</f>
        <v>5</v>
      </c>
      <c r="G3">
        <f>SUMPRODUCT(WorkingData!$Q$2:$Q$133,WorkingData!W$2:W$133,WorkingData!AI$2:AI$133)</f>
        <v>5</v>
      </c>
      <c r="J3" t="s">
        <v>42</v>
      </c>
      <c r="K3">
        <f>SUMPRODUCT(WorkingData!$Q$2:$Q$133,WorkingData!T$2:T$133)</f>
        <v>1</v>
      </c>
      <c r="L3">
        <f>SUMPRODUCT(WorkingData!$Q$2:$Q$133,WorkingData!U$2:U$133)</f>
        <v>1</v>
      </c>
      <c r="M3">
        <f>SUMPRODUCT(WorkingData!$Q$2:$Q$133,WorkingData!V$2:V$133)</f>
        <v>5</v>
      </c>
      <c r="N3">
        <f>SUMPRODUCT(WorkingData!$Q$2:$Q$133,WorkingData!W$2:W$133)</f>
        <v>5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>
      <c r="B4" t="s">
        <v>45</v>
      </c>
      <c r="C4" t="s">
        <v>46</v>
      </c>
      <c r="D4" s="3" t="e">
        <f>SUMPRODUCT(WorkingData!$Q$2:$Q$133,WorkingData!T$2:T$133,WorkingData!$N$2:$N$133,WorkingData!AF$2:AF$133)/D$3</f>
        <v>#DIV/0!</v>
      </c>
      <c r="E4" s="3" t="e">
        <f>SUMPRODUCT(WorkingData!$Q$2:$Q$133,WorkingData!U$2:U$133,WorkingData!$N$2:$N$133,WorkingData!AG$2:AG$133)/E$3</f>
        <v>#VALUE!</v>
      </c>
      <c r="F4" s="3">
        <f>SUMPRODUCT(WorkingData!$Q$2:$Q$133,WorkingData!V$2:V$133,WorkingData!$N$2:$N$133,WorkingData!AH$2:AH$133)/F$3</f>
        <v>99.218876344919025</v>
      </c>
      <c r="G4" s="3">
        <f>SUMPRODUCT(WorkingData!$Q$2:$Q$133,WorkingData!W$2:W$133,WorkingData!$N$2:$N$133,WorkingData!AI$2:AI$133)/G$3</f>
        <v>99.218876344919025</v>
      </c>
      <c r="I4" t="s">
        <v>45</v>
      </c>
      <c r="J4" t="s">
        <v>46</v>
      </c>
      <c r="K4" s="3">
        <f>SUMPRODUCT(WorkingData!$Q$2:$Q$133,WorkingData!T$2:T$133,WorkingData!$N$2:$N$133)/K$3</f>
        <v>59.15625</v>
      </c>
      <c r="L4" s="3">
        <f>SUMPRODUCT(WorkingData!$Q$2:$Q$133,WorkingData!U$2:U$133,WorkingData!$N$2:$N$133)/L$3</f>
        <v>59.15625</v>
      </c>
      <c r="M4" s="3">
        <f>SUMPRODUCT(WorkingData!$Q$2:$Q$133,WorkingData!V$2:V$133,WorkingData!$N$2:$N$133)/M$3</f>
        <v>99.218876344919025</v>
      </c>
      <c r="N4" s="3">
        <f>SUMPRODUCT(WorkingData!$Q$2:$Q$133,WorkingData!W$2:W$133,WorkingData!$N$2:$N$133)/N$3</f>
        <v>99.218876344919025</v>
      </c>
      <c r="P4" s="3" t="s">
        <v>47</v>
      </c>
      <c r="Q4" cm="1">
        <f t="array" aca="1" ref="Q4:Q9" ca="1">OFFSET(WorkingData!$P$2,0,0,COUNTIF(WorkingData!$P$2:$P$132,"&gt;=-5"))</f>
        <v>4.5953125016530976</v>
      </c>
      <c r="R4" cm="1">
        <f t="array" aca="1" ref="R4:R9" ca="1">OFFSET(WorkingData!$O$2,0,0,COUNTIF(WorkingData!$O$2:$O$132,"&gt;=0"))</f>
        <v>9.5953125016530976</v>
      </c>
      <c r="S4" cm="1">
        <f t="array" aca="1" ref="S4:S9" ca="1">OFFSET(WorkingData!$N$2,0,0,COUNTIF(WorkingData!$N$2:$N$132,"&gt;=0"))</f>
        <v>59.15625</v>
      </c>
      <c r="U4" cm="1">
        <f t="array" ref="U4:Z8">_xlfn._xlws.FILTER(WorkingData!N2:S132,(WorkingData!Q2:Q132=1)*(WorkingData!R2:R132&lt;=D23)*(WorkingData!S2:S132=1))</f>
        <v>59.15625</v>
      </c>
      <c r="V4">
        <v>9.5953125016530976</v>
      </c>
      <c r="W4">
        <v>4.5953125016530976</v>
      </c>
      <c r="X4">
        <v>1</v>
      </c>
      <c r="Y4">
        <v>1</v>
      </c>
      <c r="Z4">
        <v>1</v>
      </c>
      <c r="AB4" cm="1">
        <f t="array" aca="1" ref="AB4:AB8" ca="1">OFFSET(W4,0,0,COUNTIF(W4:W134,"&gt;=0"))</f>
        <v>4.5953125016530976</v>
      </c>
      <c r="AC4" cm="1">
        <f t="array" aca="1" ref="AC4:AC8" ca="1">OFFSET(U4,0,0,COUNTIF(U4:U134,"&gt;=0"))</f>
        <v>59.15625</v>
      </c>
    </row>
    <row r="5" spans="2:29">
      <c r="B5" t="s">
        <v>48</v>
      </c>
      <c r="C5" t="s">
        <v>49</v>
      </c>
      <c r="D5" s="3" t="e">
        <f>SUMPRODUCT(WorkingData!$Q$2:$Q$133,WorkingData!T$2:T$133,WorkingData!$P$2:$P$133,WorkingData!AF$2:AF$133)/D$3</f>
        <v>#DIV/0!</v>
      </c>
      <c r="E5" s="3" t="e">
        <f>SUMPRODUCT(WorkingData!$Q$2:$Q$133,WorkingData!U$2:U$133,WorkingData!$P$2:$P$133,WorkingData!AG$2:AG$133)/E$3</f>
        <v>#VALUE!</v>
      </c>
      <c r="F5" s="3">
        <f>SUMPRODUCT(WorkingData!$Q$2:$Q$133,WorkingData!V$2:V$133,WorkingData!$P$2:$P$133,WorkingData!AH$2:AH$133)/F$3</f>
        <v>9.1760130038118071</v>
      </c>
      <c r="G5" s="3">
        <f>SUMPRODUCT(WorkingData!$Q$2:$Q$133,WorkingData!W$2:W$133,WorkingData!$P$2:$P$133,WorkingData!AI$2:AI$133)/G$3</f>
        <v>9.1760130038118071</v>
      </c>
      <c r="I5" t="s">
        <v>48</v>
      </c>
      <c r="J5" t="s">
        <v>49</v>
      </c>
      <c r="K5" s="3">
        <f>SUMPRODUCT(WorkingData!$Q$2:$Q$133,WorkingData!T$2:T$133,WorkingData!$P$2:$P$133)/K$3</f>
        <v>4.5953125016530976</v>
      </c>
      <c r="L5" s="3">
        <f>SUMPRODUCT(WorkingData!$Q$2:$Q$133,WorkingData!U$2:U$133,WorkingData!$P$2:$P$133)/L$3</f>
        <v>4.5953125016530976</v>
      </c>
      <c r="M5" s="3">
        <f>SUMPRODUCT(WorkingData!$Q$2:$Q$133,WorkingData!V$2:V$133,WorkingData!$P$2:$P$133)/M$3</f>
        <v>9.1760130038118071</v>
      </c>
      <c r="N5" s="3">
        <f>SUMPRODUCT(WorkingData!$Q$2:$Q$133,WorkingData!W$2:W$133,WorkingData!$P$2:$P$133)/N$3</f>
        <v>9.1760130038118071</v>
      </c>
      <c r="Q5">
        <f ca="1"/>
        <v>5.1310013767193858</v>
      </c>
      <c r="R5">
        <f ca="1"/>
        <v>10.131001376719386</v>
      </c>
      <c r="S5">
        <f ca="1"/>
        <v>68.231824417009605</v>
      </c>
      <c r="U5">
        <v>68.231824417009605</v>
      </c>
      <c r="V5">
        <v>10.131001376719386</v>
      </c>
      <c r="W5">
        <v>5.1310013767193858</v>
      </c>
      <c r="X5">
        <v>1</v>
      </c>
      <c r="Y5">
        <v>3</v>
      </c>
      <c r="Z5">
        <v>1</v>
      </c>
      <c r="AB5">
        <f ca="1"/>
        <v>5.1310013767193858</v>
      </c>
      <c r="AC5">
        <f ca="1"/>
        <v>68.231824417009605</v>
      </c>
    </row>
    <row r="6" spans="2:29">
      <c r="C6" t="s">
        <v>50</v>
      </c>
      <c r="D6" s="3">
        <f>SUMPRODUCT(WorkingData!$Q$2:$Q$133,WorkingData!T$2:T$133,WorkingData!$N$2:$N$133,WorkingData!$P$2:$P$133,WorkingData!AF$2:AF$133)</f>
        <v>0</v>
      </c>
      <c r="E6" s="3" t="e">
        <f>SUMPRODUCT(WorkingData!$Q$2:$Q$133,WorkingData!U$2:U$133,WorkingData!$N$2:$N$133,WorkingData!$P$2:$P$133,WorkingData!AG$2:AG$133)</f>
        <v>#VALUE!</v>
      </c>
      <c r="F6" s="3">
        <f>SUMPRODUCT(WorkingData!$Q$2:$Q$133,WorkingData!V$2:V$133,WorkingData!$N$2:$N$133,WorkingData!$P$2:$P$133,WorkingData!AH$2:AH$133)</f>
        <v>5574.9225842669421</v>
      </c>
      <c r="G6" s="3">
        <f>SUMPRODUCT(WorkingData!$Q$2:$Q$133,WorkingData!W$2:W$133,WorkingData!$N$2:$N$133,WorkingData!$P$2:$P$133,WorkingData!AI$2:AI$133)</f>
        <v>5574.9225842669421</v>
      </c>
      <c r="J6" t="s">
        <v>50</v>
      </c>
      <c r="K6" s="3">
        <f>SUMPRODUCT(WorkingData!$Q$2:$Q$133,WorkingData!T$2:T$133,WorkingData!$N$2:$N$133,WorkingData!$P$2:$P$133)</f>
        <v>271.84145517591605</v>
      </c>
      <c r="L6" s="3">
        <f>SUMPRODUCT(WorkingData!$Q$2:$Q$133,WorkingData!U$2:U$133,WorkingData!$N$2:$N$133,WorkingData!$P$2:$P$133)</f>
        <v>271.84145517591605</v>
      </c>
      <c r="M6" s="3">
        <f>SUMPRODUCT(WorkingData!$Q$2:$Q$133,WorkingData!V$2:V$133,WorkingData!$N$2:$N$133,WorkingData!$P$2:$P$133)</f>
        <v>5574.9225842669421</v>
      </c>
      <c r="N6" s="3">
        <f>SUMPRODUCT(WorkingData!$Q$2:$Q$133,WorkingData!W$2:W$133,WorkingData!$N$2:$N$133,WorkingData!$P$2:$P$133)</f>
        <v>5574.9225842669421</v>
      </c>
      <c r="Q6">
        <f ca="1"/>
        <v>15.268852486412545</v>
      </c>
      <c r="R6">
        <f ca="1"/>
        <v>20.268852486412545</v>
      </c>
      <c r="S6">
        <f ca="1"/>
        <v>152.14754098360655</v>
      </c>
      <c r="U6">
        <v>152.14754098360655</v>
      </c>
      <c r="V6">
        <v>20.268852486412545</v>
      </c>
      <c r="W6">
        <v>15.268852486412545</v>
      </c>
      <c r="X6">
        <v>1</v>
      </c>
      <c r="Y6">
        <v>3</v>
      </c>
      <c r="Z6">
        <v>1</v>
      </c>
      <c r="AB6">
        <f ca="1"/>
        <v>15.268852486412545</v>
      </c>
      <c r="AC6">
        <f ca="1"/>
        <v>152.14754098360655</v>
      </c>
    </row>
    <row r="7" spans="2:29">
      <c r="C7" t="s">
        <v>51</v>
      </c>
      <c r="D7" s="3">
        <f>SUMPRODUCT(WorkingData!$Q$2:$Q$133,WorkingData!T$2:T$133,WorkingData!$P$2:$P$133,WorkingData!$P$2:$P$133,WorkingData!AF$2:AF$133)</f>
        <v>0</v>
      </c>
      <c r="E7" s="3" t="e">
        <f>SUMPRODUCT(WorkingData!$Q$2:$Q$133,WorkingData!U$2:U$133,WorkingData!$P$2:$P$133,WorkingData!$P$2:$P$133,WorkingData!AG$2:AG$133)</f>
        <v>#VALUE!</v>
      </c>
      <c r="F7" s="3">
        <f>SUMPRODUCT(WorkingData!$Q$2:$Q$133,WorkingData!V$2:V$133,WorkingData!$P$2:$P$133,WorkingData!$P$2:$P$133,WorkingData!AH$2:AH$133)</f>
        <v>531.12167676135164</v>
      </c>
      <c r="G7" s="3">
        <f>SUMPRODUCT(WorkingData!$Q$2:$Q$133,WorkingData!W$2:W$133,WorkingData!$P$2:$P$133,WorkingData!$P$2:$P$133,WorkingData!AI$2:AI$133)</f>
        <v>531.12167676135164</v>
      </c>
      <c r="J7" t="s">
        <v>51</v>
      </c>
      <c r="K7" s="3">
        <f>SUMPRODUCT(WorkingData!$Q$2:$Q$133,WorkingData!T$2:T$133,WorkingData!$P$2:$P$133,WorkingData!$P$2:$P$133)</f>
        <v>21.116896987849248</v>
      </c>
      <c r="L7" s="3">
        <f>SUMPRODUCT(WorkingData!$Q$2:$Q$133,WorkingData!U$2:U$133,WorkingData!$P$2:$P$133,WorkingData!$P$2:$P$133)</f>
        <v>21.116896987849248</v>
      </c>
      <c r="M7" s="3">
        <f>SUMPRODUCT(WorkingData!$Q$2:$Q$133,WorkingData!V$2:V$133,WorkingData!$P$2:$P$133,WorkingData!$P$2:$P$133)</f>
        <v>531.12167676135164</v>
      </c>
      <c r="N7" s="3">
        <f>SUMPRODUCT(WorkingData!$Q$2:$Q$133,WorkingData!W$2:W$133,WorkingData!$P$2:$P$133,WorkingData!$P$2:$P$133)</f>
        <v>531.12167676135164</v>
      </c>
      <c r="Q7">
        <f ca="1"/>
        <v>14.470491810411705</v>
      </c>
      <c r="R7">
        <f ca="1"/>
        <v>19.470491810411705</v>
      </c>
      <c r="S7">
        <f ca="1"/>
        <v>154.01639344262296</v>
      </c>
      <c r="U7">
        <v>154.01639344262296</v>
      </c>
      <c r="V7">
        <v>19.470491810411705</v>
      </c>
      <c r="W7">
        <v>14.470491810411705</v>
      </c>
      <c r="X7">
        <v>1</v>
      </c>
      <c r="Y7">
        <v>3</v>
      </c>
      <c r="Z7">
        <v>1</v>
      </c>
      <c r="AB7">
        <f ca="1"/>
        <v>14.470491810411705</v>
      </c>
      <c r="AC7">
        <f ca="1"/>
        <v>154.01639344262296</v>
      </c>
    </row>
    <row r="8" spans="2:29">
      <c r="C8" t="s">
        <v>52</v>
      </c>
      <c r="D8" s="3">
        <f>SUMPRODUCT(WorkingData!$Q$2:$Q$133,WorkingData!T$2:T$133,WorkingData!$N$2:$N$133,WorkingData!$N$2:$N$133,WorkingData!AF$2:AF$133)</f>
        <v>0</v>
      </c>
      <c r="E8" s="3" t="e">
        <f>SUMPRODUCT(WorkingData!$Q$2:$Q$133,WorkingData!U$2:U$133,WorkingData!$N$2:$N$133,WorkingData!$N$2:$N$133,WorkingData!AG$2:AG$133)</f>
        <v>#VALUE!</v>
      </c>
      <c r="F8" s="3">
        <f>SUMPRODUCT(WorkingData!$Q$2:$Q$133,WorkingData!V$2:V$133,WorkingData!$N$2:$N$133,WorkingData!$N$2:$N$133,WorkingData!AH$2:AH$133)</f>
        <v>58936.515859397754</v>
      </c>
      <c r="G8" s="3">
        <f>SUMPRODUCT(WorkingData!$Q$2:$Q$133,WorkingData!W$2:W$133,WorkingData!$N$2:$N$133,WorkingData!$N$2:$N$133,WorkingData!AI$2:AI$133)</f>
        <v>58936.515859397754</v>
      </c>
      <c r="J8" t="s">
        <v>52</v>
      </c>
      <c r="K8" s="3">
        <f>SUMPRODUCT(WorkingData!$Q$2:$Q$133,WorkingData!T$2:T$133,WorkingData!$N$2:$N$133,WorkingData!$N$2:$N$133)</f>
        <v>3499.4619140625</v>
      </c>
      <c r="L8" s="3">
        <f>SUMPRODUCT(WorkingData!$Q$2:$Q$133,WorkingData!U$2:U$133,WorkingData!$N$2:$N$133,WorkingData!$N$2:$N$133)</f>
        <v>3499.4619140625</v>
      </c>
      <c r="M8" s="3">
        <f>SUMPRODUCT(WorkingData!$Q$2:$Q$133,WorkingData!V$2:V$133,WorkingData!$N$2:$N$133,WorkingData!$N$2:$N$133)</f>
        <v>58936.515859397754</v>
      </c>
      <c r="N8" s="3">
        <f>SUMPRODUCT(WorkingData!$Q$2:$Q$133,WorkingData!W$2:W$133,WorkingData!$N$2:$N$133,WorkingData!$N$2:$N$133)</f>
        <v>58936.515859397754</v>
      </c>
      <c r="Q8">
        <f ca="1"/>
        <v>6.4144068438622917</v>
      </c>
      <c r="R8">
        <f ca="1"/>
        <v>11.414406843862292</v>
      </c>
      <c r="S8">
        <f ca="1"/>
        <v>62.542372881355931</v>
      </c>
      <c r="U8">
        <v>62.542372881355931</v>
      </c>
      <c r="V8">
        <v>11.414406843862292</v>
      </c>
      <c r="W8">
        <v>6.4144068438622917</v>
      </c>
      <c r="X8">
        <v>1</v>
      </c>
      <c r="Y8">
        <v>3</v>
      </c>
      <c r="Z8">
        <v>1</v>
      </c>
      <c r="AB8">
        <f ca="1"/>
        <v>6.4144068438622917</v>
      </c>
      <c r="AC8">
        <f ca="1"/>
        <v>62.542372881355931</v>
      </c>
    </row>
    <row r="9" spans="2:29">
      <c r="C9" t="s">
        <v>53</v>
      </c>
      <c r="D9" s="3" t="e">
        <f t="shared" ref="D9:G10" si="0">D4*D$3</f>
        <v>#DIV/0!</v>
      </c>
      <c r="E9" s="3" t="e">
        <f t="shared" si="0"/>
        <v>#VALUE!</v>
      </c>
      <c r="F9" s="3">
        <f t="shared" si="0"/>
        <v>496.09438172459511</v>
      </c>
      <c r="G9" s="3">
        <f t="shared" si="0"/>
        <v>496.09438172459511</v>
      </c>
      <c r="J9" t="s">
        <v>53</v>
      </c>
      <c r="K9" s="3">
        <f t="shared" ref="K9:N10" si="1">K4*K$3</f>
        <v>59.15625</v>
      </c>
      <c r="L9" s="3">
        <f t="shared" si="1"/>
        <v>59.15625</v>
      </c>
      <c r="M9" s="3">
        <f t="shared" si="1"/>
        <v>496.09438172459511</v>
      </c>
      <c r="N9" s="3">
        <f t="shared" si="1"/>
        <v>496.09438172459511</v>
      </c>
      <c r="Q9">
        <f ca="1"/>
        <v>-3.889430867947214</v>
      </c>
      <c r="R9">
        <f ca="1"/>
        <v>1.110569132052786</v>
      </c>
      <c r="S9">
        <f ca="1"/>
        <v>6.4146341463414638</v>
      </c>
    </row>
    <row r="10" spans="2:29">
      <c r="C10" t="s">
        <v>54</v>
      </c>
      <c r="D10" s="3" t="e">
        <f t="shared" si="0"/>
        <v>#DIV/0!</v>
      </c>
      <c r="E10" s="3" t="e">
        <f t="shared" si="0"/>
        <v>#VALUE!</v>
      </c>
      <c r="F10" s="3">
        <f t="shared" si="0"/>
        <v>45.880065019059032</v>
      </c>
      <c r="G10" s="3">
        <f t="shared" si="0"/>
        <v>45.880065019059032</v>
      </c>
      <c r="J10" t="s">
        <v>54</v>
      </c>
      <c r="K10" s="3">
        <f t="shared" si="1"/>
        <v>4.5953125016530976</v>
      </c>
      <c r="L10" s="3">
        <f t="shared" si="1"/>
        <v>4.5953125016530976</v>
      </c>
      <c r="M10" s="3">
        <f t="shared" si="1"/>
        <v>45.880065019059032</v>
      </c>
      <c r="N10" s="3">
        <f t="shared" si="1"/>
        <v>45.880065019059032</v>
      </c>
    </row>
    <row r="11" spans="2:29">
      <c r="J11" t="s">
        <v>55</v>
      </c>
      <c r="K11" s="8" t="str">
        <f>IF(K3&gt;=3,SQRT(SUMPRODUCT(WorkingData!X$2:X$133,WorkingData!X$2:X$133,WorkingData!$Q$2:$Q$133,WorkingData!T$2:T$133)/('DDD Model Calculations'!K3-2)),"Insufficient Data")</f>
        <v>Insufficient Data</v>
      </c>
      <c r="L11" s="8" t="str">
        <f>IF(L3&gt;=3,SQRT(SUMPRODUCT(WorkingData!Y$2:Y$133,WorkingData!Y$2:Y$133,WorkingData!$Q$2:$Q$133,WorkingData!U$2:U$133)/('DDD Model Calculations'!L3-2)),"Insufficient Data")</f>
        <v>Insufficient Data</v>
      </c>
      <c r="M11" s="8">
        <f>IF(M3&gt;=3,SQRT(SUMPRODUCT(WorkingData!Z$2:Z$133,WorkingData!Z$2:Z$133,WorkingData!$Q$2:$Q$133,WorkingData!V$2:V$133)/('DDD Model Calculations'!M3-2)),"Insufficient Data")</f>
        <v>8.4874029969014337</v>
      </c>
      <c r="N11" s="8">
        <f>IF(N3&gt;=3,SQRT(SUMPRODUCT(WorkingData!AA$2:AA$133,WorkingData!AA$2:AA$133,WorkingData!$Q$2:$Q$133,WorkingData!W$2:W$133)/('DDD Model Calculations'!N3-2)),"Insufficient Data")</f>
        <v>8.4874029969014337</v>
      </c>
      <c r="P11" s="8" t="s">
        <v>56</v>
      </c>
    </row>
    <row r="12" spans="2:29">
      <c r="B12" s="6" t="s">
        <v>29</v>
      </c>
      <c r="C12" t="s">
        <v>57</v>
      </c>
      <c r="D12" s="9" t="str">
        <f>IF(D3&gt;=3,(D$3*D6-D9*D10)/(D$3*D7-D10^2),"Insufficient Data")</f>
        <v>Insufficient Data</v>
      </c>
      <c r="E12" s="9" t="str">
        <f>IF(E3&gt;=3,(E$3*E6-E9*E10)/(E$3*E7-E10^2),"Insufficient Data")</f>
        <v>Insufficient Data</v>
      </c>
      <c r="F12" s="9">
        <f>IF(F3&gt;=3,(F$3*F6-F9*F10)/(F$3*F7-F10^2),"Insufficient Data")</f>
        <v>9.2871598761194534</v>
      </c>
      <c r="G12" s="9">
        <f>IF(G3&gt;=3,(G$3*G6-G9*G10)/(G$3*G7-G10^2),"Insufficient Data")</f>
        <v>9.2871598761194534</v>
      </c>
      <c r="I12" s="6" t="s">
        <v>29</v>
      </c>
      <c r="J12" t="s">
        <v>57</v>
      </c>
      <c r="K12" s="9" t="str">
        <f>IF(K3&gt;=3,(K$3*K6-K9*K10)/(K$3*K7-K10^2),"Insufficient Data")</f>
        <v>Insufficient Data</v>
      </c>
      <c r="L12" s="9" t="str">
        <f>IF(L3&gt;=3,(L$3*L6-L9*L10)/(L$3*L7-L10^2),"Insufficient Data")</f>
        <v>Insufficient Data</v>
      </c>
      <c r="M12" s="9">
        <f>IF(M3&gt;=3,(M$3*M6-M9*M10)/(M$3*M7-M10^2),"Insufficient Data")</f>
        <v>9.2871598761194534</v>
      </c>
      <c r="N12" s="9">
        <f>IF(N3&gt;=3,(N$3*N6-N9*N10)/(N$3*N7-N10^2),"Insufficient Data")</f>
        <v>9.2871598761194534</v>
      </c>
      <c r="P12" s="9" t="s">
        <v>58</v>
      </c>
    </row>
    <row r="13" spans="2:29">
      <c r="B13" s="6" t="s">
        <v>59</v>
      </c>
      <c r="C13" t="s">
        <v>60</v>
      </c>
      <c r="D13" s="9" t="str">
        <f>IF(D3&gt;=3,D4-D5*D12,"Insufficient Data")</f>
        <v>Insufficient Data</v>
      </c>
      <c r="E13" s="9" t="str">
        <f>IF(E3&gt;=3,E4-E5*E12,"Insufficient Data")</f>
        <v>Insufficient Data</v>
      </c>
      <c r="F13" s="9">
        <f>IF(F3&gt;=3,F4-F5*F12,"Insufficient Data")</f>
        <v>13.999776553167663</v>
      </c>
      <c r="G13" s="9">
        <f>IF(G3&gt;=3,G4-G5*G12,"Insufficient Data")</f>
        <v>13.999776553167663</v>
      </c>
      <c r="I13" s="6" t="s">
        <v>59</v>
      </c>
      <c r="J13" t="s">
        <v>60</v>
      </c>
      <c r="K13" s="9" t="str">
        <f>IF(K3&gt;=3,K4-K5*K12,"Insufficient Data")</f>
        <v>Insufficient Data</v>
      </c>
      <c r="L13" s="9" t="str">
        <f>IF(L3&gt;=3,L4-L5*L12,"Insufficient Data")</f>
        <v>Insufficient Data</v>
      </c>
      <c r="M13" s="9">
        <f>IF(M3&gt;=3,M4-M5*M12,"Insufficient Data")</f>
        <v>13.999776553167663</v>
      </c>
      <c r="N13" s="9">
        <f>IF(N3&gt;=3,N4-N5*N12,"Insufficient Data")</f>
        <v>13.999776553167663</v>
      </c>
    </row>
    <row r="14" spans="2:29">
      <c r="C14" t="s">
        <v>61</v>
      </c>
      <c r="D14" s="10" t="str">
        <f>IF(D3&gt;=3,(((D6/D3)-D4*D5)/SQRT((D7/D3-D5^2)*(D8/D3-D4^2)))^2,"Insufficient Data")</f>
        <v>Insufficient Data</v>
      </c>
      <c r="E14" s="10" t="str">
        <f>IF(E3&gt;=3,(((E6/E3)-E4*E5)/SQRT((E7/E3-E5^2)*(E8/E3-E4^2)))^2,"Insufficient Data")</f>
        <v>Insufficient Data</v>
      </c>
      <c r="F14" s="10">
        <f>IF(F3&gt;=3,(((F6/F3)-F4*F5)/SQRT((F7/F3-F5^2)*(F8/F3-F4^2)))^2,"Insufficient Data")</f>
        <v>0.97775427919822622</v>
      </c>
      <c r="G14" s="10">
        <f>IF(G3&gt;=3,(((G6/G3)-G4*G5)/SQRT((G7/G3-G5^2)*(G8/G3-G4^2)))^2,"Insufficient Data")</f>
        <v>0.97775427919822622</v>
      </c>
      <c r="J14" t="s">
        <v>61</v>
      </c>
      <c r="K14" t="str">
        <f>IF(K3&gt;=3,(((K6/K3)-K4*K5)/SQRT((K7/K3-K5^2)*(K8/K3-K4^2)))^2,"Insufficient Data")</f>
        <v>Insufficient Data</v>
      </c>
      <c r="L14" t="str">
        <f>IF(L3&gt;=3,(((L6/L3)-L4*L5)/SQRT((L7/L3-L5^2)*(L8/L3-L4^2)))^2,"Insufficient Data")</f>
        <v>Insufficient Data</v>
      </c>
      <c r="M14">
        <f>IF(M3&gt;=3,(((M6/M3)-M4*M5)/SQRT((M7/M3-M5^2)*(M8/M3-M4^2)))^2,"Insufficient Data")</f>
        <v>0.97775427919822622</v>
      </c>
      <c r="N14">
        <f>IF(N3&gt;=3,(((N6/N3)-N4*N5)/SQRT((N7/N3-N5^2)*(N8/N3-N4^2)))^2,"Insufficient Data")</f>
        <v>0.97775427919822622</v>
      </c>
      <c r="P14" s="10" t="s">
        <v>62</v>
      </c>
    </row>
    <row r="15" spans="2:29">
      <c r="C15" t="s">
        <v>63</v>
      </c>
      <c r="D15" t="str">
        <f>IF(D3&gt;=3,D13+D12*($D$21-5),"Insufficient Data")</f>
        <v>Insufficient Data</v>
      </c>
      <c r="E15" t="str">
        <f>IF(E3&gt;=3,E13+E12*($D$21-5),"Insufficient Data")</f>
        <v>Insufficient Data</v>
      </c>
      <c r="F15">
        <f>IF(F3&gt;=3,F13+F12*($D$21-5),"Insufficient Data")</f>
        <v>367.8405678333188</v>
      </c>
      <c r="G15">
        <f>IF(G3&gt;=3,G13+G12*($D$21-5),"Insufficient Data")</f>
        <v>367.8405678333188</v>
      </c>
      <c r="J15" t="s">
        <v>63</v>
      </c>
      <c r="K15" t="str">
        <f>IF(K3&gt;=3,K13+K12*($D$21-5),"Insufficient Data")</f>
        <v>Insufficient Data</v>
      </c>
      <c r="L15" t="str">
        <f>IF(L3&gt;=3,L13+L12*($D$21-5),"Insufficient Data")</f>
        <v>Insufficient Data</v>
      </c>
      <c r="M15">
        <f>IF(M3&gt;=3,M13+M12*($D$21-5),"Insufficient Data")</f>
        <v>367.8405678333188</v>
      </c>
      <c r="N15">
        <f>IF(N3&gt;=3,N13+N12*($D$21-5),"Insufficient Data")</f>
        <v>367.8405678333188</v>
      </c>
    </row>
    <row r="16" spans="2:29">
      <c r="C16" t="s">
        <v>64</v>
      </c>
      <c r="D16">
        <v>1</v>
      </c>
      <c r="E16">
        <v>2</v>
      </c>
      <c r="F16">
        <v>4</v>
      </c>
      <c r="G16">
        <v>10</v>
      </c>
    </row>
    <row r="17" spans="3:12">
      <c r="J17" t="s">
        <v>65</v>
      </c>
    </row>
    <row r="18" spans="3:12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</row>
    <row r="19" spans="3:12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</row>
    <row r="20" spans="3:12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</row>
    <row r="21" spans="3:12">
      <c r="C21" t="s">
        <v>69</v>
      </c>
      <c r="D21">
        <f>VLOOKUP(D19,$G$19:$I$22,3,FALSE)</f>
        <v>43.1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</row>
    <row r="22" spans="3:12">
      <c r="C22" t="s">
        <v>77</v>
      </c>
      <c r="D22">
        <f>VLOOKUP(D19,$G$19:$I$22,2,FALSE)</f>
        <v>5</v>
      </c>
      <c r="G22" t="s">
        <v>1</v>
      </c>
      <c r="H22">
        <v>5</v>
      </c>
      <c r="I22">
        <v>43.1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</row>
    <row r="23" spans="3:12">
      <c r="C23" t="s">
        <v>78</v>
      </c>
      <c r="D23">
        <f>_xlfn.XLOOKUP(MAX('DDD Model Calculations'!$D$14:$G$14),'DDD Model Calculations'!$D$14:$G$14,'DDD Model Calculations'!$D16:$G16)</f>
        <v>4</v>
      </c>
    </row>
    <row r="24" spans="3:12">
      <c r="C24" t="s">
        <v>70</v>
      </c>
      <c r="D24">
        <f>VLOOKUP($D$19,$G$19:$L22,4,FALSE)</f>
        <v>49.100000381469727</v>
      </c>
    </row>
    <row r="25" spans="3:12">
      <c r="C25" t="s">
        <v>79</v>
      </c>
      <c r="D25">
        <f>VLOOKUP($D$19,$G$19:$L23,5,FALSE)</f>
        <v>47.799999237060547</v>
      </c>
    </row>
    <row r="26" spans="3:12">
      <c r="C26" t="s">
        <v>80</v>
      </c>
      <c r="D26">
        <f>VLOOKUP($D$19,$G$19:$L24,6,FALSE)</f>
        <v>47.5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tabSelected="1" zoomScale="120" zoomScaleNormal="120" workbookViewId="0">
      <selection activeCell="N2" sqref="N2"/>
    </sheetView>
  </sheetViews>
  <sheetFormatPr defaultColWidth="10.5" defaultRowHeight="15.95"/>
  <cols>
    <col min="2" max="3" width="10.5" style="1"/>
  </cols>
  <sheetData>
    <row r="1" spans="1:3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>
      <c r="A2" s="2" cm="1">
        <f t="array" ref="A2:F8">_xlfn._xlws.SORT(_xlfn._xlws.FILTER('Accumulated Input Data'!A2:F134,('Accumulated Input Data'!D2:D134="A")+('Accumulated Input Data'!D2:D134="01")),1,-1)</f>
        <v>45805</v>
      </c>
      <c r="B2" s="1">
        <v>30</v>
      </c>
      <c r="C2" s="1">
        <v>5615</v>
      </c>
      <c r="D2" t="str">
        <v>A</v>
      </c>
      <c r="E2">
        <v>257</v>
      </c>
      <c r="F2">
        <v>106048</v>
      </c>
      <c r="G2">
        <f>IF(F3&gt;0,F2-F3,"")</f>
        <v>3786</v>
      </c>
      <c r="H2" s="2">
        <f>IF(A2&lt;&gt;"",DATE(YEAR(A2),MONTH(A2),DAY(A2)),"")</f>
        <v>45805</v>
      </c>
      <c r="I2">
        <f>IF(A3&gt;0,A2-A3,"")</f>
        <v>64</v>
      </c>
      <c r="J2">
        <f>I2</f>
        <v>64</v>
      </c>
      <c r="K2">
        <f>IF(AND($H3&gt;0,$H3&lt;&gt;""),VLOOKUP($H3,'Weather Data'!$L$2:$P$4170,'DDD Model Calculations'!$D$22,FALSE),"")</f>
        <v>55868.70002020523</v>
      </c>
      <c r="L2">
        <f>IF(AND($K2&gt;0,$K2&lt;&gt;""),VLOOKUP($H2,'Weather Data'!$L$2:$P$4170,'DDD Model Calculations'!$D$22,FALSE),"")</f>
        <v>56482.800020311028</v>
      </c>
      <c r="M2">
        <f>L2-K2</f>
        <v>614.10000010579824</v>
      </c>
      <c r="N2">
        <f t="shared" ref="N2:N33" si="0">IF(AND($I2&gt;0,$I2&lt;&gt;""),G2/$I2,"")</f>
        <v>59.15625</v>
      </c>
      <c r="O2">
        <f t="shared" ref="O2:O33" si="1">IF(AND($I2&gt;0,$I2&lt;&gt;""),$M2/$I2,"")</f>
        <v>9.5953125016530976</v>
      </c>
      <c r="P2">
        <f>IF(AND($I2&gt;0,$I2&lt;&gt;""),$M2/$I2-5,"")</f>
        <v>4.5953125016530976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 t="str">
        <f>IF(AND($N2&gt;0,$N2&lt;&gt;"",'DDD Model Calculations'!$K$3&gt;=3),$N2-('DDD Model Calculations'!K$13+'DDD Model Calculations'!K$12*WorkingData!$P2),"")</f>
        <v/>
      </c>
      <c r="Y2" t="e">
        <f>IF(AND($N2&gt;0,$N2&lt;&gt;""),$N2-('DDD Model Calculations'!L$13+'DDD Model Calculations'!L$12*WorkingData!$P2),"")</f>
        <v>#VALUE!</v>
      </c>
      <c r="Z2">
        <f>IF(AND($N2&gt;0,$N2&lt;&gt;""),$N2-('DDD Model Calculations'!M$13+'DDD Model Calculations'!M$12*WorkingData!$P2),"")</f>
        <v>2.4790715632495761</v>
      </c>
      <c r="AA2">
        <f>IF(AND($N2&gt;0,$N2&lt;&gt;""),$N2-('DDD Model Calculations'!N$13+'DDD Model Calculations'!N$12*WorkingData!$P2),"")</f>
        <v>2.4790715632495761</v>
      </c>
      <c r="AB2" t="str">
        <f>IF(X2&lt;&gt;"",X2/'DDD Model Calculations'!K$11,"")</f>
        <v/>
      </c>
      <c r="AC2" t="e">
        <f>IF(Y2&lt;&gt;"",Y2/'DDD Model Calculations'!L$11,"")</f>
        <v>#VALUE!</v>
      </c>
      <c r="AD2">
        <f>IF(Z2&lt;&gt;"",Z2/'DDD Model Calculations'!M$11,"")</f>
        <v>0.29208835307509629</v>
      </c>
      <c r="AE2">
        <f>IF(AA2&lt;&gt;"",AA2/'DDD Model Calculations'!N$11,"")</f>
        <v>0.29208835307509629</v>
      </c>
      <c r="AF2" t="str">
        <f t="shared" ref="AF2:AF33" si="8">IF(AB2="","",IF(ABS(AB2)&gt;2,0,1))</f>
        <v/>
      </c>
      <c r="AG2" t="e">
        <f t="shared" ref="AG2:AG33" si="9">IF(AC2="","",IF(ABS(AC2)&gt;2,0,1))</f>
        <v>#VALUE!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>
      <c r="A3" s="2">
        <v>45741</v>
      </c>
      <c r="B3" s="1">
        <v>26</v>
      </c>
      <c r="C3" s="1">
        <v>4597</v>
      </c>
      <c r="D3" t="str">
        <v>A</v>
      </c>
      <c r="E3">
        <v>2942</v>
      </c>
      <c r="F3">
        <v>102262</v>
      </c>
      <c r="G3">
        <f t="shared" ref="G3:G66" si="12">IF(F4&gt;0,F3-F4,"")</f>
        <v>49741</v>
      </c>
      <c r="H3" s="2">
        <f t="shared" ref="H3:H66" si="13">IF(A3&lt;&gt;"",DATE(YEAR(A3),MONTH(A3),DAY(A3)),"")</f>
        <v>45741</v>
      </c>
      <c r="I3">
        <f t="shared" ref="I3:I66" si="14">IF(A4&gt;0,A3-A4,"")</f>
        <v>729</v>
      </c>
      <c r="J3">
        <f t="shared" ref="J3:J34" si="15">IF(AND(I3&gt;0,I3&lt;&gt;""),I3+J2,"")</f>
        <v>793</v>
      </c>
      <c r="K3">
        <f>IF(AND($H4&gt;0,$H4&lt;&gt;""),VLOOKUP($H4,'Weather Data'!$L$2:$P$4170,'DDD Model Calculations'!$D$22,FALSE),"")</f>
        <v>48483.200016576797</v>
      </c>
      <c r="L3">
        <f>IF(AND($K3&gt;0,$K3&lt;&gt;""),VLOOKUP($H3,'Weather Data'!$L$2:$P$4170,'DDD Model Calculations'!$D$22,FALSE),"")</f>
        <v>55868.70002020523</v>
      </c>
      <c r="M3">
        <f t="shared" ref="M3:M34" si="16">IF(AND(K3&gt;0,K3&lt;&gt;""),L3-K3,"")</f>
        <v>7385.5000036284328</v>
      </c>
      <c r="N3">
        <f t="shared" si="0"/>
        <v>68.231824417009605</v>
      </c>
      <c r="O3">
        <f t="shared" si="1"/>
        <v>10.131001376719386</v>
      </c>
      <c r="P3">
        <f t="shared" ref="P3:P34" si="17">IF(AND($I3&gt;0,$I3&lt;&gt;""),M3/$I3-5,"")</f>
        <v>5.1310013767193858</v>
      </c>
      <c r="Q3">
        <f t="shared" si="2"/>
        <v>1</v>
      </c>
      <c r="R3">
        <f t="shared" si="3"/>
        <v>3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0</v>
      </c>
      <c r="U3">
        <f t="shared" si="5"/>
        <v>0</v>
      </c>
      <c r="V3">
        <f t="shared" si="6"/>
        <v>1</v>
      </c>
      <c r="W3">
        <f t="shared" si="7"/>
        <v>1</v>
      </c>
      <c r="X3" t="str">
        <f>IF(AND($N3&gt;0,$N3&lt;&gt;"",'DDD Model Calculations'!$K$3&gt;=3),$N3-('DDD Model Calculations'!K$13+'DDD Model Calculations'!K$12*WorkingData!$P3),"")</f>
        <v/>
      </c>
      <c r="Y3" t="e">
        <f>IF(AND($N3&gt;0,$N3&lt;&gt;""),$N3-('DDD Model Calculations'!L$13+'DDD Model Calculations'!L$12*WorkingData!$P3),"")</f>
        <v>#VALUE!</v>
      </c>
      <c r="Z3">
        <f>IF(AND($N3&gt;0,$N3&lt;&gt;""),$N3-('DDD Model Calculations'!M$13+'DDD Model Calculations'!M$12*WorkingData!$P3),"")</f>
        <v>6.5796177536599885</v>
      </c>
      <c r="AA3">
        <f>IF(AND($N3&gt;0,$N3&lt;&gt;""),$N3-('DDD Model Calculations'!N$13+'DDD Model Calculations'!N$12*WorkingData!$P3),"")</f>
        <v>6.5796177536599885</v>
      </c>
      <c r="AB3" t="str">
        <f>IF(X3&lt;&gt;"",X3/'DDD Model Calculations'!K$11,"")</f>
        <v/>
      </c>
      <c r="AC3" t="e">
        <f>IF(Y3&lt;&gt;"",Y3/'DDD Model Calculations'!L$11,"")</f>
        <v>#VALUE!</v>
      </c>
      <c r="AD3">
        <f>IF(Z3&lt;&gt;"",Z3/'DDD Model Calculations'!M$11,"")</f>
        <v>0.77522155552906624</v>
      </c>
      <c r="AE3">
        <f>IF(AA3&lt;&gt;"",AA3/'DDD Model Calculations'!N$11,"")</f>
        <v>0.77522155552906624</v>
      </c>
      <c r="AF3" t="str">
        <f t="shared" si="8"/>
        <v/>
      </c>
      <c r="AG3" t="e">
        <f t="shared" si="9"/>
        <v>#VALUE!</v>
      </c>
      <c r="AH3">
        <f t="shared" si="10"/>
        <v>1</v>
      </c>
      <c r="AI3">
        <f t="shared" si="11"/>
        <v>1</v>
      </c>
    </row>
    <row r="4" spans="1:35">
      <c r="A4" s="2">
        <v>45012</v>
      </c>
      <c r="B4" s="1">
        <v>28</v>
      </c>
      <c r="C4" s="1">
        <v>76920</v>
      </c>
      <c r="D4" t="str">
        <v>A</v>
      </c>
      <c r="E4">
        <v>4568</v>
      </c>
      <c r="F4">
        <v>52521</v>
      </c>
      <c r="G4">
        <f t="shared" si="12"/>
        <v>9281</v>
      </c>
      <c r="H4" s="2">
        <f t="shared" si="13"/>
        <v>45012</v>
      </c>
      <c r="I4">
        <f t="shared" si="14"/>
        <v>61</v>
      </c>
      <c r="J4">
        <f t="shared" si="15"/>
        <v>854</v>
      </c>
      <c r="K4">
        <f>IF(AND($H5&gt;0,$H5&lt;&gt;""),VLOOKUP($H5,'Weather Data'!$L$2:$P$4170,'DDD Model Calculations'!$D$22,FALSE),"")</f>
        <v>47246.800014905632</v>
      </c>
      <c r="L4">
        <f>IF(AND($K4&gt;0,$K4&lt;&gt;""),VLOOKUP($H4,'Weather Data'!$L$2:$P$4170,'DDD Model Calculations'!$D$22,FALSE),"")</f>
        <v>48483.200016576797</v>
      </c>
      <c r="M4">
        <f t="shared" si="16"/>
        <v>1236.4000016711652</v>
      </c>
      <c r="N4">
        <f t="shared" si="0"/>
        <v>152.14754098360655</v>
      </c>
      <c r="O4">
        <f t="shared" si="1"/>
        <v>20.268852486412545</v>
      </c>
      <c r="P4">
        <f t="shared" si="17"/>
        <v>15.268852486412545</v>
      </c>
      <c r="Q4">
        <f t="shared" si="2"/>
        <v>1</v>
      </c>
      <c r="R4">
        <f t="shared" si="3"/>
        <v>3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0</v>
      </c>
      <c r="U4">
        <f t="shared" si="5"/>
        <v>0</v>
      </c>
      <c r="V4">
        <f t="shared" si="6"/>
        <v>1</v>
      </c>
      <c r="W4">
        <f t="shared" si="7"/>
        <v>1</v>
      </c>
      <c r="X4" t="str">
        <f>IF(AND($N4&gt;0,$N4&lt;&gt;"",'DDD Model Calculations'!$K$3&gt;=3),$N4-('DDD Model Calculations'!K$13+'DDD Model Calculations'!K$12*WorkingData!$P4),"")</f>
        <v/>
      </c>
      <c r="Y4" t="e">
        <f>IF(AND($N4&gt;0,$N4&lt;&gt;""),$N4-('DDD Model Calculations'!L$13+'DDD Model Calculations'!L$12*WorkingData!$P4),"")</f>
        <v>#VALUE!</v>
      </c>
      <c r="Z4">
        <f>IF(AND($N4&gt;0,$N4&lt;&gt;""),$N4-('DDD Model Calculations'!M$13+'DDD Model Calculations'!M$12*WorkingData!$P4),"")</f>
        <v>-3.6565097357584477</v>
      </c>
      <c r="AA4">
        <f>IF(AND($N4&gt;0,$N4&lt;&gt;""),$N4-('DDD Model Calculations'!N$13+'DDD Model Calculations'!N$12*WorkingData!$P4),"")</f>
        <v>-3.6565097357584477</v>
      </c>
      <c r="AB4" t="str">
        <f>IF(X4&lt;&gt;"",X4/'DDD Model Calculations'!K$11,"")</f>
        <v/>
      </c>
      <c r="AC4" t="e">
        <f>IF(Y4&lt;&gt;"",Y4/'DDD Model Calculations'!L$11,"")</f>
        <v>#VALUE!</v>
      </c>
      <c r="AD4">
        <f>IF(Z4&lt;&gt;"",Z4/'DDD Model Calculations'!M$11,"")</f>
        <v>-0.43081608556744155</v>
      </c>
      <c r="AE4">
        <f>IF(AA4&lt;&gt;"",AA4/'DDD Model Calculations'!N$11,"")</f>
        <v>-0.43081608556744155</v>
      </c>
      <c r="AF4" t="str">
        <f t="shared" si="8"/>
        <v/>
      </c>
      <c r="AG4" t="e">
        <f t="shared" si="9"/>
        <v>#VALUE!</v>
      </c>
      <c r="AH4">
        <f t="shared" si="10"/>
        <v>1</v>
      </c>
      <c r="AI4">
        <f t="shared" si="11"/>
        <v>1</v>
      </c>
    </row>
    <row r="5" spans="1:35">
      <c r="A5" s="2">
        <v>44951</v>
      </c>
      <c r="B5" s="1">
        <v>28</v>
      </c>
      <c r="C5" s="1">
        <v>74425</v>
      </c>
      <c r="D5" t="str">
        <v>A</v>
      </c>
      <c r="E5">
        <v>3239</v>
      </c>
      <c r="F5">
        <v>43240</v>
      </c>
      <c r="G5">
        <f t="shared" si="12"/>
        <v>9395</v>
      </c>
      <c r="H5" s="2">
        <f t="shared" si="13"/>
        <v>44951</v>
      </c>
      <c r="I5">
        <f t="shared" si="14"/>
        <v>61</v>
      </c>
      <c r="J5">
        <f t="shared" si="15"/>
        <v>915</v>
      </c>
      <c r="K5">
        <f>IF(AND($H6&gt;0,$H6&lt;&gt;""),VLOOKUP($H6,'Weather Data'!$L$2:$P$4170,'DDD Model Calculations'!$D$22,FALSE),"")</f>
        <v>46059.100014470518</v>
      </c>
      <c r="L5">
        <f>IF(AND($K5&gt;0,$K5&lt;&gt;""),VLOOKUP($H5,'Weather Data'!$L$2:$P$4170,'DDD Model Calculations'!$D$22,FALSE),"")</f>
        <v>47246.800014905632</v>
      </c>
      <c r="M5">
        <f t="shared" si="16"/>
        <v>1187.7000004351139</v>
      </c>
      <c r="N5">
        <f t="shared" si="0"/>
        <v>154.01639344262296</v>
      </c>
      <c r="O5">
        <f t="shared" si="1"/>
        <v>19.470491810411705</v>
      </c>
      <c r="P5">
        <f t="shared" si="17"/>
        <v>14.470491810411705</v>
      </c>
      <c r="Q5">
        <f t="shared" si="2"/>
        <v>1</v>
      </c>
      <c r="R5">
        <f t="shared" si="3"/>
        <v>3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0</v>
      </c>
      <c r="U5">
        <f t="shared" si="5"/>
        <v>0</v>
      </c>
      <c r="V5">
        <f t="shared" si="6"/>
        <v>1</v>
      </c>
      <c r="W5">
        <f t="shared" si="7"/>
        <v>1</v>
      </c>
      <c r="X5" t="str">
        <f>IF(AND($N5&gt;0,$N5&lt;&gt;"",'DDD Model Calculations'!$K$3&gt;=3),$N5-('DDD Model Calculations'!K$13+'DDD Model Calculations'!K$12*WorkingData!$P5),"")</f>
        <v/>
      </c>
      <c r="Y5" t="e">
        <f>IF(AND($N5&gt;0,$N5&lt;&gt;""),$N5-('DDD Model Calculations'!L$13+'DDD Model Calculations'!L$12*WorkingData!$P5),"")</f>
        <v>#VALUE!</v>
      </c>
      <c r="Z5">
        <f>IF(AND($N5&gt;0,$N5&lt;&gt;""),$N5-('DDD Model Calculations'!M$13+'DDD Model Calculations'!M$12*WorkingData!$P5),"")</f>
        <v>5.6268459600845517</v>
      </c>
      <c r="AA5">
        <f>IF(AND($N5&gt;0,$N5&lt;&gt;""),$N5-('DDD Model Calculations'!N$13+'DDD Model Calculations'!N$12*WorkingData!$P5),"")</f>
        <v>5.6268459600845517</v>
      </c>
      <c r="AB5" t="str">
        <f>IF(X5&lt;&gt;"",X5/'DDD Model Calculations'!K$11,"")</f>
        <v/>
      </c>
      <c r="AC5" t="e">
        <f>IF(Y5&lt;&gt;"",Y5/'DDD Model Calculations'!L$11,"")</f>
        <v>#VALUE!</v>
      </c>
      <c r="AD5">
        <f>IF(Z5&lt;&gt;"",Z5/'DDD Model Calculations'!M$11,"")</f>
        <v>0.66296439112633054</v>
      </c>
      <c r="AE5">
        <f>IF(AA5&lt;&gt;"",AA5/'DDD Model Calculations'!N$11,"")</f>
        <v>0.66296439112633054</v>
      </c>
      <c r="AF5" t="str">
        <f t="shared" si="8"/>
        <v/>
      </c>
      <c r="AG5" t="e">
        <f t="shared" si="9"/>
        <v>#VALUE!</v>
      </c>
      <c r="AH5">
        <f t="shared" si="10"/>
        <v>1</v>
      </c>
      <c r="AI5">
        <f t="shared" si="11"/>
        <v>1</v>
      </c>
    </row>
    <row r="6" spans="1:35">
      <c r="A6" s="2">
        <v>44890</v>
      </c>
      <c r="B6" s="1">
        <v>29</v>
      </c>
      <c r="C6" s="1">
        <v>71899</v>
      </c>
      <c r="D6" t="str">
        <v>A</v>
      </c>
      <c r="E6">
        <v>1220</v>
      </c>
      <c r="F6">
        <v>33845</v>
      </c>
      <c r="G6">
        <f t="shared" si="12"/>
        <v>3690</v>
      </c>
      <c r="H6" s="2">
        <f t="shared" si="13"/>
        <v>44890</v>
      </c>
      <c r="I6">
        <f t="shared" si="14"/>
        <v>59</v>
      </c>
      <c r="J6">
        <f t="shared" si="15"/>
        <v>974</v>
      </c>
      <c r="K6">
        <f>IF(AND($H7&gt;0,$H7&lt;&gt;""),VLOOKUP($H7,'Weather Data'!$L$2:$P$4170,'DDD Model Calculations'!$D$22,FALSE),"")</f>
        <v>45385.650010682642</v>
      </c>
      <c r="L6">
        <f>IF(AND($K6&gt;0,$K6&lt;&gt;""),VLOOKUP($H6,'Weather Data'!$L$2:$P$4170,'DDD Model Calculations'!$D$22,FALSE),"")</f>
        <v>46059.100014470518</v>
      </c>
      <c r="M6">
        <f t="shared" si="16"/>
        <v>673.45000378787518</v>
      </c>
      <c r="N6">
        <f t="shared" si="0"/>
        <v>62.542372881355931</v>
      </c>
      <c r="O6">
        <f t="shared" si="1"/>
        <v>11.414406843862292</v>
      </c>
      <c r="P6">
        <f t="shared" si="17"/>
        <v>6.4144068438622917</v>
      </c>
      <c r="Q6">
        <f t="shared" si="2"/>
        <v>1</v>
      </c>
      <c r="R6">
        <f t="shared" si="3"/>
        <v>3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0</v>
      </c>
      <c r="U6">
        <f t="shared" si="5"/>
        <v>0</v>
      </c>
      <c r="V6">
        <f t="shared" si="6"/>
        <v>1</v>
      </c>
      <c r="W6">
        <f t="shared" si="7"/>
        <v>1</v>
      </c>
      <c r="X6" t="str">
        <f>IF(AND($N6&gt;0,$N6&lt;&gt;"",'DDD Model Calculations'!$K$3&gt;=3),$N6-('DDD Model Calculations'!K$13+'DDD Model Calculations'!K$12*WorkingData!$P6),"")</f>
        <v/>
      </c>
      <c r="Y6" t="e">
        <f>IF(AND($N6&gt;0,$N6&lt;&gt;""),$N6-('DDD Model Calculations'!L$13+'DDD Model Calculations'!L$12*WorkingData!$P6),"")</f>
        <v>#VALUE!</v>
      </c>
      <c r="Z6">
        <f>IF(AND($N6&gt;0,$N6&lt;&gt;""),$N6-('DDD Model Calculations'!M$13+'DDD Model Calculations'!M$12*WorkingData!$P6),"")</f>
        <v>-11.029025541235626</v>
      </c>
      <c r="AA6">
        <f>IF(AND($N6&gt;0,$N6&lt;&gt;""),$N6-('DDD Model Calculations'!N$13+'DDD Model Calculations'!N$12*WorkingData!$P6),"")</f>
        <v>-11.029025541235626</v>
      </c>
      <c r="AB6" t="str">
        <f>IF(X6&lt;&gt;"",X6/'DDD Model Calculations'!K$11,"")</f>
        <v/>
      </c>
      <c r="AC6" t="e">
        <f>IF(Y6&lt;&gt;"",Y6/'DDD Model Calculations'!L$11,"")</f>
        <v>#VALUE!</v>
      </c>
      <c r="AD6">
        <f>IF(Z6&lt;&gt;"",Z6/'DDD Model Calculations'!M$11,"")</f>
        <v>-1.2994582141630464</v>
      </c>
      <c r="AE6">
        <f>IF(AA6&lt;&gt;"",AA6/'DDD Model Calculations'!N$11,"")</f>
        <v>-1.2994582141630464</v>
      </c>
      <c r="AF6" t="str">
        <f t="shared" si="8"/>
        <v/>
      </c>
      <c r="AG6" t="e">
        <f t="shared" si="9"/>
        <v>#VALUE!</v>
      </c>
      <c r="AH6">
        <f t="shared" si="10"/>
        <v>1</v>
      </c>
      <c r="AI6">
        <f t="shared" si="11"/>
        <v>1</v>
      </c>
    </row>
    <row r="7" spans="1:35">
      <c r="A7" s="2">
        <v>44831</v>
      </c>
      <c r="B7" s="1">
        <v>153</v>
      </c>
      <c r="C7" s="1">
        <v>0</v>
      </c>
      <c r="D7" t="str">
        <v>A</v>
      </c>
      <c r="E7">
        <v>789</v>
      </c>
      <c r="F7">
        <v>30155</v>
      </c>
      <c r="G7">
        <f t="shared" si="12"/>
        <v>789</v>
      </c>
      <c r="H7" s="2">
        <f t="shared" si="13"/>
        <v>44831</v>
      </c>
      <c r="I7">
        <f t="shared" si="14"/>
        <v>123</v>
      </c>
      <c r="J7">
        <f t="shared" si="15"/>
        <v>1097</v>
      </c>
      <c r="K7">
        <f>IF(AND($H8&gt;0,$H8&lt;&gt;""),VLOOKUP($H8,'Weather Data'!$L$2:$P$4170,'DDD Model Calculations'!$D$22,FALSE),"")</f>
        <v>45249.05000744015</v>
      </c>
      <c r="L7">
        <f>IF(AND($K7&gt;0,$K7&lt;&gt;""),VLOOKUP($H7,'Weather Data'!$L$2:$P$4170,'DDD Model Calculations'!$D$22,FALSE),"")</f>
        <v>45385.650010682642</v>
      </c>
      <c r="M7">
        <f t="shared" si="16"/>
        <v>136.60000324249268</v>
      </c>
      <c r="N7">
        <f t="shared" si="0"/>
        <v>6.4146341463414638</v>
      </c>
      <c r="O7">
        <f t="shared" si="1"/>
        <v>1.110569132052786</v>
      </c>
      <c r="P7">
        <f t="shared" si="17"/>
        <v>-3.889430867947214</v>
      </c>
      <c r="Q7">
        <f t="shared" si="2"/>
        <v>0</v>
      </c>
      <c r="R7">
        <f t="shared" si="3"/>
        <v>3</v>
      </c>
      <c r="S7">
        <f>IF('DDD Model Calculations'!$D$23=1,WorkingData!AF7,IF('DDD Model Calculations'!$D$23=2,WorkingData!AG7,IF('DDD Model Calculations'!$D$23=4,WorkingData!AH7,WorkingData!AI7)))</f>
        <v>0</v>
      </c>
      <c r="T7">
        <f t="shared" si="4"/>
        <v>0</v>
      </c>
      <c r="U7">
        <f t="shared" si="5"/>
        <v>0</v>
      </c>
      <c r="V7">
        <f t="shared" si="6"/>
        <v>1</v>
      </c>
      <c r="W7">
        <f t="shared" si="7"/>
        <v>1</v>
      </c>
      <c r="X7" t="str">
        <f>IF(AND($N7&gt;0,$N7&lt;&gt;"",'DDD Model Calculations'!$K$3&gt;=3),$N7-('DDD Model Calculations'!K$13+'DDD Model Calculations'!K$12*WorkingData!$P7),"")</f>
        <v/>
      </c>
      <c r="Y7" t="e">
        <f>IF(AND($N7&gt;0,$N7&lt;&gt;""),$N7-('DDD Model Calculations'!L$13+'DDD Model Calculations'!L$12*WorkingData!$P7),"")</f>
        <v>#VALUE!</v>
      </c>
      <c r="Z7">
        <f>IF(AND($N7&gt;0,$N7&lt;&gt;""),$N7-('DDD Model Calculations'!M$13+'DDD Model Calculations'!M$12*WorkingData!$P7),"")</f>
        <v>28.536623890913624</v>
      </c>
      <c r="AA7">
        <f>IF(AND($N7&gt;0,$N7&lt;&gt;""),$N7-('DDD Model Calculations'!N$13+'DDD Model Calculations'!N$12*WorkingData!$P7),"")</f>
        <v>28.536623890913624</v>
      </c>
      <c r="AB7" t="str">
        <f>IF(X7&lt;&gt;"",X7/'DDD Model Calculations'!K$11,"")</f>
        <v/>
      </c>
      <c r="AC7" t="e">
        <f>IF(Y7&lt;&gt;"",Y7/'DDD Model Calculations'!L$11,"")</f>
        <v>#VALUE!</v>
      </c>
      <c r="AD7">
        <f>IF(Z7&lt;&gt;"",Z7/'DDD Model Calculations'!M$11,"")</f>
        <v>3.3622326996057246</v>
      </c>
      <c r="AE7">
        <f>IF(AA7&lt;&gt;"",AA7/'DDD Model Calculations'!N$11,"")</f>
        <v>3.3622326996057246</v>
      </c>
      <c r="AF7" t="str">
        <f t="shared" si="8"/>
        <v/>
      </c>
      <c r="AG7" t="e">
        <f t="shared" si="9"/>
        <v>#VALUE!</v>
      </c>
      <c r="AH7">
        <f t="shared" si="10"/>
        <v>0</v>
      </c>
      <c r="AI7">
        <f t="shared" si="11"/>
        <v>0</v>
      </c>
    </row>
    <row r="8" spans="1:35">
      <c r="A8" s="2">
        <v>44708</v>
      </c>
      <c r="B8" s="1">
        <v>30</v>
      </c>
      <c r="C8" s="1">
        <v>70834</v>
      </c>
      <c r="D8" t="str">
        <v>A</v>
      </c>
      <c r="E8">
        <v>0</v>
      </c>
      <c r="F8">
        <v>29366</v>
      </c>
      <c r="G8" t="str">
        <f t="shared" si="12"/>
        <v/>
      </c>
      <c r="H8" s="2">
        <f t="shared" si="13"/>
        <v>44708</v>
      </c>
      <c r="I8" t="str">
        <f t="shared" si="14"/>
        <v/>
      </c>
      <c r="J8" t="str">
        <f t="shared" si="15"/>
        <v/>
      </c>
      <c r="K8" t="str">
        <f>IF(AND($H9&gt;0,$H9&lt;&gt;""),VLOOKUP($H9,'Weather Data'!$L$2:$P$4170,'DDD Model Calculations'!$D$22,FALSE),"")</f>
        <v/>
      </c>
      <c r="L8" t="str">
        <f>IF(AND($K8&gt;0,$K8&lt;&gt;""),VLOOKUP($H8,'Weather Data'!$L$2:$P$4170,'DDD Model Calculations'!$D$22,FALSE),"")</f>
        <v/>
      </c>
      <c r="M8" t="str">
        <f t="shared" si="16"/>
        <v/>
      </c>
      <c r="N8" t="str">
        <f t="shared" si="0"/>
        <v/>
      </c>
      <c r="O8" t="str">
        <f t="shared" si="1"/>
        <v/>
      </c>
      <c r="P8" t="str">
        <f t="shared" si="17"/>
        <v/>
      </c>
      <c r="Q8" t="str">
        <f t="shared" si="2"/>
        <v/>
      </c>
      <c r="R8" t="str">
        <f t="shared" si="3"/>
        <v/>
      </c>
      <c r="S8" t="str">
        <f>IF('DDD Model Calculations'!$D$23=1,WorkingData!AF8,IF('DDD Model Calculations'!$D$23=2,WorkingData!AG8,IF('DDD Model Calculations'!$D$23=4,WorkingData!AH8,WorkingData!AI8)))</f>
        <v/>
      </c>
      <c r="T8" t="str">
        <f t="shared" si="4"/>
        <v/>
      </c>
      <c r="U8" t="str">
        <f t="shared" si="5"/>
        <v/>
      </c>
      <c r="V8" t="str">
        <f t="shared" si="6"/>
        <v/>
      </c>
      <c r="W8" t="str">
        <f t="shared" si="7"/>
        <v/>
      </c>
      <c r="X8" t="str">
        <f>IF(AND($N8&gt;0,$N8&lt;&gt;"",'DDD Model Calculations'!$K$3&gt;=3),$N8-('DDD Model Calculations'!K$13+'DDD Model Calculations'!K$12*WorkingData!$P8),"")</f>
        <v/>
      </c>
      <c r="Y8" t="str">
        <f>IF(AND($N8&gt;0,$N8&lt;&gt;""),$N8-('DDD Model Calculations'!L$13+'DDD Model Calculations'!L$12*WorkingData!$P8),"")</f>
        <v/>
      </c>
      <c r="Z8" t="str">
        <f>IF(AND($N8&gt;0,$N8&lt;&gt;""),$N8-('DDD Model Calculations'!M$13+'DDD Model Calculations'!M$12*WorkingData!$P8),"")</f>
        <v/>
      </c>
      <c r="AA8" t="str">
        <f>IF(AND($N8&gt;0,$N8&lt;&gt;""),$N8-('DDD Model Calculations'!N$13+'DDD Model Calculations'!N$12*WorkingData!$P8),"")</f>
        <v/>
      </c>
      <c r="AB8" t="str">
        <f>IF(X8&lt;&gt;"",X8/'DDD Model Calculations'!K$11,"")</f>
        <v/>
      </c>
      <c r="AC8" t="str">
        <f>IF(Y8&lt;&gt;"",Y8/'DDD Model Calculations'!L$11,"")</f>
        <v/>
      </c>
      <c r="AD8" t="str">
        <f>IF(Z8&lt;&gt;"",Z8/'DDD Model Calculations'!M$11,"")</f>
        <v/>
      </c>
      <c r="AE8" t="str">
        <f>IF(AA8&lt;&gt;"",AA8/'DDD Model Calculations'!N$11,"")</f>
        <v/>
      </c>
      <c r="AF8" t="str">
        <f t="shared" si="8"/>
        <v/>
      </c>
      <c r="AG8" t="str">
        <f t="shared" si="9"/>
        <v/>
      </c>
      <c r="AH8" t="str">
        <f t="shared" si="10"/>
        <v/>
      </c>
      <c r="AI8" t="str">
        <f t="shared" si="11"/>
        <v/>
      </c>
    </row>
    <row r="9" spans="1:35">
      <c r="A9" s="2"/>
      <c r="G9" t="str">
        <f t="shared" si="12"/>
        <v/>
      </c>
      <c r="H9" s="2" t="str">
        <f t="shared" si="13"/>
        <v/>
      </c>
      <c r="I9" t="str">
        <f t="shared" si="14"/>
        <v/>
      </c>
      <c r="J9" t="str">
        <f t="shared" si="15"/>
        <v/>
      </c>
      <c r="K9" t="str">
        <f>IF(AND($H10&gt;0,$H10&lt;&gt;""),VLOOKUP($H10,'Weather Data'!$L$2:$P$4170,'DDD Model Calculations'!$D$22,FALSE),"")</f>
        <v/>
      </c>
      <c r="L9" t="str">
        <f>IF(AND($K9&gt;0,$K9&lt;&gt;""),VLOOKUP($H9,'Weather Data'!$L$2:$P$4170,'DDD Model Calculations'!$D$22,FALSE),"")</f>
        <v/>
      </c>
      <c r="M9" t="str">
        <f t="shared" si="16"/>
        <v/>
      </c>
      <c r="N9" t="str">
        <f t="shared" si="0"/>
        <v/>
      </c>
      <c r="O9" t="str">
        <f t="shared" si="1"/>
        <v/>
      </c>
      <c r="P9" t="str">
        <f t="shared" si="17"/>
        <v/>
      </c>
      <c r="Q9" t="str">
        <f t="shared" si="2"/>
        <v/>
      </c>
      <c r="R9" t="str">
        <f t="shared" si="3"/>
        <v/>
      </c>
      <c r="S9" t="str">
        <f>IF('DDD Model Calculations'!$D$23=1,WorkingData!AF9,IF('DDD Model Calculations'!$D$23=2,WorkingData!AG9,IF('DDD Model Calculations'!$D$23=4,WorkingData!AH9,WorkingData!AI9)))</f>
        <v/>
      </c>
      <c r="T9" t="str">
        <f t="shared" si="4"/>
        <v/>
      </c>
      <c r="U9" t="str">
        <f t="shared" si="5"/>
        <v/>
      </c>
      <c r="V9" t="str">
        <f t="shared" si="6"/>
        <v/>
      </c>
      <c r="W9" t="str">
        <f t="shared" si="7"/>
        <v/>
      </c>
      <c r="X9" t="str">
        <f>IF(AND($N9&gt;0,$N9&lt;&gt;"",'DDD Model Calculations'!$K$3&gt;=3),$N9-('DDD Model Calculations'!K$13+'DDD Model Calculations'!K$12*WorkingData!$P9),"")</f>
        <v/>
      </c>
      <c r="Y9" t="str">
        <f>IF(AND($N9&gt;0,$N9&lt;&gt;""),$N9-('DDD Model Calculations'!L$13+'DDD Model Calculations'!L$12*WorkingData!$P9),"")</f>
        <v/>
      </c>
      <c r="Z9" t="str">
        <f>IF(AND($N9&gt;0,$N9&lt;&gt;""),$N9-('DDD Model Calculations'!M$13+'DDD Model Calculations'!M$12*WorkingData!$P9),"")</f>
        <v/>
      </c>
      <c r="AA9" t="str">
        <f>IF(AND($N9&gt;0,$N9&lt;&gt;""),$N9-('DDD Model Calculations'!N$13+'DDD Model Calculations'!N$12*WorkingData!$P9),"")</f>
        <v/>
      </c>
      <c r="AB9" t="str">
        <f>IF(X9&lt;&gt;"",X9/'DDD Model Calculations'!K$11,"")</f>
        <v/>
      </c>
      <c r="AC9" t="str">
        <f>IF(Y9&lt;&gt;"",Y9/'DDD Model Calculations'!L$11,"")</f>
        <v/>
      </c>
      <c r="AD9" t="str">
        <f>IF(Z9&lt;&gt;"",Z9/'DDD Model Calculations'!M$11,"")</f>
        <v/>
      </c>
      <c r="AE9" t="str">
        <f>IF(AA9&lt;&gt;"",AA9/'DDD Model Calculations'!N$11,"")</f>
        <v/>
      </c>
      <c r="AF9" t="str">
        <f t="shared" si="8"/>
        <v/>
      </c>
      <c r="AG9" t="str">
        <f t="shared" si="9"/>
        <v/>
      </c>
      <c r="AH9" t="str">
        <f t="shared" si="10"/>
        <v/>
      </c>
      <c r="AI9" t="str">
        <f t="shared" si="11"/>
        <v/>
      </c>
    </row>
    <row r="10" spans="1:35">
      <c r="A10" s="2"/>
      <c r="G10" t="str">
        <f t="shared" si="12"/>
        <v/>
      </c>
      <c r="H10" s="2" t="str">
        <f t="shared" si="13"/>
        <v/>
      </c>
      <c r="I10" t="str">
        <f t="shared" si="14"/>
        <v/>
      </c>
      <c r="J10" t="str">
        <f t="shared" si="15"/>
        <v/>
      </c>
      <c r="K10" t="str">
        <f>IF(AND($H11&gt;0,$H11&lt;&gt;""),VLOOKUP($H11,'Weather Data'!$L$2:$P$4170,'DDD Model Calculations'!$D$22,FALSE),"")</f>
        <v/>
      </c>
      <c r="L10" t="str">
        <f>IF(AND($K10&gt;0,$K10&lt;&gt;""),VLOOKUP($H10,'Weather Data'!$L$2:$P$4170,'DDD Model Calculations'!$D$22,FALSE),"")</f>
        <v/>
      </c>
      <c r="M10" t="str">
        <f t="shared" si="16"/>
        <v/>
      </c>
      <c r="N10" t="str">
        <f t="shared" si="0"/>
        <v/>
      </c>
      <c r="O10" t="str">
        <f t="shared" si="1"/>
        <v/>
      </c>
      <c r="P10" t="str">
        <f t="shared" si="17"/>
        <v/>
      </c>
      <c r="Q10" t="str">
        <f t="shared" si="2"/>
        <v/>
      </c>
      <c r="R10" t="str">
        <f t="shared" si="3"/>
        <v/>
      </c>
      <c r="S10" t="str">
        <f>IF('DDD Model Calculations'!$D$23=1,WorkingData!AF10,IF('DDD Model Calculations'!$D$23=2,WorkingData!AG10,IF('DDD Model Calculations'!$D$23=4,WorkingData!AH10,WorkingData!AI10)))</f>
        <v/>
      </c>
      <c r="T10" t="str">
        <f t="shared" si="4"/>
        <v/>
      </c>
      <c r="U10" t="str">
        <f t="shared" si="5"/>
        <v/>
      </c>
      <c r="V10" t="str">
        <f t="shared" si="6"/>
        <v/>
      </c>
      <c r="W10" t="str">
        <f t="shared" si="7"/>
        <v/>
      </c>
      <c r="X10" t="str">
        <f>IF(AND($N10&gt;0,$N10&lt;&gt;"",'DDD Model Calculations'!$K$3&gt;=3),$N10-('DDD Model Calculations'!K$13+'DDD Model Calculations'!K$12*WorkingData!$P10),"")</f>
        <v/>
      </c>
      <c r="Y10" t="str">
        <f>IF(AND($N10&gt;0,$N10&lt;&gt;""),$N10-('DDD Model Calculations'!L$13+'DDD Model Calculations'!L$12*WorkingData!$P10),"")</f>
        <v/>
      </c>
      <c r="Z10" t="str">
        <f>IF(AND($N10&gt;0,$N10&lt;&gt;""),$N10-('DDD Model Calculations'!M$13+'DDD Model Calculations'!M$12*WorkingData!$P10),"")</f>
        <v/>
      </c>
      <c r="AA10" t="str">
        <f>IF(AND($N10&gt;0,$N10&lt;&gt;""),$N10-('DDD Model Calculations'!N$13+'DDD Model Calculations'!N$12*WorkingData!$P10),"")</f>
        <v/>
      </c>
      <c r="AB10" t="str">
        <f>IF(X10&lt;&gt;"",X10/'DDD Model Calculations'!K$11,"")</f>
        <v/>
      </c>
      <c r="AC10" t="str">
        <f>IF(Y10&lt;&gt;"",Y10/'DDD Model Calculations'!L$11,"")</f>
        <v/>
      </c>
      <c r="AD10" t="str">
        <f>IF(Z10&lt;&gt;"",Z10/'DDD Model Calculations'!M$11,"")</f>
        <v/>
      </c>
      <c r="AE10" t="str">
        <f>IF(AA10&lt;&gt;"",AA10/'DDD Model Calculations'!N$11,"")</f>
        <v/>
      </c>
      <c r="AF10" t="str">
        <f t="shared" si="8"/>
        <v/>
      </c>
      <c r="AG10" t="str">
        <f t="shared" si="9"/>
        <v/>
      </c>
      <c r="AH10" t="str">
        <f t="shared" si="10"/>
        <v/>
      </c>
      <c r="AI10" t="str">
        <f t="shared" si="11"/>
        <v/>
      </c>
    </row>
    <row r="11" spans="1:35">
      <c r="A11" s="2"/>
      <c r="G11" t="str">
        <f t="shared" si="12"/>
        <v/>
      </c>
      <c r="H11" s="2" t="str">
        <f t="shared" si="13"/>
        <v/>
      </c>
      <c r="I11" t="str">
        <f t="shared" si="14"/>
        <v/>
      </c>
      <c r="J11" t="str">
        <f t="shared" si="15"/>
        <v/>
      </c>
      <c r="K11" t="str">
        <f>IF(AND($H12&gt;0,$H12&lt;&gt;""),VLOOKUP($H12,'Weather Data'!$L$2:$P$4170,'DDD Model Calculations'!$D$22,FALSE),"")</f>
        <v/>
      </c>
      <c r="L11" t="str">
        <f>IF(AND($K11&gt;0,$K11&lt;&gt;""),VLOOKUP($H11,'Weather Data'!$L$2:$P$4170,'DDD Model Calculations'!$D$22,FALSE),"")</f>
        <v/>
      </c>
      <c r="M11" t="str">
        <f t="shared" si="16"/>
        <v/>
      </c>
      <c r="N11" t="str">
        <f t="shared" si="0"/>
        <v/>
      </c>
      <c r="O11" t="str">
        <f t="shared" si="1"/>
        <v/>
      </c>
      <c r="P11" t="str">
        <f t="shared" si="17"/>
        <v/>
      </c>
      <c r="Q11" t="str">
        <f t="shared" si="2"/>
        <v/>
      </c>
      <c r="R11" t="str">
        <f t="shared" si="3"/>
        <v/>
      </c>
      <c r="S11" t="str">
        <f>IF('DDD Model Calculations'!$D$23=1,WorkingData!AF11,IF('DDD Model Calculations'!$D$23=2,WorkingData!AG11,IF('DDD Model Calculations'!$D$23=4,WorkingData!AH11,WorkingData!AI11)))</f>
        <v/>
      </c>
      <c r="T11" t="str">
        <f t="shared" si="4"/>
        <v/>
      </c>
      <c r="U11" t="str">
        <f t="shared" si="5"/>
        <v/>
      </c>
      <c r="V11" t="str">
        <f t="shared" si="6"/>
        <v/>
      </c>
      <c r="W11" t="str">
        <f t="shared" si="7"/>
        <v/>
      </c>
      <c r="X11" t="str">
        <f>IF(AND($N11&gt;0,$N11&lt;&gt;"",'DDD Model Calculations'!$K$3&gt;=3),$N11-('DDD Model Calculations'!K$13+'DDD Model Calculations'!K$12*WorkingData!$P11),"")</f>
        <v/>
      </c>
      <c r="Y11" t="str">
        <f>IF(AND($N11&gt;0,$N11&lt;&gt;""),$N11-('DDD Model Calculations'!L$13+'DDD Model Calculations'!L$12*WorkingData!$P11),"")</f>
        <v/>
      </c>
      <c r="Z11" t="str">
        <f>IF(AND($N11&gt;0,$N11&lt;&gt;""),$N11-('DDD Model Calculations'!M$13+'DDD Model Calculations'!M$12*WorkingData!$P11),"")</f>
        <v/>
      </c>
      <c r="AA11" t="str">
        <f>IF(AND($N11&gt;0,$N11&lt;&gt;""),$N11-('DDD Model Calculations'!N$13+'DDD Model Calculations'!N$12*WorkingData!$P11),"")</f>
        <v/>
      </c>
      <c r="AB11" t="str">
        <f>IF(X11&lt;&gt;"",X11/'DDD Model Calculations'!K$11,"")</f>
        <v/>
      </c>
      <c r="AC11" t="str">
        <f>IF(Y11&lt;&gt;"",Y11/'DDD Model Calculations'!L$11,"")</f>
        <v/>
      </c>
      <c r="AD11" t="str">
        <f>IF(Z11&lt;&gt;"",Z11/'DDD Model Calculations'!M$11,"")</f>
        <v/>
      </c>
      <c r="AE11" t="str">
        <f>IF(AA11&lt;&gt;"",AA11/'DDD Model Calculations'!N$11,"")</f>
        <v/>
      </c>
      <c r="AF11" t="str">
        <f t="shared" si="8"/>
        <v/>
      </c>
      <c r="AG11" t="str">
        <f t="shared" si="9"/>
        <v/>
      </c>
      <c r="AH11" t="str">
        <f t="shared" si="10"/>
        <v/>
      </c>
      <c r="AI11" t="str">
        <f t="shared" si="11"/>
        <v/>
      </c>
    </row>
    <row r="12" spans="1:35">
      <c r="A12" s="2"/>
      <c r="G12" t="str">
        <f t="shared" si="12"/>
        <v/>
      </c>
      <c r="H12" s="2" t="str">
        <f t="shared" si="13"/>
        <v/>
      </c>
      <c r="I12" t="str">
        <f t="shared" si="14"/>
        <v/>
      </c>
      <c r="J12" t="str">
        <f t="shared" si="15"/>
        <v/>
      </c>
      <c r="K12" t="str">
        <f>IF(AND($H13&gt;0,$H13&lt;&gt;""),VLOOKUP($H13,'Weather Data'!$L$2:$P$4170,'DDD Model Calculations'!$D$22,FALSE),"")</f>
        <v/>
      </c>
      <c r="L12" t="str">
        <f>IF(AND($K12&gt;0,$K12&lt;&gt;""),VLOOKUP($H12,'Weather Data'!$L$2:$P$4170,'DDD Model Calculations'!$D$22,FALSE),"")</f>
        <v/>
      </c>
      <c r="M12" t="str">
        <f t="shared" si="16"/>
        <v/>
      </c>
      <c r="N12" t="str">
        <f t="shared" si="0"/>
        <v/>
      </c>
      <c r="O12" t="str">
        <f t="shared" si="1"/>
        <v/>
      </c>
      <c r="P12" t="str">
        <f t="shared" si="17"/>
        <v/>
      </c>
      <c r="Q12" t="str">
        <f t="shared" si="2"/>
        <v/>
      </c>
      <c r="R12" t="str">
        <f t="shared" si="3"/>
        <v/>
      </c>
      <c r="S12" t="str">
        <f>IF('DDD Model Calculations'!$D$23=1,WorkingData!AF12,IF('DDD Model Calculations'!$D$23=2,WorkingData!AG12,IF('DDD Model Calculations'!$D$23=4,WorkingData!AH12,WorkingData!AI12)))</f>
        <v/>
      </c>
      <c r="T12" t="str">
        <f t="shared" si="4"/>
        <v/>
      </c>
      <c r="U12" t="str">
        <f t="shared" si="5"/>
        <v/>
      </c>
      <c r="V12" t="str">
        <f t="shared" si="6"/>
        <v/>
      </c>
      <c r="W12" t="str">
        <f t="shared" si="7"/>
        <v/>
      </c>
      <c r="X12" t="str">
        <f>IF(AND($N12&gt;0,$N12&lt;&gt;"",'DDD Model Calculations'!$K$3&gt;=3),$N12-('DDD Model Calculations'!K$13+'DDD Model Calculations'!K$12*WorkingData!$P12),"")</f>
        <v/>
      </c>
      <c r="Y12" t="str">
        <f>IF(AND($N12&gt;0,$N12&lt;&gt;""),$N12-('DDD Model Calculations'!L$13+'DDD Model Calculations'!L$12*WorkingData!$P12),"")</f>
        <v/>
      </c>
      <c r="Z12" t="str">
        <f>IF(AND($N12&gt;0,$N12&lt;&gt;""),$N12-('DDD Model Calculations'!M$13+'DDD Model Calculations'!M$12*WorkingData!$P12),"")</f>
        <v/>
      </c>
      <c r="AA12" t="str">
        <f>IF(AND($N12&gt;0,$N12&lt;&gt;""),$N12-('DDD Model Calculations'!N$13+'DDD Model Calculations'!N$12*WorkingData!$P12),"")</f>
        <v/>
      </c>
      <c r="AB12" t="str">
        <f>IF(X12&lt;&gt;"",X12/'DDD Model Calculations'!K$11,"")</f>
        <v/>
      </c>
      <c r="AC12" t="str">
        <f>IF(Y12&lt;&gt;"",Y12/'DDD Model Calculations'!L$11,"")</f>
        <v/>
      </c>
      <c r="AD12" t="str">
        <f>IF(Z12&lt;&gt;"",Z12/'DDD Model Calculations'!M$11,"")</f>
        <v/>
      </c>
      <c r="AE12" t="str">
        <f>IF(AA12&lt;&gt;"",AA12/'DDD Model Calculations'!N$11,"")</f>
        <v/>
      </c>
      <c r="AF12" t="str">
        <f t="shared" si="8"/>
        <v/>
      </c>
      <c r="AG12" t="str">
        <f t="shared" si="9"/>
        <v/>
      </c>
      <c r="AH12" t="str">
        <f t="shared" si="10"/>
        <v/>
      </c>
      <c r="AI12" t="str">
        <f t="shared" si="11"/>
        <v/>
      </c>
    </row>
    <row r="13" spans="1:35">
      <c r="A13" s="2"/>
      <c r="G13" t="str">
        <f t="shared" si="12"/>
        <v/>
      </c>
      <c r="H13" s="2" t="str">
        <f t="shared" si="13"/>
        <v/>
      </c>
      <c r="I13" t="str">
        <f t="shared" si="14"/>
        <v/>
      </c>
      <c r="J13" t="str">
        <f t="shared" si="15"/>
        <v/>
      </c>
      <c r="K13" t="str">
        <f>IF(AND($H14&gt;0,$H14&lt;&gt;""),VLOOKUP($H14,'Weather Data'!$L$2:$P$4170,'DDD Model Calculations'!$D$22,FALSE),"")</f>
        <v/>
      </c>
      <c r="L13" t="str">
        <f>IF(AND($K13&gt;0,$K13&lt;&gt;""),VLOOKUP($H13,'Weather Data'!$L$2:$P$4170,'DDD Model Calculations'!$D$22,FALSE),"")</f>
        <v/>
      </c>
      <c r="M13" t="str">
        <f t="shared" si="16"/>
        <v/>
      </c>
      <c r="N13" t="str">
        <f t="shared" si="0"/>
        <v/>
      </c>
      <c r="O13" t="str">
        <f t="shared" si="1"/>
        <v/>
      </c>
      <c r="P13" t="str">
        <f t="shared" si="17"/>
        <v/>
      </c>
      <c r="Q13" t="str">
        <f t="shared" si="2"/>
        <v/>
      </c>
      <c r="R13" t="str">
        <f t="shared" si="3"/>
        <v/>
      </c>
      <c r="S13" t="str">
        <f>IF('DDD Model Calculations'!$D$23=1,WorkingData!AF13,IF('DDD Model Calculations'!$D$23=2,WorkingData!AG13,IF('DDD Model Calculations'!$D$23=4,WorkingData!AH13,WorkingData!AI13)))</f>
        <v/>
      </c>
      <c r="T13" t="str">
        <f t="shared" si="4"/>
        <v/>
      </c>
      <c r="U13" t="str">
        <f t="shared" si="5"/>
        <v/>
      </c>
      <c r="V13" t="str">
        <f t="shared" si="6"/>
        <v/>
      </c>
      <c r="W13" t="str">
        <f t="shared" si="7"/>
        <v/>
      </c>
      <c r="X13" t="str">
        <f>IF(AND($N13&gt;0,$N13&lt;&gt;"",'DDD Model Calculations'!$K$3&gt;=3),$N13-('DDD Model Calculations'!K$13+'DDD Model Calculations'!K$12*WorkingData!$P13),"")</f>
        <v/>
      </c>
      <c r="Y13" t="str">
        <f>IF(AND($N13&gt;0,$N13&lt;&gt;""),$N13-('DDD Model Calculations'!L$13+'DDD Model Calculations'!L$12*WorkingData!$P13),"")</f>
        <v/>
      </c>
      <c r="Z13" t="str">
        <f>IF(AND($N13&gt;0,$N13&lt;&gt;""),$N13-('DDD Model Calculations'!M$13+'DDD Model Calculations'!M$12*WorkingData!$P13),"")</f>
        <v/>
      </c>
      <c r="AA13" t="str">
        <f>IF(AND($N13&gt;0,$N13&lt;&gt;""),$N13-('DDD Model Calculations'!N$13+'DDD Model Calculations'!N$12*WorkingData!$P13),"")</f>
        <v/>
      </c>
      <c r="AB13" t="str">
        <f>IF(X13&lt;&gt;"",X13/'DDD Model Calculations'!K$11,"")</f>
        <v/>
      </c>
      <c r="AC13" t="str">
        <f>IF(Y13&lt;&gt;"",Y13/'DDD Model Calculations'!L$11,"")</f>
        <v/>
      </c>
      <c r="AD13" t="str">
        <f>IF(Z13&lt;&gt;"",Z13/'DDD Model Calculations'!M$11,"")</f>
        <v/>
      </c>
      <c r="AE13" t="str">
        <f>IF(AA13&lt;&gt;"",AA13/'DDD Model Calculations'!N$11,"")</f>
        <v/>
      </c>
      <c r="AF13" t="str">
        <f t="shared" si="8"/>
        <v/>
      </c>
      <c r="AG13" t="str">
        <f t="shared" si="9"/>
        <v/>
      </c>
      <c r="AH13" t="str">
        <f t="shared" si="10"/>
        <v/>
      </c>
      <c r="AI13" t="str">
        <f t="shared" si="11"/>
        <v/>
      </c>
    </row>
    <row r="14" spans="1:35">
      <c r="A14" s="2"/>
      <c r="G14" t="str">
        <f t="shared" si="12"/>
        <v/>
      </c>
      <c r="H14" s="2" t="str">
        <f t="shared" si="13"/>
        <v/>
      </c>
      <c r="I14" t="str">
        <f t="shared" si="14"/>
        <v/>
      </c>
      <c r="J14" t="str">
        <f t="shared" si="15"/>
        <v/>
      </c>
      <c r="K14" t="str">
        <f>IF(AND($H15&gt;0,$H15&lt;&gt;""),VLOOKUP($H15,'Weather Data'!$L$2:$P$4170,'DDD Model Calculations'!$D$22,FALSE),"")</f>
        <v/>
      </c>
      <c r="L14" t="str">
        <f>IF(AND($K14&gt;0,$K14&lt;&gt;""),VLOOKUP($H14,'Weather Data'!$L$2:$P$4170,'DDD Model Calculations'!$D$22,FALSE),"")</f>
        <v/>
      </c>
      <c r="M14" t="str">
        <f t="shared" si="16"/>
        <v/>
      </c>
      <c r="N14" t="str">
        <f t="shared" si="0"/>
        <v/>
      </c>
      <c r="O14" t="str">
        <f t="shared" si="1"/>
        <v/>
      </c>
      <c r="P14" t="str">
        <f t="shared" si="17"/>
        <v/>
      </c>
      <c r="Q14" t="str">
        <f t="shared" si="2"/>
        <v/>
      </c>
      <c r="R14" t="str">
        <f t="shared" si="3"/>
        <v/>
      </c>
      <c r="S14" t="str">
        <f>IF('DDD Model Calculations'!$D$23=1,WorkingData!AF14,IF('DDD Model Calculations'!$D$23=2,WorkingData!AG14,IF('DDD Model Calculations'!$D$23=4,WorkingData!AH14,WorkingData!AI14)))</f>
        <v/>
      </c>
      <c r="T14" t="str">
        <f t="shared" si="4"/>
        <v/>
      </c>
      <c r="U14" t="str">
        <f t="shared" si="5"/>
        <v/>
      </c>
      <c r="V14" t="str">
        <f t="shared" si="6"/>
        <v/>
      </c>
      <c r="W14" t="str">
        <f t="shared" si="7"/>
        <v/>
      </c>
      <c r="X14" t="str">
        <f>IF(AND($N14&gt;0,$N14&lt;&gt;"",'DDD Model Calculations'!$K$3&gt;=3),$N14-('DDD Model Calculations'!K$13+'DDD Model Calculations'!K$12*WorkingData!$P14),"")</f>
        <v/>
      </c>
      <c r="Y14" t="str">
        <f>IF(AND($N14&gt;0,$N14&lt;&gt;""),$N14-('DDD Model Calculations'!L$13+'DDD Model Calculations'!L$12*WorkingData!$P14),"")</f>
        <v/>
      </c>
      <c r="Z14" t="str">
        <f>IF(AND($N14&gt;0,$N14&lt;&gt;""),$N14-('DDD Model Calculations'!M$13+'DDD Model Calculations'!M$12*WorkingData!$P14),"")</f>
        <v/>
      </c>
      <c r="AA14" t="str">
        <f>IF(AND($N14&gt;0,$N14&lt;&gt;""),$N14-('DDD Model Calculations'!N$13+'DDD Model Calculations'!N$12*WorkingData!$P14),"")</f>
        <v/>
      </c>
      <c r="AB14" t="str">
        <f>IF(X14&lt;&gt;"",X14/'DDD Model Calculations'!K$11,"")</f>
        <v/>
      </c>
      <c r="AC14" t="str">
        <f>IF(Y14&lt;&gt;"",Y14/'DDD Model Calculations'!L$11,"")</f>
        <v/>
      </c>
      <c r="AD14" t="str">
        <f>IF(Z14&lt;&gt;"",Z14/'DDD Model Calculations'!M$11,"")</f>
        <v/>
      </c>
      <c r="AE14" t="str">
        <f>IF(AA14&lt;&gt;"",AA14/'DDD Model Calculations'!N$11,"")</f>
        <v/>
      </c>
      <c r="AF14" t="str">
        <f t="shared" si="8"/>
        <v/>
      </c>
      <c r="AG14" t="str">
        <f t="shared" si="9"/>
        <v/>
      </c>
      <c r="AH14" t="str">
        <f t="shared" si="10"/>
        <v/>
      </c>
      <c r="AI14" t="str">
        <f t="shared" si="11"/>
        <v/>
      </c>
    </row>
    <row r="15" spans="1:35">
      <c r="A15" s="2"/>
      <c r="G15" t="str">
        <f t="shared" si="12"/>
        <v/>
      </c>
      <c r="H15" s="2" t="str">
        <f t="shared" si="13"/>
        <v/>
      </c>
      <c r="I15" t="str">
        <f t="shared" si="14"/>
        <v/>
      </c>
      <c r="J15" t="str">
        <f t="shared" si="15"/>
        <v/>
      </c>
      <c r="K15" t="str">
        <f>IF(AND($H16&gt;0,$H16&lt;&gt;""),VLOOKUP($H16,'Weather Data'!$L$2:$P$4170,'DDD Model Calculations'!$D$22,FALSE),"")</f>
        <v/>
      </c>
      <c r="L15" t="str">
        <f>IF(AND($K15&gt;0,$K15&lt;&gt;""),VLOOKUP($H15,'Weather Data'!$L$2:$P$4170,'DDD Model Calculations'!$D$22,FALSE),"")</f>
        <v/>
      </c>
      <c r="M15" t="str">
        <f t="shared" si="16"/>
        <v/>
      </c>
      <c r="N15" t="str">
        <f t="shared" si="0"/>
        <v/>
      </c>
      <c r="O15" t="str">
        <f t="shared" si="1"/>
        <v/>
      </c>
      <c r="P15" t="str">
        <f t="shared" si="17"/>
        <v/>
      </c>
      <c r="Q15" t="str">
        <f t="shared" si="2"/>
        <v/>
      </c>
      <c r="R15" t="str">
        <f t="shared" si="3"/>
        <v/>
      </c>
      <c r="S15" t="str">
        <f>IF('DDD Model Calculations'!$D$23=1,WorkingData!AF15,IF('DDD Model Calculations'!$D$23=2,WorkingData!AG15,IF('DDD Model Calculations'!$D$23=4,WorkingData!AH15,WorkingData!AI15)))</f>
        <v/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  <c r="X15" t="str">
        <f>IF(AND($N15&gt;0,$N15&lt;&gt;"",'DDD Model Calculations'!$K$3&gt;=3),$N15-('DDD Model Calculations'!K$13+'DDD Model Calculations'!K$12*WorkingData!$P15),"")</f>
        <v/>
      </c>
      <c r="Y15" t="str">
        <f>IF(AND($N15&gt;0,$N15&lt;&gt;""),$N15-('DDD Model Calculations'!L$13+'DDD Model Calculations'!L$12*WorkingData!$P15),"")</f>
        <v/>
      </c>
      <c r="Z15" t="str">
        <f>IF(AND($N15&gt;0,$N15&lt;&gt;""),$N15-('DDD Model Calculations'!M$13+'DDD Model Calculations'!M$12*WorkingData!$P15),"")</f>
        <v/>
      </c>
      <c r="AA15" t="str">
        <f>IF(AND($N15&gt;0,$N15&lt;&gt;""),$N15-('DDD Model Calculations'!N$13+'DDD Model Calculations'!N$12*WorkingData!$P15),"")</f>
        <v/>
      </c>
      <c r="AB15" t="str">
        <f>IF(X15&lt;&gt;"",X15/'DDD Model Calculations'!K$11,"")</f>
        <v/>
      </c>
      <c r="AC15" t="str">
        <f>IF(Y15&lt;&gt;"",Y15/'DDD Model Calculations'!L$11,"")</f>
        <v/>
      </c>
      <c r="AD15" t="str">
        <f>IF(Z15&lt;&gt;"",Z15/'DDD Model Calculations'!M$11,"")</f>
        <v/>
      </c>
      <c r="AE15" t="str">
        <f>IF(AA15&lt;&gt;"",AA15/'DDD Model Calculations'!N$11,"")</f>
        <v/>
      </c>
      <c r="AF15" t="str">
        <f t="shared" si="8"/>
        <v/>
      </c>
      <c r="AG15" t="str">
        <f t="shared" si="9"/>
        <v/>
      </c>
      <c r="AH15" t="str">
        <f t="shared" si="10"/>
        <v/>
      </c>
      <c r="AI15" t="str">
        <f t="shared" si="11"/>
        <v/>
      </c>
    </row>
    <row r="16" spans="1:35">
      <c r="A16" s="2"/>
      <c r="G16" t="str">
        <f t="shared" si="12"/>
        <v/>
      </c>
      <c r="H16" s="2" t="str">
        <f t="shared" si="13"/>
        <v/>
      </c>
      <c r="I16" t="str">
        <f t="shared" si="14"/>
        <v/>
      </c>
      <c r="J16" t="str">
        <f t="shared" si="15"/>
        <v/>
      </c>
      <c r="K16" t="str">
        <f>IF(AND($H17&gt;0,$H17&lt;&gt;""),VLOOKUP($H17,'Weather Data'!$L$2:$P$4170,'DDD Model Calculations'!$D$22,FALSE),"")</f>
        <v/>
      </c>
      <c r="L16" t="str">
        <f>IF(AND($K16&gt;0,$K16&lt;&gt;""),VLOOKUP($H16,'Weather Data'!$L$2:$P$4170,'DDD Model Calculations'!$D$22,FALSE),"")</f>
        <v/>
      </c>
      <c r="M16" t="str">
        <f t="shared" si="16"/>
        <v/>
      </c>
      <c r="N16" t="str">
        <f t="shared" si="0"/>
        <v/>
      </c>
      <c r="O16" t="str">
        <f t="shared" si="1"/>
        <v/>
      </c>
      <c r="P16" t="str">
        <f t="shared" si="17"/>
        <v/>
      </c>
      <c r="Q16" t="str">
        <f t="shared" si="2"/>
        <v/>
      </c>
      <c r="R16" t="str">
        <f t="shared" si="3"/>
        <v/>
      </c>
      <c r="S16" t="str">
        <f>IF('DDD Model Calculations'!$D$23=1,WorkingData!AF16,IF('DDD Model Calculations'!$D$23=2,WorkingData!AG16,IF('DDD Model Calculations'!$D$23=4,WorkingData!AH16,WorkingData!AI16)))</f>
        <v/>
      </c>
      <c r="T16" t="str">
        <f t="shared" si="4"/>
        <v/>
      </c>
      <c r="U16" t="str">
        <f t="shared" si="5"/>
        <v/>
      </c>
      <c r="V16" t="str">
        <f t="shared" si="6"/>
        <v/>
      </c>
      <c r="W16" t="str">
        <f t="shared" si="7"/>
        <v/>
      </c>
      <c r="X16" t="str">
        <f>IF(AND($N16&gt;0,$N16&lt;&gt;"",'DDD Model Calculations'!$K$3&gt;=3),$N16-('DDD Model Calculations'!K$13+'DDD Model Calculations'!K$12*WorkingData!$P16),"")</f>
        <v/>
      </c>
      <c r="Y16" t="str">
        <f>IF(AND($N16&gt;0,$N16&lt;&gt;""),$N16-('DDD Model Calculations'!L$13+'DDD Model Calculations'!L$12*WorkingData!$P16),"")</f>
        <v/>
      </c>
      <c r="Z16" t="str">
        <f>IF(AND($N16&gt;0,$N16&lt;&gt;""),$N16-('DDD Model Calculations'!M$13+'DDD Model Calculations'!M$12*WorkingData!$P16),"")</f>
        <v/>
      </c>
      <c r="AA16" t="str">
        <f>IF(AND($N16&gt;0,$N16&lt;&gt;""),$N16-('DDD Model Calculations'!N$13+'DDD Model Calculations'!N$12*WorkingData!$P16),"")</f>
        <v/>
      </c>
      <c r="AB16" t="str">
        <f>IF(X16&lt;&gt;"",X16/'DDD Model Calculations'!K$11,"")</f>
        <v/>
      </c>
      <c r="AC16" t="str">
        <f>IF(Y16&lt;&gt;"",Y16/'DDD Model Calculations'!L$11,"")</f>
        <v/>
      </c>
      <c r="AD16" t="str">
        <f>IF(Z16&lt;&gt;"",Z16/'DDD Model Calculations'!M$11,"")</f>
        <v/>
      </c>
      <c r="AE16" t="str">
        <f>IF(AA16&lt;&gt;"",AA16/'DDD Model Calculations'!N$11,"")</f>
        <v/>
      </c>
      <c r="AF16" t="str">
        <f t="shared" si="8"/>
        <v/>
      </c>
      <c r="AG16" t="str">
        <f t="shared" si="9"/>
        <v/>
      </c>
      <c r="AH16" t="str">
        <f t="shared" si="10"/>
        <v/>
      </c>
      <c r="AI16" t="str">
        <f t="shared" si="11"/>
        <v/>
      </c>
    </row>
    <row r="17" spans="1:35">
      <c r="A17" s="2"/>
      <c r="G17" t="str">
        <f t="shared" si="12"/>
        <v/>
      </c>
      <c r="H17" s="2" t="str">
        <f t="shared" si="13"/>
        <v/>
      </c>
      <c r="I17" t="str">
        <f t="shared" si="14"/>
        <v/>
      </c>
      <c r="J17" t="str">
        <f t="shared" si="15"/>
        <v/>
      </c>
      <c r="K17" t="str">
        <f>IF(AND($H18&gt;0,$H18&lt;&gt;""),VLOOKUP($H18,'Weather Data'!$L$2:$P$4170,'DDD Model Calculations'!$D$22,FALSE),"")</f>
        <v/>
      </c>
      <c r="L17" t="str">
        <f>IF(AND($K17&gt;0,$K17&lt;&gt;""),VLOOKUP($H17,'Weather Data'!$L$2:$P$4170,'DDD Model Calculations'!$D$22,FALSE),"")</f>
        <v/>
      </c>
      <c r="M17" t="str">
        <f t="shared" si="16"/>
        <v/>
      </c>
      <c r="N17" t="str">
        <f t="shared" si="0"/>
        <v/>
      </c>
      <c r="O17" t="str">
        <f t="shared" si="1"/>
        <v/>
      </c>
      <c r="P17" t="str">
        <f t="shared" si="17"/>
        <v/>
      </c>
      <c r="Q17" t="str">
        <f t="shared" si="2"/>
        <v/>
      </c>
      <c r="R17" t="str">
        <f t="shared" si="3"/>
        <v/>
      </c>
      <c r="S17" t="str">
        <f>IF('DDD Model Calculations'!$D$23=1,WorkingData!AF17,IF('DDD Model Calculations'!$D$23=2,WorkingData!AG17,IF('DDD Model Calculations'!$D$23=4,WorkingData!AH17,WorkingData!AI17)))</f>
        <v/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  <c r="X17" t="str">
        <f>IF(AND($N17&gt;0,$N17&lt;&gt;"",'DDD Model Calculations'!$K$3&gt;=3),$N17-('DDD Model Calculations'!K$13+'DDD Model Calculations'!K$12*WorkingData!$P17),"")</f>
        <v/>
      </c>
      <c r="Y17" t="str">
        <f>IF(AND($N17&gt;0,$N17&lt;&gt;""),$N17-('DDD Model Calculations'!L$13+'DDD Model Calculations'!L$12*WorkingData!$P17),"")</f>
        <v/>
      </c>
      <c r="Z17" t="str">
        <f>IF(AND($N17&gt;0,$N17&lt;&gt;""),$N17-('DDD Model Calculations'!M$13+'DDD Model Calculations'!M$12*WorkingData!$P17),"")</f>
        <v/>
      </c>
      <c r="AA17" t="str">
        <f>IF(AND($N17&gt;0,$N17&lt;&gt;""),$N17-('DDD Model Calculations'!N$13+'DDD Model Calculations'!N$12*WorkingData!$P17),"")</f>
        <v/>
      </c>
      <c r="AB17" t="str">
        <f>IF(X17&lt;&gt;"",X17/'DDD Model Calculations'!K$11,"")</f>
        <v/>
      </c>
      <c r="AC17" t="str">
        <f>IF(Y17&lt;&gt;"",Y17/'DDD Model Calculations'!L$11,"")</f>
        <v/>
      </c>
      <c r="AD17" t="str">
        <f>IF(Z17&lt;&gt;"",Z17/'DDD Model Calculations'!M$11,"")</f>
        <v/>
      </c>
      <c r="AE17" t="str">
        <f>IF(AA17&lt;&gt;"",AA17/'DDD Model Calculations'!N$11,"")</f>
        <v/>
      </c>
      <c r="AF17" t="str">
        <f t="shared" si="8"/>
        <v/>
      </c>
      <c r="AG17" t="str">
        <f t="shared" si="9"/>
        <v/>
      </c>
      <c r="AH17" t="str">
        <f t="shared" si="10"/>
        <v/>
      </c>
      <c r="AI17" t="str">
        <f t="shared" si="11"/>
        <v/>
      </c>
    </row>
    <row r="18" spans="1:35">
      <c r="A18" s="2"/>
      <c r="G18" t="str">
        <f t="shared" si="12"/>
        <v/>
      </c>
      <c r="H18" s="2" t="str">
        <f t="shared" si="13"/>
        <v/>
      </c>
      <c r="I18" t="str">
        <f t="shared" si="14"/>
        <v/>
      </c>
      <c r="J18" t="str">
        <f t="shared" si="15"/>
        <v/>
      </c>
      <c r="K18" t="str">
        <f>IF(AND($H19&gt;0,$H19&lt;&gt;""),VLOOKUP($H19,'Weather Data'!$L$2:$P$4170,'DDD Model Calculations'!$D$22,FALSE),"")</f>
        <v/>
      </c>
      <c r="L18" t="str">
        <f>IF(AND($K18&gt;0,$K18&lt;&gt;""),VLOOKUP($H18,'Weather Data'!$L$2:$P$4170,'DDD Model Calculations'!$D$22,FALSE),"")</f>
        <v/>
      </c>
      <c r="M18" t="str">
        <f t="shared" si="16"/>
        <v/>
      </c>
      <c r="N18" t="str">
        <f t="shared" si="0"/>
        <v/>
      </c>
      <c r="O18" t="str">
        <f t="shared" si="1"/>
        <v/>
      </c>
      <c r="P18" t="str">
        <f t="shared" si="17"/>
        <v/>
      </c>
      <c r="Q18" t="str">
        <f t="shared" si="2"/>
        <v/>
      </c>
      <c r="R18" t="str">
        <f t="shared" si="3"/>
        <v/>
      </c>
      <c r="S18" t="str">
        <f>IF('DDD Model Calculations'!$D$23=1,WorkingData!AF18,IF('DDD Model Calculations'!$D$23=2,WorkingData!AG18,IF('DDD Model Calculations'!$D$23=4,WorkingData!AH18,WorkingData!AI18)))</f>
        <v/>
      </c>
      <c r="T18" t="str">
        <f t="shared" si="4"/>
        <v/>
      </c>
      <c r="U18" t="str">
        <f t="shared" si="5"/>
        <v/>
      </c>
      <c r="V18" t="str">
        <f t="shared" si="6"/>
        <v/>
      </c>
      <c r="W18" t="str">
        <f t="shared" si="7"/>
        <v/>
      </c>
      <c r="X18" t="str">
        <f>IF(AND($N18&gt;0,$N18&lt;&gt;"",'DDD Model Calculations'!$K$3&gt;=3),$N18-('DDD Model Calculations'!K$13+'DDD Model Calculations'!K$12*WorkingData!$P18),"")</f>
        <v/>
      </c>
      <c r="Y18" t="str">
        <f>IF(AND($N18&gt;0,$N18&lt;&gt;""),$N18-('DDD Model Calculations'!L$13+'DDD Model Calculations'!L$12*WorkingData!$P18),"")</f>
        <v/>
      </c>
      <c r="Z18" t="str">
        <f>IF(AND($N18&gt;0,$N18&lt;&gt;""),$N18-('DDD Model Calculations'!M$13+'DDD Model Calculations'!M$12*WorkingData!$P18),"")</f>
        <v/>
      </c>
      <c r="AA18" t="str">
        <f>IF(AND($N18&gt;0,$N18&lt;&gt;""),$N18-('DDD Model Calculations'!N$13+'DDD Model Calculations'!N$12*WorkingData!$P18),"")</f>
        <v/>
      </c>
      <c r="AB18" t="str">
        <f>IF(X18&lt;&gt;"",X18/'DDD Model Calculations'!K$11,"")</f>
        <v/>
      </c>
      <c r="AC18" t="str">
        <f>IF(Y18&lt;&gt;"",Y18/'DDD Model Calculations'!L$11,"")</f>
        <v/>
      </c>
      <c r="AD18" t="str">
        <f>IF(Z18&lt;&gt;"",Z18/'DDD Model Calculations'!M$11,"")</f>
        <v/>
      </c>
      <c r="AE18" t="str">
        <f>IF(AA18&lt;&gt;"",AA18/'DDD Model Calculations'!N$11,"")</f>
        <v/>
      </c>
      <c r="AF18" t="str">
        <f t="shared" si="8"/>
        <v/>
      </c>
      <c r="AG18" t="str">
        <f t="shared" si="9"/>
        <v/>
      </c>
      <c r="AH18" t="str">
        <f t="shared" si="10"/>
        <v/>
      </c>
      <c r="AI18" t="str">
        <f t="shared" si="11"/>
        <v/>
      </c>
    </row>
    <row r="19" spans="1:35">
      <c r="A19" s="2"/>
      <c r="G19" t="str">
        <f t="shared" si="12"/>
        <v/>
      </c>
      <c r="H19" s="2" t="str">
        <f t="shared" si="13"/>
        <v/>
      </c>
      <c r="I19" t="str">
        <f t="shared" si="14"/>
        <v/>
      </c>
      <c r="J19" t="str">
        <f t="shared" si="15"/>
        <v/>
      </c>
      <c r="K19" t="str">
        <f>IF(AND($H20&gt;0,$H20&lt;&gt;""),VLOOKUP($H20,'Weather Data'!$L$2:$P$4170,'DDD Model Calculations'!$D$22,FALSE),"")</f>
        <v/>
      </c>
      <c r="L19" t="str">
        <f>IF(AND($K19&gt;0,$K19&lt;&gt;""),VLOOKUP($H19,'Weather Data'!$L$2:$P$4170,'DDD Model Calculations'!$D$22,FALSE),"")</f>
        <v/>
      </c>
      <c r="M19" t="str">
        <f t="shared" si="16"/>
        <v/>
      </c>
      <c r="N19" t="str">
        <f t="shared" si="0"/>
        <v/>
      </c>
      <c r="O19" t="str">
        <f t="shared" si="1"/>
        <v/>
      </c>
      <c r="P19" t="str">
        <f t="shared" si="17"/>
        <v/>
      </c>
      <c r="Q19" t="str">
        <f t="shared" si="2"/>
        <v/>
      </c>
      <c r="R19" t="str">
        <f t="shared" si="3"/>
        <v/>
      </c>
      <c r="S19" t="str">
        <f>IF('DDD Model Calculations'!$D$23=1,WorkingData!AF19,IF('DDD Model Calculations'!$D$23=2,WorkingData!AG19,IF('DDD Model Calculations'!$D$23=4,WorkingData!AH19,WorkingData!AI19)))</f>
        <v/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  <c r="X19" t="str">
        <f>IF(AND($N19&gt;0,$N19&lt;&gt;"",'DDD Model Calculations'!$K$3&gt;=3),$N19-('DDD Model Calculations'!K$13+'DDD Model Calculations'!K$12*WorkingData!$P19),"")</f>
        <v/>
      </c>
      <c r="Y19" t="str">
        <f>IF(AND($N19&gt;0,$N19&lt;&gt;""),$N19-('DDD Model Calculations'!L$13+'DDD Model Calculations'!L$12*WorkingData!$P19),"")</f>
        <v/>
      </c>
      <c r="Z19" t="str">
        <f>IF(AND($N19&gt;0,$N19&lt;&gt;""),$N19-('DDD Model Calculations'!M$13+'DDD Model Calculations'!M$12*WorkingData!$P19),"")</f>
        <v/>
      </c>
      <c r="AA19" t="str">
        <f>IF(AND($N19&gt;0,$N19&lt;&gt;""),$N19-('DDD Model Calculations'!N$13+'DDD Model Calculations'!N$12*WorkingData!$P19),"")</f>
        <v/>
      </c>
      <c r="AB19" t="str">
        <f>IF(X19&lt;&gt;"",X19/'DDD Model Calculations'!K$11,"")</f>
        <v/>
      </c>
      <c r="AC19" t="str">
        <f>IF(Y19&lt;&gt;"",Y19/'DDD Model Calculations'!L$11,"")</f>
        <v/>
      </c>
      <c r="AD19" t="str">
        <f>IF(Z19&lt;&gt;"",Z19/'DDD Model Calculations'!M$11,"")</f>
        <v/>
      </c>
      <c r="AE19" t="str">
        <f>IF(AA19&lt;&gt;"",AA19/'DDD Model Calculations'!N$11,"")</f>
        <v/>
      </c>
      <c r="AF19" t="str">
        <f t="shared" si="8"/>
        <v/>
      </c>
      <c r="AG19" t="str">
        <f t="shared" si="9"/>
        <v/>
      </c>
      <c r="AH19" t="str">
        <f t="shared" si="10"/>
        <v/>
      </c>
      <c r="AI19" t="str">
        <f t="shared" si="11"/>
        <v/>
      </c>
    </row>
    <row r="20" spans="1:35">
      <c r="A20" s="2"/>
      <c r="G20" t="str">
        <f t="shared" si="12"/>
        <v/>
      </c>
      <c r="H20" s="2" t="str">
        <f t="shared" si="13"/>
        <v/>
      </c>
      <c r="I20" t="str">
        <f t="shared" si="14"/>
        <v/>
      </c>
      <c r="J20" t="str">
        <f t="shared" si="15"/>
        <v/>
      </c>
      <c r="K20" t="str">
        <f>IF(AND($H21&gt;0,$H21&lt;&gt;""),VLOOKUP($H21,'Weather Data'!$L$2:$P$4170,'DDD Model Calculations'!$D$22,FALSE),"")</f>
        <v/>
      </c>
      <c r="L20" t="str">
        <f>IF(AND($K20&gt;0,$K20&lt;&gt;""),VLOOKUP($H20,'Weather Data'!$L$2:$P$4170,'DDD Model Calculations'!$D$22,FALSE),"")</f>
        <v/>
      </c>
      <c r="M20" t="str">
        <f t="shared" si="16"/>
        <v/>
      </c>
      <c r="N20" t="str">
        <f t="shared" si="0"/>
        <v/>
      </c>
      <c r="O20" t="str">
        <f t="shared" si="1"/>
        <v/>
      </c>
      <c r="P20" t="str">
        <f t="shared" si="17"/>
        <v/>
      </c>
      <c r="Q20" t="str">
        <f t="shared" si="2"/>
        <v/>
      </c>
      <c r="R20" t="str">
        <f t="shared" si="3"/>
        <v/>
      </c>
      <c r="S20" t="str">
        <f>IF('DDD Model Calculations'!$D$23=1,WorkingData!AF20,IF('DDD Model Calculations'!$D$23=2,WorkingData!AG20,IF('DDD Model Calculations'!$D$23=4,WorkingData!AH20,WorkingData!AI20)))</f>
        <v/>
      </c>
      <c r="T20" t="str">
        <f t="shared" si="4"/>
        <v/>
      </c>
      <c r="U20" t="str">
        <f t="shared" si="5"/>
        <v/>
      </c>
      <c r="V20" t="str">
        <f t="shared" si="6"/>
        <v/>
      </c>
      <c r="W20" t="str">
        <f t="shared" si="7"/>
        <v/>
      </c>
      <c r="X20" t="str">
        <f>IF(AND($N20&gt;0,$N20&lt;&gt;"",'DDD Model Calculations'!$K$3&gt;=3),$N20-('DDD Model Calculations'!K$13+'DDD Model Calculations'!K$12*WorkingData!$P20),"")</f>
        <v/>
      </c>
      <c r="Y20" t="str">
        <f>IF(AND($N20&gt;0,$N20&lt;&gt;""),$N20-('DDD Model Calculations'!L$13+'DDD Model Calculations'!L$12*WorkingData!$P20),"")</f>
        <v/>
      </c>
      <c r="Z20" t="str">
        <f>IF(AND($N20&gt;0,$N20&lt;&gt;""),$N20-('DDD Model Calculations'!M$13+'DDD Model Calculations'!M$12*WorkingData!$P20),"")</f>
        <v/>
      </c>
      <c r="AA20" t="str">
        <f>IF(AND($N20&gt;0,$N20&lt;&gt;""),$N20-('DDD Model Calculations'!N$13+'DDD Model Calculations'!N$12*WorkingData!$P20),"")</f>
        <v/>
      </c>
      <c r="AB20" t="str">
        <f>IF(X20&lt;&gt;"",X20/'DDD Model Calculations'!K$11,"")</f>
        <v/>
      </c>
      <c r="AC20" t="str">
        <f>IF(Y20&lt;&gt;"",Y20/'DDD Model Calculations'!L$11,"")</f>
        <v/>
      </c>
      <c r="AD20" t="str">
        <f>IF(Z20&lt;&gt;"",Z20/'DDD Model Calculations'!M$11,"")</f>
        <v/>
      </c>
      <c r="AE20" t="str">
        <f>IF(AA20&lt;&gt;"",AA20/'DDD Model Calculations'!N$11,"")</f>
        <v/>
      </c>
      <c r="AF20" t="str">
        <f t="shared" si="8"/>
        <v/>
      </c>
      <c r="AG20" t="str">
        <f t="shared" si="9"/>
        <v/>
      </c>
      <c r="AH20" t="str">
        <f t="shared" si="10"/>
        <v/>
      </c>
      <c r="AI20" t="str">
        <f t="shared" si="11"/>
        <v/>
      </c>
    </row>
    <row r="21" spans="1:35">
      <c r="A21" s="2"/>
      <c r="G21" t="str">
        <f t="shared" si="12"/>
        <v/>
      </c>
      <c r="H21" s="2" t="str">
        <f t="shared" si="13"/>
        <v/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str">
        <f>IF('DDD Model Calculations'!$D$23=1,WorkingData!AF21,IF('DDD Model Calculations'!$D$23=2,WorkingData!AG21,IF('DDD Model Calculations'!$D$23=4,WorkingData!AH21,WorkingData!AI21)))</f>
        <v/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str">
        <f>IF('DDD Model Calculations'!$D$23=1,WorkingData!AF22,IF('DDD Model Calculations'!$D$23=2,WorkingData!AG22,IF('DDD Model Calculations'!$D$23=4,WorkingData!AH22,WorkingData!AI22)))</f>
        <v/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topLeftCell="A109" workbookViewId="0">
      <selection activeCell="A32" sqref="A32"/>
    </sheetView>
  </sheetViews>
  <sheetFormatPr defaultColWidth="11" defaultRowHeight="15.95"/>
  <cols>
    <col min="1" max="1" width="10.75" style="20"/>
  </cols>
  <sheetData>
    <row r="1" spans="1:6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>
      <c r="A2" s="20" cm="1">
        <f t="array" ref="A2:E133">_xlfn._xlws.SORT('Consumption Data Input'!C3:G134,1,1)</f>
        <v>44404</v>
      </c>
      <c r="B2">
        <v>35</v>
      </c>
      <c r="C2">
        <v>62843</v>
      </c>
      <c r="D2" t="str">
        <v>E</v>
      </c>
      <c r="E2">
        <v>160</v>
      </c>
      <c r="F2">
        <f>E2</f>
        <v>160</v>
      </c>
    </row>
    <row r="3" spans="1:6">
      <c r="A3" s="20">
        <v>44435</v>
      </c>
      <c r="B3">
        <v>31</v>
      </c>
      <c r="C3">
        <v>62926</v>
      </c>
      <c r="D3" t="str">
        <v>E</v>
      </c>
      <c r="E3">
        <v>309</v>
      </c>
      <c r="F3">
        <f>E3+F2</f>
        <v>469</v>
      </c>
    </row>
    <row r="4" spans="1:6">
      <c r="A4" s="20">
        <v>44466</v>
      </c>
      <c r="B4">
        <v>31</v>
      </c>
      <c r="C4">
        <v>63116</v>
      </c>
      <c r="D4" t="str">
        <v>E</v>
      </c>
      <c r="E4">
        <v>707</v>
      </c>
      <c r="F4">
        <f t="shared" ref="F4:F67" si="0">E4+F3</f>
        <v>1176</v>
      </c>
    </row>
    <row r="5" spans="1:6">
      <c r="A5" s="20">
        <v>44496</v>
      </c>
      <c r="B5">
        <v>30</v>
      </c>
      <c r="C5">
        <v>63557</v>
      </c>
      <c r="D5" t="str">
        <v>E</v>
      </c>
      <c r="E5">
        <v>1641</v>
      </c>
      <c r="F5">
        <f t="shared" si="0"/>
        <v>2817</v>
      </c>
    </row>
    <row r="6" spans="1:6">
      <c r="A6" s="20">
        <v>44526</v>
      </c>
      <c r="B6">
        <v>30</v>
      </c>
      <c r="C6">
        <v>64716</v>
      </c>
      <c r="D6" t="str">
        <v>E</v>
      </c>
      <c r="E6">
        <v>4311</v>
      </c>
      <c r="F6">
        <f t="shared" si="0"/>
        <v>7128</v>
      </c>
    </row>
    <row r="7" spans="1:6">
      <c r="A7" s="20">
        <v>44559</v>
      </c>
      <c r="B7">
        <v>33</v>
      </c>
      <c r="C7">
        <v>65893</v>
      </c>
      <c r="D7" t="str">
        <v>E</v>
      </c>
      <c r="E7">
        <v>4378</v>
      </c>
      <c r="F7">
        <f t="shared" si="0"/>
        <v>11506</v>
      </c>
    </row>
    <row r="8" spans="1:6">
      <c r="A8" s="20">
        <v>44588</v>
      </c>
      <c r="B8">
        <v>29</v>
      </c>
      <c r="C8">
        <v>67370</v>
      </c>
      <c r="D8" t="str">
        <v>E</v>
      </c>
      <c r="E8">
        <v>5494</v>
      </c>
      <c r="F8">
        <f t="shared" si="0"/>
        <v>17000</v>
      </c>
    </row>
    <row r="9" spans="1:6">
      <c r="A9" s="20">
        <v>44617</v>
      </c>
      <c r="B9">
        <v>29</v>
      </c>
      <c r="C9">
        <v>68777</v>
      </c>
      <c r="D9" t="str">
        <v>E</v>
      </c>
      <c r="E9">
        <v>5233</v>
      </c>
      <c r="F9">
        <f t="shared" si="0"/>
        <v>22233</v>
      </c>
    </row>
    <row r="10" spans="1:6">
      <c r="A10" s="20">
        <v>44648</v>
      </c>
      <c r="B10">
        <v>31</v>
      </c>
      <c r="C10">
        <v>69927</v>
      </c>
      <c r="D10" t="str">
        <v>E</v>
      </c>
      <c r="E10">
        <v>4277</v>
      </c>
      <c r="F10">
        <f t="shared" si="0"/>
        <v>26510</v>
      </c>
    </row>
    <row r="11" spans="1:6">
      <c r="A11" s="20">
        <v>44678</v>
      </c>
      <c r="B11">
        <v>30</v>
      </c>
      <c r="C11">
        <v>70695</v>
      </c>
      <c r="D11" t="str">
        <v>E</v>
      </c>
      <c r="E11">
        <v>2856</v>
      </c>
      <c r="F11">
        <f t="shared" si="0"/>
        <v>29366</v>
      </c>
    </row>
    <row r="12" spans="1:6">
      <c r="A12" s="20">
        <v>44708</v>
      </c>
      <c r="B12">
        <v>30</v>
      </c>
      <c r="C12">
        <v>70834</v>
      </c>
      <c r="D12" t="str">
        <v>A</v>
      </c>
      <c r="E12">
        <v>0</v>
      </c>
      <c r="F12">
        <f t="shared" si="0"/>
        <v>29366</v>
      </c>
    </row>
    <row r="13" spans="1:6">
      <c r="A13" s="20">
        <v>44739</v>
      </c>
      <c r="B13">
        <v>31</v>
      </c>
      <c r="C13">
        <v>71016</v>
      </c>
      <c r="D13" t="str">
        <v>E</v>
      </c>
      <c r="E13">
        <v>0</v>
      </c>
      <c r="F13">
        <f t="shared" si="0"/>
        <v>29366</v>
      </c>
    </row>
    <row r="14" spans="1:6">
      <c r="A14" s="20">
        <v>44769</v>
      </c>
      <c r="B14">
        <v>30</v>
      </c>
      <c r="C14">
        <v>71086</v>
      </c>
      <c r="D14" t="str">
        <v>E</v>
      </c>
      <c r="E14">
        <v>0</v>
      </c>
      <c r="F14">
        <f t="shared" si="0"/>
        <v>29366</v>
      </c>
    </row>
    <row r="15" spans="1:6">
      <c r="A15" s="20">
        <v>44802</v>
      </c>
      <c r="B15">
        <v>33</v>
      </c>
      <c r="C15">
        <v>71160</v>
      </c>
      <c r="D15" t="str">
        <v>E</v>
      </c>
      <c r="E15">
        <v>0</v>
      </c>
      <c r="F15">
        <f t="shared" si="0"/>
        <v>29366</v>
      </c>
    </row>
    <row r="16" spans="1:6">
      <c r="A16" s="20">
        <v>44831</v>
      </c>
      <c r="B16">
        <v>153</v>
      </c>
      <c r="C16">
        <v>0</v>
      </c>
      <c r="D16" t="str">
        <v>A</v>
      </c>
      <c r="E16">
        <v>789</v>
      </c>
      <c r="F16">
        <f t="shared" si="0"/>
        <v>30155</v>
      </c>
    </row>
    <row r="17" spans="1:6">
      <c r="A17" s="20">
        <v>44861</v>
      </c>
      <c r="B17">
        <v>30</v>
      </c>
      <c r="C17">
        <v>71571</v>
      </c>
      <c r="D17" t="str">
        <v>E</v>
      </c>
      <c r="E17">
        <v>2470</v>
      </c>
      <c r="F17">
        <f t="shared" si="0"/>
        <v>32625</v>
      </c>
    </row>
    <row r="18" spans="1:6">
      <c r="A18" s="20">
        <v>44890</v>
      </c>
      <c r="B18">
        <v>29</v>
      </c>
      <c r="C18">
        <v>71899</v>
      </c>
      <c r="D18" t="str">
        <v>A</v>
      </c>
      <c r="E18">
        <v>1220</v>
      </c>
      <c r="F18">
        <f t="shared" si="0"/>
        <v>33845</v>
      </c>
    </row>
    <row r="19" spans="1:6">
      <c r="A19" s="20">
        <v>44923</v>
      </c>
      <c r="B19">
        <v>33</v>
      </c>
      <c r="C19">
        <v>73554</v>
      </c>
      <c r="D19" t="str">
        <v>E</v>
      </c>
      <c r="E19">
        <v>6156</v>
      </c>
      <c r="F19">
        <f t="shared" si="0"/>
        <v>40001</v>
      </c>
    </row>
    <row r="20" spans="1:6">
      <c r="A20" s="20">
        <v>44951</v>
      </c>
      <c r="B20">
        <v>28</v>
      </c>
      <c r="C20">
        <v>74425</v>
      </c>
      <c r="D20" t="str">
        <v>A</v>
      </c>
      <c r="E20">
        <v>3239</v>
      </c>
      <c r="F20">
        <f t="shared" si="0"/>
        <v>43240</v>
      </c>
    </row>
    <row r="21" spans="1:6">
      <c r="A21" s="20">
        <v>44984</v>
      </c>
      <c r="B21">
        <v>33</v>
      </c>
      <c r="C21">
        <v>75692</v>
      </c>
      <c r="D21" t="str">
        <v>E</v>
      </c>
      <c r="E21">
        <v>4713</v>
      </c>
      <c r="F21">
        <f t="shared" si="0"/>
        <v>47953</v>
      </c>
    </row>
    <row r="22" spans="1:6">
      <c r="A22" s="20">
        <v>45012</v>
      </c>
      <c r="B22">
        <v>28</v>
      </c>
      <c r="C22">
        <v>76920</v>
      </c>
      <c r="D22" t="str">
        <v>A</v>
      </c>
      <c r="E22">
        <v>4568</v>
      </c>
      <c r="F22">
        <f t="shared" si="0"/>
        <v>52521</v>
      </c>
    </row>
    <row r="23" spans="1:6">
      <c r="A23" s="20">
        <v>45043</v>
      </c>
      <c r="B23">
        <v>31</v>
      </c>
      <c r="C23">
        <v>77811</v>
      </c>
      <c r="D23" t="str">
        <v>E</v>
      </c>
      <c r="E23">
        <v>3314</v>
      </c>
      <c r="F23">
        <f t="shared" si="0"/>
        <v>55835</v>
      </c>
    </row>
    <row r="24" spans="1:6">
      <c r="A24" s="20">
        <v>45075</v>
      </c>
      <c r="B24">
        <v>32</v>
      </c>
      <c r="C24">
        <v>78346</v>
      </c>
      <c r="D24" t="str">
        <v>E</v>
      </c>
      <c r="E24">
        <v>1990</v>
      </c>
      <c r="F24">
        <f t="shared" si="0"/>
        <v>57825</v>
      </c>
    </row>
    <row r="25" spans="1:6">
      <c r="A25" s="20">
        <v>45103</v>
      </c>
      <c r="B25">
        <v>28</v>
      </c>
      <c r="C25">
        <v>78488</v>
      </c>
      <c r="D25" t="str">
        <v>E</v>
      </c>
      <c r="E25">
        <v>528</v>
      </c>
      <c r="F25">
        <f t="shared" si="0"/>
        <v>58353</v>
      </c>
    </row>
    <row r="26" spans="1:6">
      <c r="A26" s="20">
        <v>45133</v>
      </c>
      <c r="B26">
        <v>30</v>
      </c>
      <c r="C26">
        <v>78551</v>
      </c>
      <c r="D26" t="str">
        <v>E</v>
      </c>
      <c r="E26">
        <v>234</v>
      </c>
      <c r="F26">
        <f t="shared" si="0"/>
        <v>58587</v>
      </c>
    </row>
    <row r="27" spans="1:6">
      <c r="A27" s="20">
        <v>45166</v>
      </c>
      <c r="B27">
        <v>33</v>
      </c>
      <c r="C27">
        <v>78658</v>
      </c>
      <c r="D27" t="str">
        <v>E</v>
      </c>
      <c r="E27">
        <v>398</v>
      </c>
      <c r="F27">
        <f t="shared" si="0"/>
        <v>58985</v>
      </c>
    </row>
    <row r="28" spans="1:6">
      <c r="A28" s="20">
        <v>45196</v>
      </c>
      <c r="B28">
        <v>30</v>
      </c>
      <c r="C28">
        <v>78909</v>
      </c>
      <c r="D28" t="str">
        <v>E</v>
      </c>
      <c r="E28">
        <v>934</v>
      </c>
      <c r="F28">
        <f t="shared" si="0"/>
        <v>59919</v>
      </c>
    </row>
    <row r="29" spans="1:6">
      <c r="A29" s="20">
        <v>45229</v>
      </c>
      <c r="B29">
        <v>33</v>
      </c>
      <c r="C29">
        <v>79335</v>
      </c>
      <c r="D29" t="str">
        <v>E</v>
      </c>
      <c r="E29">
        <v>1584</v>
      </c>
      <c r="F29">
        <f t="shared" si="0"/>
        <v>61503</v>
      </c>
    </row>
    <row r="30" spans="1:6">
      <c r="A30" s="20">
        <v>45257</v>
      </c>
      <c r="B30">
        <v>28</v>
      </c>
      <c r="C30">
        <v>80185</v>
      </c>
      <c r="D30" t="str">
        <v>E</v>
      </c>
      <c r="E30">
        <v>3162</v>
      </c>
      <c r="F30">
        <f t="shared" si="0"/>
        <v>64665</v>
      </c>
    </row>
    <row r="31" spans="1:6">
      <c r="A31" s="20">
        <v>45287</v>
      </c>
      <c r="B31">
        <v>30</v>
      </c>
      <c r="C31">
        <v>81600</v>
      </c>
      <c r="D31" t="str">
        <v>E</v>
      </c>
      <c r="E31">
        <v>5263</v>
      </c>
      <c r="F31">
        <f t="shared" si="0"/>
        <v>69928</v>
      </c>
    </row>
    <row r="32" spans="1:6">
      <c r="A32" s="20">
        <v>45317</v>
      </c>
      <c r="B32">
        <v>30</v>
      </c>
      <c r="C32">
        <v>83426</v>
      </c>
      <c r="D32" t="str">
        <v>E</v>
      </c>
      <c r="E32">
        <v>6792</v>
      </c>
      <c r="F32">
        <f t="shared" si="0"/>
        <v>76720</v>
      </c>
    </row>
    <row r="33" spans="1:6">
      <c r="A33" s="20">
        <v>45348</v>
      </c>
      <c r="B33">
        <v>31</v>
      </c>
      <c r="C33">
        <v>85010</v>
      </c>
      <c r="D33" t="str">
        <v>E</v>
      </c>
      <c r="E33">
        <v>5892</v>
      </c>
      <c r="F33">
        <f t="shared" si="0"/>
        <v>82612</v>
      </c>
    </row>
    <row r="34" spans="1:6">
      <c r="A34" s="20">
        <v>45377</v>
      </c>
      <c r="B34">
        <v>29</v>
      </c>
      <c r="C34">
        <v>86231</v>
      </c>
      <c r="D34" t="str">
        <v>E</v>
      </c>
      <c r="E34">
        <v>0</v>
      </c>
      <c r="F34">
        <f t="shared" si="0"/>
        <v>82612</v>
      </c>
    </row>
    <row r="35" spans="1:6">
      <c r="A35" s="20">
        <v>45407</v>
      </c>
      <c r="B35">
        <v>30</v>
      </c>
      <c r="C35">
        <v>86956</v>
      </c>
      <c r="D35" t="str">
        <v>E</v>
      </c>
      <c r="E35">
        <v>0</v>
      </c>
      <c r="F35">
        <f t="shared" si="0"/>
        <v>82612</v>
      </c>
    </row>
    <row r="36" spans="1:6">
      <c r="A36" s="20">
        <v>45440</v>
      </c>
      <c r="B36">
        <v>33</v>
      </c>
      <c r="C36">
        <v>87275</v>
      </c>
      <c r="D36" t="str">
        <v>E</v>
      </c>
      <c r="E36">
        <v>0</v>
      </c>
      <c r="F36">
        <f t="shared" si="0"/>
        <v>82612</v>
      </c>
    </row>
    <row r="37" spans="1:6">
      <c r="A37" s="20">
        <v>45469</v>
      </c>
      <c r="B37">
        <v>29</v>
      </c>
      <c r="C37">
        <v>87418</v>
      </c>
      <c r="D37" t="str">
        <v>E</v>
      </c>
      <c r="E37">
        <v>0</v>
      </c>
      <c r="F37">
        <f t="shared" si="0"/>
        <v>82612</v>
      </c>
    </row>
    <row r="38" spans="1:6">
      <c r="A38" s="20">
        <v>45499</v>
      </c>
      <c r="B38">
        <v>30</v>
      </c>
      <c r="C38">
        <v>87505</v>
      </c>
      <c r="D38" t="str">
        <v>E</v>
      </c>
      <c r="E38">
        <v>0</v>
      </c>
      <c r="F38">
        <f t="shared" si="0"/>
        <v>82612</v>
      </c>
    </row>
    <row r="39" spans="1:6">
      <c r="A39" s="20">
        <v>45531</v>
      </c>
      <c r="B39">
        <v>32</v>
      </c>
      <c r="C39">
        <v>87602</v>
      </c>
      <c r="D39" t="str">
        <v>E</v>
      </c>
      <c r="E39">
        <v>0</v>
      </c>
      <c r="F39">
        <f t="shared" si="0"/>
        <v>82612</v>
      </c>
    </row>
    <row r="40" spans="1:6">
      <c r="A40" s="20">
        <v>45560</v>
      </c>
      <c r="B40">
        <v>29</v>
      </c>
      <c r="C40">
        <v>87762</v>
      </c>
      <c r="D40" t="str">
        <v>E</v>
      </c>
      <c r="E40">
        <v>0</v>
      </c>
      <c r="F40">
        <f t="shared" si="0"/>
        <v>82612</v>
      </c>
    </row>
    <row r="41" spans="1:6">
      <c r="A41" s="20">
        <v>45593</v>
      </c>
      <c r="B41">
        <v>33</v>
      </c>
      <c r="C41">
        <v>88261</v>
      </c>
      <c r="D41" t="str">
        <v>E</v>
      </c>
      <c r="E41">
        <v>0</v>
      </c>
      <c r="F41">
        <f t="shared" si="0"/>
        <v>82612</v>
      </c>
    </row>
    <row r="42" spans="1:6">
      <c r="A42" s="20">
        <v>45623</v>
      </c>
      <c r="B42">
        <v>30</v>
      </c>
      <c r="C42">
        <v>89151</v>
      </c>
      <c r="D42" t="str">
        <v>E</v>
      </c>
      <c r="E42">
        <v>0</v>
      </c>
      <c r="F42">
        <f t="shared" si="0"/>
        <v>82612</v>
      </c>
    </row>
    <row r="43" spans="1:6">
      <c r="A43" s="20">
        <v>45653</v>
      </c>
      <c r="B43">
        <v>305</v>
      </c>
      <c r="C43">
        <v>0</v>
      </c>
      <c r="D43" t="str">
        <v>E</v>
      </c>
      <c r="E43">
        <v>4574</v>
      </c>
      <c r="F43">
        <f t="shared" si="0"/>
        <v>87186</v>
      </c>
    </row>
    <row r="44" spans="1:6">
      <c r="A44" s="20">
        <v>45715</v>
      </c>
      <c r="B44">
        <v>62</v>
      </c>
      <c r="C44">
        <v>2168</v>
      </c>
      <c r="D44" t="str">
        <v>E</v>
      </c>
      <c r="E44">
        <v>12134</v>
      </c>
      <c r="F44">
        <f t="shared" si="0"/>
        <v>99320</v>
      </c>
    </row>
    <row r="45" spans="1:6">
      <c r="A45" s="20">
        <v>45741</v>
      </c>
      <c r="B45">
        <v>26</v>
      </c>
      <c r="C45">
        <v>4597</v>
      </c>
      <c r="D45" t="str">
        <v>A</v>
      </c>
      <c r="E45">
        <v>2942</v>
      </c>
      <c r="F45">
        <f t="shared" si="0"/>
        <v>102262</v>
      </c>
    </row>
    <row r="46" spans="1:6">
      <c r="A46" s="20">
        <v>45775</v>
      </c>
      <c r="B46">
        <v>34</v>
      </c>
      <c r="C46">
        <v>5546</v>
      </c>
      <c r="D46" t="str">
        <v>E</v>
      </c>
      <c r="E46">
        <v>3529</v>
      </c>
      <c r="F46">
        <f t="shared" si="0"/>
        <v>105791</v>
      </c>
    </row>
    <row r="47" spans="1:6">
      <c r="A47" s="20">
        <v>45805</v>
      </c>
      <c r="B47">
        <v>30</v>
      </c>
      <c r="C47">
        <v>5615</v>
      </c>
      <c r="D47" t="str">
        <v>A</v>
      </c>
      <c r="E47">
        <v>257</v>
      </c>
      <c r="F47">
        <f t="shared" si="0"/>
        <v>106048</v>
      </c>
    </row>
    <row r="48" spans="1:6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106048</v>
      </c>
    </row>
    <row r="49" spans="1:6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106048</v>
      </c>
    </row>
    <row r="50" spans="1:6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106048</v>
      </c>
    </row>
    <row r="51" spans="1:6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106048</v>
      </c>
    </row>
    <row r="52" spans="1:6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106048</v>
      </c>
    </row>
    <row r="53" spans="1:6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106048</v>
      </c>
    </row>
    <row r="54" spans="1:6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106048</v>
      </c>
    </row>
    <row r="55" spans="1:6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106048</v>
      </c>
    </row>
    <row r="56" spans="1:6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106048</v>
      </c>
    </row>
    <row r="57" spans="1:6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106048</v>
      </c>
    </row>
    <row r="58" spans="1:6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106048</v>
      </c>
    </row>
    <row r="59" spans="1:6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106048</v>
      </c>
    </row>
    <row r="60" spans="1:6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106048</v>
      </c>
    </row>
    <row r="61" spans="1:6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106048</v>
      </c>
    </row>
    <row r="62" spans="1:6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106048</v>
      </c>
    </row>
    <row r="63" spans="1:6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106048</v>
      </c>
    </row>
    <row r="64" spans="1:6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106048</v>
      </c>
    </row>
    <row r="65" spans="1:6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106048</v>
      </c>
    </row>
    <row r="66" spans="1:6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106048</v>
      </c>
    </row>
    <row r="67" spans="1:6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106048</v>
      </c>
    </row>
    <row r="68" spans="1:6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106048</v>
      </c>
    </row>
    <row r="69" spans="1:6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106048</v>
      </c>
    </row>
    <row r="70" spans="1:6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106048</v>
      </c>
    </row>
    <row r="71" spans="1:6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106048</v>
      </c>
    </row>
    <row r="72" spans="1:6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106048</v>
      </c>
    </row>
    <row r="73" spans="1:6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106048</v>
      </c>
    </row>
    <row r="74" spans="1:6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106048</v>
      </c>
    </row>
    <row r="75" spans="1:6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106048</v>
      </c>
    </row>
    <row r="76" spans="1:6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106048</v>
      </c>
    </row>
    <row r="77" spans="1:6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106048</v>
      </c>
    </row>
    <row r="78" spans="1:6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106048</v>
      </c>
    </row>
    <row r="79" spans="1:6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106048</v>
      </c>
    </row>
    <row r="80" spans="1:6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106048</v>
      </c>
    </row>
    <row r="81" spans="1:6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106048</v>
      </c>
    </row>
    <row r="82" spans="1:6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106048</v>
      </c>
    </row>
    <row r="83" spans="1:6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106048</v>
      </c>
    </row>
    <row r="84" spans="1:6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106048</v>
      </c>
    </row>
    <row r="85" spans="1:6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106048</v>
      </c>
    </row>
    <row r="86" spans="1:6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106048</v>
      </c>
    </row>
    <row r="87" spans="1:6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106048</v>
      </c>
    </row>
    <row r="88" spans="1:6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106048</v>
      </c>
    </row>
    <row r="89" spans="1:6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106048</v>
      </c>
    </row>
    <row r="90" spans="1:6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106048</v>
      </c>
    </row>
    <row r="91" spans="1:6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106048</v>
      </c>
    </row>
    <row r="92" spans="1:6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106048</v>
      </c>
    </row>
    <row r="93" spans="1:6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106048</v>
      </c>
    </row>
    <row r="94" spans="1:6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106048</v>
      </c>
    </row>
    <row r="95" spans="1:6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106048</v>
      </c>
    </row>
    <row r="96" spans="1:6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106048</v>
      </c>
    </row>
    <row r="97" spans="1:6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106048</v>
      </c>
    </row>
    <row r="98" spans="1:6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106048</v>
      </c>
    </row>
    <row r="99" spans="1:6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106048</v>
      </c>
    </row>
    <row r="100" spans="1:6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106048</v>
      </c>
    </row>
    <row r="101" spans="1:6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106048</v>
      </c>
    </row>
    <row r="102" spans="1:6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106048</v>
      </c>
    </row>
    <row r="103" spans="1:6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106048</v>
      </c>
    </row>
    <row r="104" spans="1:6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106048</v>
      </c>
    </row>
    <row r="105" spans="1:6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106048</v>
      </c>
    </row>
    <row r="106" spans="1:6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106048</v>
      </c>
    </row>
    <row r="107" spans="1:6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106048</v>
      </c>
    </row>
    <row r="108" spans="1:6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106048</v>
      </c>
    </row>
    <row r="109" spans="1:6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106048</v>
      </c>
    </row>
    <row r="110" spans="1:6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106048</v>
      </c>
    </row>
    <row r="111" spans="1:6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106048</v>
      </c>
    </row>
    <row r="112" spans="1:6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106048</v>
      </c>
    </row>
    <row r="113" spans="1:6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106048</v>
      </c>
    </row>
    <row r="114" spans="1:6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106048</v>
      </c>
    </row>
    <row r="115" spans="1:6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106048</v>
      </c>
    </row>
    <row r="116" spans="1:6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106048</v>
      </c>
    </row>
    <row r="117" spans="1:6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106048</v>
      </c>
    </row>
    <row r="118" spans="1:6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106048</v>
      </c>
    </row>
    <row r="119" spans="1:6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106048</v>
      </c>
    </row>
    <row r="120" spans="1:6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106048</v>
      </c>
    </row>
    <row r="121" spans="1:6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106048</v>
      </c>
    </row>
    <row r="122" spans="1:6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106048</v>
      </c>
    </row>
    <row r="123" spans="1:6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106048</v>
      </c>
    </row>
    <row r="124" spans="1:6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106048</v>
      </c>
    </row>
    <row r="125" spans="1:6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106048</v>
      </c>
    </row>
    <row r="126" spans="1:6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106048</v>
      </c>
    </row>
    <row r="127" spans="1:6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106048</v>
      </c>
    </row>
    <row r="128" spans="1:6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106048</v>
      </c>
    </row>
    <row r="129" spans="1:6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106048</v>
      </c>
    </row>
    <row r="130" spans="1:6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106048</v>
      </c>
    </row>
    <row r="131" spans="1:6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106048</v>
      </c>
    </row>
    <row r="132" spans="1:6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106048</v>
      </c>
    </row>
    <row r="133" spans="1:6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106048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32" activePane="bottomRight" state="frozen"/>
      <selection pane="bottomRight" activeCell="K4164" sqref="K4164"/>
      <selection pane="bottomLeft" activeCell="A32" sqref="A32"/>
      <selection pane="topRight" activeCell="A32" sqref="A32"/>
    </sheetView>
  </sheetViews>
  <sheetFormatPr defaultColWidth="8.75" defaultRowHeight="15.95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-5.4000000953674316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23.400000095367432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38816.750002577901</v>
      </c>
    </row>
    <row r="2560" spans="1:16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-1.8999999761581421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19.899999976158142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38836.650002554059</v>
      </c>
    </row>
    <row r="2561" spans="1:16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-1.1000000238418579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19.100000023841858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38855.750002577901</v>
      </c>
    </row>
    <row r="2562" spans="1:16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-0.40000000596046448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18.400000005960464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38874.150002583861</v>
      </c>
    </row>
    <row r="2563" spans="1:16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-0.40000000596046448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18.400000005960464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38892.550002589822</v>
      </c>
    </row>
    <row r="2564" spans="1:16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-1.1000000238418579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19.100000023841858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38911.650002613664</v>
      </c>
    </row>
    <row r="2565" spans="1:16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-5.0999999046325684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23.099999904632568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38934.750002518296</v>
      </c>
    </row>
    <row r="2566" spans="1:16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-7.5999999046325684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25.599999904632568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38960.350002422929</v>
      </c>
    </row>
    <row r="2567" spans="1:16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-3.5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21.5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38981.850002422929</v>
      </c>
    </row>
    <row r="2568" spans="1:16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-4.5999999046325684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22.599999904632568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39004.450002327561</v>
      </c>
    </row>
    <row r="2569" spans="1:16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-4.9000000953674316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22.900000095367432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39027.350002422929</v>
      </c>
    </row>
    <row r="2570" spans="1:16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-3.2999999523162842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21.299999952316284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39048.650002375245</v>
      </c>
    </row>
    <row r="2571" spans="1:16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-0.80000001192092896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18.800000011920929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39067.450002387166</v>
      </c>
    </row>
    <row r="2572" spans="1:16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0.60000002384185791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17.399999976158142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39084.850002363324</v>
      </c>
    </row>
    <row r="2573" spans="1:16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1.2999999523162842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16.700000047683716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39101.550002411008</v>
      </c>
    </row>
    <row r="2574" spans="1:16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-0.80000001192092896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18.800000011920929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39120.350002422929</v>
      </c>
    </row>
    <row r="2575" spans="1:16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-1.1000000238418579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19.100000023841858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39139.450002446771</v>
      </c>
    </row>
    <row r="2576" spans="1:16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-2.7999999523162842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20.799999952316284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39160.250002399087</v>
      </c>
    </row>
    <row r="2577" spans="1:16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-3.4000000953674316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21.400000095367432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39181.650002494454</v>
      </c>
    </row>
    <row r="2578" spans="1:16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-6.3000001907348633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24.300000190734863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39205.950002685189</v>
      </c>
    </row>
    <row r="2579" spans="1:16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-0.69999998807907104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18.699999988079071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39224.650002673268</v>
      </c>
    </row>
    <row r="2580" spans="1:16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-4.5999999046325684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22.599999904632568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39247.250002577901</v>
      </c>
    </row>
    <row r="2581" spans="1:16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-9.3000001907348633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27.300000190734863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39274.550002768636</v>
      </c>
    </row>
    <row r="2582" spans="1:16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-7.3000001907348633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25.300000190734863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39299.850002959371</v>
      </c>
    </row>
    <row r="2583" spans="1:16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-3.5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21.5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39321.350002959371</v>
      </c>
    </row>
    <row r="2584" spans="1:16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-4.4000000953674316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22.400000095367432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39343.750003054738</v>
      </c>
    </row>
    <row r="2585" spans="1:16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-8.6999998092651367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26.699999809265137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39370.450002864003</v>
      </c>
    </row>
    <row r="2586" spans="1:16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-11.699999809265137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29.699999809265137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39400.150002673268</v>
      </c>
    </row>
    <row r="2587" spans="1:16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-11.800000190734863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29.800000190734863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39429.950002864003</v>
      </c>
    </row>
    <row r="2588" spans="1:16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-7.1999998092651367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25.199999809265137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39455.150002673268</v>
      </c>
    </row>
    <row r="2589" spans="1:16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-7.3000001907348633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25.300000190734863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39480.450002864003</v>
      </c>
    </row>
    <row r="2590" spans="1:16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-6.5999999046325684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24.599999904632568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39505.050002768636</v>
      </c>
    </row>
    <row r="2591" spans="1:16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-6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24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39529.050002768636</v>
      </c>
    </row>
    <row r="2592" spans="1:16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-5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23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39552.050002768636</v>
      </c>
    </row>
    <row r="2593" spans="1:16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-6.0999999046325684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24.099999904632568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39576.150002673268</v>
      </c>
    </row>
    <row r="2594" spans="1:16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-4.5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22.5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39598.650002673268</v>
      </c>
    </row>
    <row r="2595" spans="1:16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-9.3000001907348633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27.300000190734863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39625.950002864003</v>
      </c>
    </row>
    <row r="2596" spans="1:16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-13.300000190734863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31.300000190734863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39657.250003054738</v>
      </c>
    </row>
    <row r="2597" spans="1:16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-12.699999809265137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30.699999809265137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39687.950002864003</v>
      </c>
    </row>
    <row r="2598" spans="1:16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-10.699999809265137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28.699999809265137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39716.650002673268</v>
      </c>
    </row>
    <row r="2599" spans="1:16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-13.100000381469727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31.100000381469727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39747.750003054738</v>
      </c>
    </row>
    <row r="2600" spans="1:16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-11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29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39776.750003054738</v>
      </c>
    </row>
    <row r="2601" spans="1:16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-13.199999809265137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31.199999809265137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39807.950002864003</v>
      </c>
    </row>
    <row r="2602" spans="1:16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-12.600000381469727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30.600000381469727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39838.550003245473</v>
      </c>
    </row>
    <row r="2603" spans="1:16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-12.899999618530273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30.899999618530273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39869.450002864003</v>
      </c>
    </row>
    <row r="2604" spans="1:16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-8.3000001907348633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26.300000190734863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39895.750003054738</v>
      </c>
    </row>
    <row r="2605" spans="1:16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-14.300000190734863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32.300000190734863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39928.050003245473</v>
      </c>
    </row>
    <row r="2606" spans="1:16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-13.699999809265137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31.699999809265137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39959.750003054738</v>
      </c>
    </row>
    <row r="2607" spans="1:16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-9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27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39986.750003054738</v>
      </c>
    </row>
    <row r="2608" spans="1:16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-7.5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25.5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40012.250003054738</v>
      </c>
    </row>
    <row r="2609" spans="1:16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-11.100000381469727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29.100000381469727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40041.350003436208</v>
      </c>
    </row>
    <row r="2610" spans="1:16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-12.899999618530273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30.899999618530273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40072.250003054738</v>
      </c>
    </row>
    <row r="2611" spans="1:16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-1.7000000476837158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19.700000047683716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40091.950003102422</v>
      </c>
    </row>
    <row r="2612" spans="1:16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0.80000001192092896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17.199999988079071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40109.150003090501</v>
      </c>
    </row>
    <row r="2613" spans="1:16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1.7000000476837158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16.299999952316284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40125.450003042817</v>
      </c>
    </row>
    <row r="2614" spans="1:16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-2.9000000953674316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20.900000095367432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40146.350003138185</v>
      </c>
    </row>
    <row r="2615" spans="1:16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-5.1999998092651367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23.199999809265137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40169.55000294745</v>
      </c>
    </row>
    <row r="2616" spans="1:16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-1.5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19.5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40189.05000294745</v>
      </c>
    </row>
    <row r="2617" spans="1:16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1.6000000238418579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16.399999976158142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40205.450002923608</v>
      </c>
    </row>
    <row r="2618" spans="1:16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-3.7999999523162842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21.799999952316284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40227.250002875924</v>
      </c>
    </row>
    <row r="2619" spans="1:16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-7.3000001907348633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25.300000190734863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40252.550003066659</v>
      </c>
    </row>
    <row r="2620" spans="1:16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0.80000001192092896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17.199999988079071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40269.750003054738</v>
      </c>
    </row>
    <row r="2621" spans="1:16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-5.1999998092651367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23.199999809265137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40292.950002864003</v>
      </c>
    </row>
    <row r="2622" spans="1:16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-5.5999999046325684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23.599999904632568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40316.550002768636</v>
      </c>
    </row>
    <row r="2623" spans="1:16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-6.0999999046325684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24.099999904632568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40340.650002673268</v>
      </c>
    </row>
    <row r="2624" spans="1:16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-8.1999998092651367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26.199999809265137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40366.850002482533</v>
      </c>
    </row>
    <row r="2625" spans="1:16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-2.9000000953674316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20.900000095367432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40387.750002577901</v>
      </c>
    </row>
    <row r="2626" spans="1:16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3.0999999046325684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14.900000095367432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40402.650002673268</v>
      </c>
    </row>
    <row r="2627" spans="1:16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6.1999998092651367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11.800000190734863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40414.450002864003</v>
      </c>
    </row>
    <row r="2628" spans="1:16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10.899999618530273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7.1000003814697266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40421.550003245473</v>
      </c>
    </row>
    <row r="2629" spans="1:16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/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13.200000166893005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40434.750003412366</v>
      </c>
    </row>
    <row r="2630" spans="1:16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-1.2999999523162842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19.299999952316284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40454.050003364682</v>
      </c>
    </row>
    <row r="2631" spans="1:16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-2.0999999046325684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20.099999904632568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40474.150003269315</v>
      </c>
    </row>
    <row r="2632" spans="1:16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-4.5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22.5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40496.650003269315</v>
      </c>
    </row>
    <row r="2633" spans="1:16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0.30000001192092896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17.699999988079071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40514.350003257394</v>
      </c>
    </row>
    <row r="2634" spans="1:16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5.8000001907348633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12.199999809265137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40526.550003066659</v>
      </c>
    </row>
    <row r="2635" spans="1:16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1.2999999523162842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16.700000047683716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40543.250003114343</v>
      </c>
    </row>
    <row r="2636" spans="1:16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-0.20000000298023224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18.200000002980232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40561.450003117323</v>
      </c>
    </row>
    <row r="2637" spans="1:16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3.2000000476837158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14.799999952316284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40576.250003069639</v>
      </c>
    </row>
    <row r="2638" spans="1:16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5.0999999046325684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12.900000095367432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40589.150003165007</v>
      </c>
    </row>
    <row r="2639" spans="1:16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7.0999999046325684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10.900000095367432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40600.050003260374</v>
      </c>
    </row>
    <row r="2640" spans="1:16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8.3999996185302734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9.6000003814697266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40609.650003641844</v>
      </c>
    </row>
    <row r="2641" spans="1:16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13.199999809265137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4.8000001907348633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40614.450003832579</v>
      </c>
    </row>
    <row r="2642" spans="1:16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12.899999618530273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5.1000003814697266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40619.550004214048</v>
      </c>
    </row>
    <row r="2643" spans="1:16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5.6999998092651367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12.300000190734863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40631.850004404783</v>
      </c>
    </row>
    <row r="2644" spans="1:16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6.8000001907348633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11.199999809265137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40643.050004214048</v>
      </c>
    </row>
    <row r="2645" spans="1:16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4.3000001907348633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13.699999809265137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40656.750004023314</v>
      </c>
    </row>
    <row r="2646" spans="1:16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2.2999999523162842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15.700000047683716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40672.450004070997</v>
      </c>
    </row>
    <row r="2647" spans="1:16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9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9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40681.450004070997</v>
      </c>
    </row>
    <row r="2648" spans="1:16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6.5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11.5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40692.950004070997</v>
      </c>
    </row>
    <row r="2649" spans="1:16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-2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20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40712.950004070997</v>
      </c>
    </row>
    <row r="2650" spans="1:16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-1.5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19.5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40732.450004070997</v>
      </c>
    </row>
    <row r="2651" spans="1:16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0.69999998807907104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17.300000011920929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40749.750004082918</v>
      </c>
    </row>
    <row r="2652" spans="1:16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5.9000000953674316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12.099999904632568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40761.850003987551</v>
      </c>
    </row>
    <row r="2653" spans="1:16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6.1999998092651367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11.800000190734863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40773.650004178286</v>
      </c>
    </row>
    <row r="2654" spans="1:16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8.8999996185302734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9.1000003814697266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40782.750004559755</v>
      </c>
    </row>
    <row r="2655" spans="1:16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10.800000190734863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7.1999998092651367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40789.95000436902</v>
      </c>
    </row>
    <row r="2656" spans="1:16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15.300000190734863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2.6999998092651367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40792.650004178286</v>
      </c>
    </row>
    <row r="2657" spans="1:16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16.5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1.5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40794.150004178286</v>
      </c>
    </row>
    <row r="2658" spans="1:16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15.5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2.5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40796.650004178286</v>
      </c>
    </row>
    <row r="2659" spans="1:16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14.399999618530273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3.6000003814697266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40800.250004559755</v>
      </c>
    </row>
    <row r="2660" spans="1:16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9.5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8.5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40808.750004559755</v>
      </c>
    </row>
    <row r="2661" spans="1:16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10.100000381469727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7.8999996185302734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40816.650004178286</v>
      </c>
    </row>
    <row r="2662" spans="1:16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8.8999996185302734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9.1000003814697266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40825.750004559755</v>
      </c>
    </row>
    <row r="2663" spans="1:16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3.2999999523162842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14.700000047683716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40840.450004607439</v>
      </c>
    </row>
    <row r="2664" spans="1:16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4.0999999046325684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13.900000095367432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40854.350004702806</v>
      </c>
    </row>
    <row r="2665" spans="1:16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7.6999998092651367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10.300000190734863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40864.650004893541</v>
      </c>
    </row>
    <row r="2666" spans="1:16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7.5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10.5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40875.150004893541</v>
      </c>
    </row>
    <row r="2667" spans="1:16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7.3000001907348633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10.699999809265137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40885.850004702806</v>
      </c>
    </row>
    <row r="2668" spans="1:16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1.1000000238418579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16.899999976158142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40902.750004678965</v>
      </c>
    </row>
    <row r="2669" spans="1:16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-1.2999999523162842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19.299999952316284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40922.050004631281</v>
      </c>
    </row>
    <row r="2670" spans="1:16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0.69999998807907104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17.300000011920929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40939.350004643202</v>
      </c>
    </row>
    <row r="2671" spans="1:16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7.4000000953674316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10.599999904632568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40949.950004547834</v>
      </c>
    </row>
    <row r="2672" spans="1:16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8.1999998092651367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9.8000001907348633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40959.750004738569</v>
      </c>
    </row>
    <row r="2673" spans="1:16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4.1999998092651367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13.800000190734863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40973.550004929304</v>
      </c>
    </row>
    <row r="2674" spans="1:16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3.4000000953674316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14.599999904632568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40988.150004833937</v>
      </c>
    </row>
    <row r="2675" spans="1:16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10.800000190734863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7.1999998092651367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40995.350004643202</v>
      </c>
    </row>
    <row r="2676" spans="1:16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14.600000381469727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3.3999996185302734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40998.750004261732</v>
      </c>
    </row>
    <row r="2677" spans="1:16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8.3999996185302734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9.6000003814697266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41008.350004643202</v>
      </c>
    </row>
    <row r="2678" spans="1:16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4.5999999046325684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13.400000095367432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41021.750004738569</v>
      </c>
    </row>
    <row r="2679" spans="1:16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5.8000001907348633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12.199999809265137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41033.950004547834</v>
      </c>
    </row>
    <row r="2680" spans="1:16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12.100000381469727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5.8999996185302734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41039.850004166365</v>
      </c>
    </row>
    <row r="2681" spans="1:16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10.100000381469727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7.8999996185302734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41047.750003784895</v>
      </c>
    </row>
    <row r="2682" spans="1:16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10.399999618530273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7.6000003814697266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41055.350004166365</v>
      </c>
    </row>
    <row r="2683" spans="1:16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5.8000001907348633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12.199999809265137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41067.55000397563</v>
      </c>
    </row>
    <row r="2684" spans="1:16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6.5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11.5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41079.05000397563</v>
      </c>
    </row>
    <row r="2685" spans="1:16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6.4000000953674316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11.599999904632568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41090.650003880262</v>
      </c>
    </row>
    <row r="2686" spans="1:16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7.3000001907348633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10.699999809265137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41101.350003689528</v>
      </c>
    </row>
    <row r="2687" spans="1:16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4.8000001907348633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13.199999809265137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41114.550003498793</v>
      </c>
    </row>
    <row r="2688" spans="1:16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6.4000000953674316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11.599999904632568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41126.150003403425</v>
      </c>
    </row>
    <row r="2689" spans="1:16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4.5999999046325684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13.400000095367432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41139.550003498793</v>
      </c>
    </row>
    <row r="2690" spans="1:16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9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9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41148.550003498793</v>
      </c>
    </row>
    <row r="2691" spans="1:16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10.699999809265137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7.3000001907348633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41155.850003689528</v>
      </c>
    </row>
    <row r="2692" spans="1:16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10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8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41163.850003689528</v>
      </c>
    </row>
    <row r="2693" spans="1:16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11.600000381469727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6.3999996185302734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41170.250003308058</v>
      </c>
    </row>
    <row r="2694" spans="1:16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12.100000381469727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5.8999996185302734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41176.150002926588</v>
      </c>
    </row>
    <row r="2695" spans="1:16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13.100000381469727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4.8999996185302734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41181.050002545118</v>
      </c>
    </row>
    <row r="2696" spans="1:16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15.699999809265137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2.3000001907348633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41183.350002735853</v>
      </c>
    </row>
    <row r="2697" spans="1:16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16.700000762939453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1.2999992370605469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41184.650001972914</v>
      </c>
    </row>
    <row r="2698" spans="1:16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20.399999618530273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41184.650001972914</v>
      </c>
    </row>
    <row r="2699" spans="1:16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20.899999618530273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41184.650001972914</v>
      </c>
    </row>
    <row r="2700" spans="1:16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21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41184.650001972914</v>
      </c>
    </row>
    <row r="2701" spans="1:16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19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41184.650001972914</v>
      </c>
    </row>
    <row r="2702" spans="1:16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17.700000762939453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0.29999923706054688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41184.950001209974</v>
      </c>
    </row>
    <row r="2703" spans="1:16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21.799999237060547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0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41184.950001209974</v>
      </c>
    </row>
    <row r="2704" spans="1:16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14.899999618530273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3.1000003814697266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41188.050001591444</v>
      </c>
    </row>
    <row r="2705" spans="1:16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9.8999996185302734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8.1000003814697266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41196.150001972914</v>
      </c>
    </row>
    <row r="2706" spans="1:16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5.1999998092651367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12.800000190734863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41208.950002163649</v>
      </c>
    </row>
    <row r="2707" spans="1:16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9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9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41217.950002163649</v>
      </c>
    </row>
    <row r="2708" spans="1:16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9.5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8.5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41226.450002163649</v>
      </c>
    </row>
    <row r="2709" spans="1:16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12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6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41232.450002163649</v>
      </c>
    </row>
    <row r="2710" spans="1:16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16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2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41234.450002163649</v>
      </c>
    </row>
    <row r="2711" spans="1:16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15.699999809265137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2.3000001907348633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41236.750002354383</v>
      </c>
    </row>
    <row r="2712" spans="1:16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19.200000762939453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41236.750002354383</v>
      </c>
    </row>
    <row r="2713" spans="1:16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20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41236.750002354383</v>
      </c>
    </row>
    <row r="2714" spans="1:16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25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41236.750002354383</v>
      </c>
    </row>
    <row r="2715" spans="1:16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24.100000381469727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41236.750002354383</v>
      </c>
    </row>
    <row r="2716" spans="1:16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24.899999618530273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41236.750002354383</v>
      </c>
    </row>
    <row r="2717" spans="1:16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23.200000762939453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41236.750002354383</v>
      </c>
    </row>
    <row r="2718" spans="1:16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23.700000762939453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41236.750002354383</v>
      </c>
    </row>
    <row r="2719" spans="1:16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19.200000762939453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41236.750002354383</v>
      </c>
    </row>
    <row r="2720" spans="1:16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20.100000381469727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41236.750002354383</v>
      </c>
    </row>
    <row r="2721" spans="1:16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19.600000381469727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0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41236.750002354383</v>
      </c>
    </row>
    <row r="2722" spans="1:16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20.399999618530273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41236.750002354383</v>
      </c>
    </row>
    <row r="2723" spans="1:16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18.200000762939453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0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41236.750002354383</v>
      </c>
    </row>
    <row r="2724" spans="1:16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15.600000381469727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2.3999996185302734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41239.150001972914</v>
      </c>
    </row>
    <row r="2725" spans="1:16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12.399999618530273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5.6000003814697266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41244.750002354383</v>
      </c>
    </row>
    <row r="2726" spans="1:16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14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4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41248.750002354383</v>
      </c>
    </row>
    <row r="2727" spans="1:16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21.200000762939453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41248.750002354383</v>
      </c>
    </row>
    <row r="2728" spans="1:16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20.5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41248.750002354383</v>
      </c>
    </row>
    <row r="2729" spans="1:16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19.600000381469727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0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41248.750002354383</v>
      </c>
    </row>
    <row r="2730" spans="1:16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17.799999237060547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0.20000076293945313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41248.950003117323</v>
      </c>
    </row>
    <row r="2731" spans="1:16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12.100000381469727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5.8999996185302734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41254.850002735853</v>
      </c>
    </row>
    <row r="2732" spans="1:16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/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1.3499994277954102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41256.200002163649</v>
      </c>
    </row>
    <row r="2733" spans="1:16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21.200000762939453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41256.200002163649</v>
      </c>
    </row>
    <row r="2734" spans="1:16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21.899999618530273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41256.200002163649</v>
      </c>
    </row>
    <row r="2735" spans="1:16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22.700000762939453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41256.200002163649</v>
      </c>
    </row>
    <row r="2736" spans="1:16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25.600000381469727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0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41256.200002163649</v>
      </c>
    </row>
    <row r="2737" spans="1:16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24.600000381469727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41256.200002163649</v>
      </c>
    </row>
    <row r="2738" spans="1:16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24.899999618530273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41256.200002163649</v>
      </c>
    </row>
    <row r="2739" spans="1:16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20.799999237060547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41256.200002163649</v>
      </c>
    </row>
    <row r="2740" spans="1:16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19.299999237060547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0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41256.200002163649</v>
      </c>
    </row>
    <row r="2741" spans="1:16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17.600000381469727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0.39999961853027344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41256.600001782179</v>
      </c>
    </row>
    <row r="2742" spans="1:16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17.700000762939453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0.29999923706054688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41256.900001019239</v>
      </c>
    </row>
    <row r="2743" spans="1:16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18.799999237060547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41256.900001019239</v>
      </c>
    </row>
    <row r="2744" spans="1:16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22.700000762939453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41256.900001019239</v>
      </c>
    </row>
    <row r="2745" spans="1:16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24.299999237060547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41256.900001019239</v>
      </c>
    </row>
    <row r="2746" spans="1:16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19.600000381469727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41256.900001019239</v>
      </c>
    </row>
    <row r="2747" spans="1:16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18.200000762939453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0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41256.900001019239</v>
      </c>
    </row>
    <row r="2748" spans="1:16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15.300000190734863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2.6999998092651367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41259.600000828505</v>
      </c>
    </row>
    <row r="2749" spans="1:16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18.100000381469727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0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41259.600000828505</v>
      </c>
    </row>
    <row r="2750" spans="1:16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15.600000381469727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2.3999996185302734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41262.000000447035</v>
      </c>
    </row>
    <row r="2751" spans="1:16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20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41262.000000447035</v>
      </c>
    </row>
    <row r="2752" spans="1:16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22.899999618530273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41262.000000447035</v>
      </c>
    </row>
    <row r="2753" spans="1:16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22.299999237060547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41262.000000447035</v>
      </c>
    </row>
    <row r="2754" spans="1:16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23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41262.000000447035</v>
      </c>
    </row>
    <row r="2755" spans="1:16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19.399999618530273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41262.000000447035</v>
      </c>
    </row>
    <row r="2756" spans="1:16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18.200000762939453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41262.000000447035</v>
      </c>
    </row>
    <row r="2757" spans="1:16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21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41262.000000447035</v>
      </c>
    </row>
    <row r="2758" spans="1:16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/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41262.000000447035</v>
      </c>
    </row>
    <row r="2759" spans="1:16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21.700000762939453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41262.000000447035</v>
      </c>
    </row>
    <row r="2760" spans="1:16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17.299999237060547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0.70000076293945313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41262.700001209974</v>
      </c>
    </row>
    <row r="2761" spans="1:16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16.799999237060547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1.2000007629394531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41263.900001972914</v>
      </c>
    </row>
    <row r="2762" spans="1:16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18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0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41263.900001972914</v>
      </c>
    </row>
    <row r="2763" spans="1:16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16.600000381469727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1.3999996185302734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41265.300001591444</v>
      </c>
    </row>
    <row r="2764" spans="1:16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21.200000762939453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41265.300001591444</v>
      </c>
    </row>
    <row r="2765" spans="1:16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20.700000762939453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41265.300001591444</v>
      </c>
    </row>
    <row r="2766" spans="1:16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18.899999618530273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41265.300001591444</v>
      </c>
    </row>
    <row r="2767" spans="1:16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19.100000381469727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41265.300001591444</v>
      </c>
    </row>
    <row r="2768" spans="1:16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19.799999237060547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41265.300001591444</v>
      </c>
    </row>
    <row r="2769" spans="1:16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14.699999809265137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3.3000001907348633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41268.600001782179</v>
      </c>
    </row>
    <row r="2770" spans="1:16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14.199999809265137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3.8000001907348633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41272.400001972914</v>
      </c>
    </row>
    <row r="2771" spans="1:16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15.899999618530273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2.1000003814697266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41274.500002354383</v>
      </c>
    </row>
    <row r="2772" spans="1:16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16.899999618530273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1.1000003814697266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41275.600002735853</v>
      </c>
    </row>
    <row r="2773" spans="1:16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16.5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1.5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41277.100002735853</v>
      </c>
    </row>
    <row r="2774" spans="1:16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18.399999618530273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41277.100002735853</v>
      </c>
    </row>
    <row r="2775" spans="1:16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19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41277.100002735853</v>
      </c>
    </row>
    <row r="2776" spans="1:16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19.700000762939453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41277.100002735853</v>
      </c>
    </row>
    <row r="2777" spans="1:16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21.600000381469727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41277.100002735853</v>
      </c>
    </row>
    <row r="2778" spans="1:16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20.399999618530273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41277.100002735853</v>
      </c>
    </row>
    <row r="2779" spans="1:16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24.600000381469727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41277.100002735853</v>
      </c>
    </row>
    <row r="2780" spans="1:16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22.799999237060547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41277.100002735853</v>
      </c>
    </row>
    <row r="2781" spans="1:16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24.600000381469727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41277.100002735853</v>
      </c>
    </row>
    <row r="2782" spans="1:16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23.799999237060547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41277.100002735853</v>
      </c>
    </row>
    <row r="2783" spans="1:16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21.299999237060547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41277.100002735853</v>
      </c>
    </row>
    <row r="2784" spans="1:16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15.800000190734863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2.1999998092651367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41279.300002545118</v>
      </c>
    </row>
    <row r="2785" spans="1:16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15.100000381469727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2.8999996185302734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41282.200002163649</v>
      </c>
    </row>
    <row r="2786" spans="1:16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17.200000762939453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0.79999923706054688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41283.000001400709</v>
      </c>
    </row>
    <row r="2787" spans="1:16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21.700000762939453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41283.000001400709</v>
      </c>
    </row>
    <row r="2788" spans="1:16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21.600000381469727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41283.000001400709</v>
      </c>
    </row>
    <row r="2789" spans="1:16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21.299999237060547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41283.000001400709</v>
      </c>
    </row>
    <row r="2790" spans="1:16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21.100000381469727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41283.000001400709</v>
      </c>
    </row>
    <row r="2791" spans="1:16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22.600000381469727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41283.000001400709</v>
      </c>
    </row>
    <row r="2792" spans="1:16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23.700000762939453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41283.000001400709</v>
      </c>
    </row>
    <row r="2793" spans="1:16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23.899999618530273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41283.000001400709</v>
      </c>
    </row>
    <row r="2794" spans="1:16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22.799999237060547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41283.000001400709</v>
      </c>
    </row>
    <row r="2795" spans="1:16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23.299999237060547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41283.000001400709</v>
      </c>
    </row>
    <row r="2796" spans="1:16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24.700000762939453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41283.000001400709</v>
      </c>
    </row>
    <row r="2797" spans="1:16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21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41283.000001400709</v>
      </c>
    </row>
    <row r="2798" spans="1:16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25.200000762939453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0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41283.000001400709</v>
      </c>
    </row>
    <row r="2799" spans="1:16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25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41283.000001400709</v>
      </c>
    </row>
    <row r="2800" spans="1:16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20.799999237060547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41283.000001400709</v>
      </c>
    </row>
    <row r="2801" spans="1:16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18.299999237060547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0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41283.000001400709</v>
      </c>
    </row>
    <row r="2802" spans="1:16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17.200000762939453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0.79999923706054688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41283.80000063777</v>
      </c>
    </row>
    <row r="2803" spans="1:16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14.399999618530273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3.6000003814697266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41287.400001019239</v>
      </c>
    </row>
    <row r="2804" spans="1:16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14.399999618530273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3.6000003814697266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41291.000001400709</v>
      </c>
    </row>
    <row r="2805" spans="1:16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18.100000381469727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0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41291.000001400709</v>
      </c>
    </row>
    <row r="2806" spans="1:16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18.399999618530273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0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41291.000001400709</v>
      </c>
    </row>
    <row r="2807" spans="1:16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15.199999809265137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2.8000001907348633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41293.800001591444</v>
      </c>
    </row>
    <row r="2808" spans="1:16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16.399999618530273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1.6000003814697266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41295.400001972914</v>
      </c>
    </row>
    <row r="2809" spans="1:16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18.5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0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41295.400001972914</v>
      </c>
    </row>
    <row r="2810" spans="1:16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14.199999809265137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3.8000001907348633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41299.200002163649</v>
      </c>
    </row>
    <row r="2811" spans="1:16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15.300000190734863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2.6999998092651367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41301.900001972914</v>
      </c>
    </row>
    <row r="2812" spans="1:16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16.799999237060547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1.2000007629394531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41303.100002735853</v>
      </c>
    </row>
    <row r="2813" spans="1:16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18.299999237060547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0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41303.100002735853</v>
      </c>
    </row>
    <row r="2814" spans="1:16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15.100000381469727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2.8999996185302734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41306.000002354383</v>
      </c>
    </row>
    <row r="2815" spans="1:16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21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0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41306.000002354383</v>
      </c>
    </row>
    <row r="2816" spans="1:16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15.300000190734863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2.6999998092651367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41308.700002163649</v>
      </c>
    </row>
    <row r="2817" spans="1:16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15.199999809265137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2.8000001907348633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41311.500002354383</v>
      </c>
    </row>
    <row r="2818" spans="1:16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17.799999237060547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0.20000076293945313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41311.700003117323</v>
      </c>
    </row>
    <row r="2819" spans="1:16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14.5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3.5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41315.200003117323</v>
      </c>
    </row>
    <row r="2820" spans="1:16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13.199999809265137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4.8000001907348633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41320.000003308058</v>
      </c>
    </row>
    <row r="2821" spans="1:16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15.399999618530273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2.6000003814697266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41322.600003689528</v>
      </c>
    </row>
    <row r="2822" spans="1:16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20.899999618530273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41322.600003689528</v>
      </c>
    </row>
    <row r="2823" spans="1:16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14.699999809265137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3.3000001907348633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41325.900003880262</v>
      </c>
    </row>
    <row r="2824" spans="1:16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12.899999618530273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5.1000003814697266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41331.000004261732</v>
      </c>
    </row>
    <row r="2825" spans="1:16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11.399999618530273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6.6000003814697266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41337.600004643202</v>
      </c>
    </row>
    <row r="2826" spans="1:16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12.100000381469727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5.8999996185302734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41343.500004261732</v>
      </c>
    </row>
    <row r="2827" spans="1:16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12.899999618530273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5.1000003814697266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41348.600004643202</v>
      </c>
    </row>
    <row r="2828" spans="1:16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17.700000762939453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0.29999923706054688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41348.900003880262</v>
      </c>
    </row>
    <row r="2829" spans="1:16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12.399999618530273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5.6000003814697266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41354.500004261732</v>
      </c>
    </row>
    <row r="2830" spans="1:16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12.300000190734863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5.6999998092651367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41360.200004070997</v>
      </c>
    </row>
    <row r="2831" spans="1:16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9.8999996185302734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8.1000003814697266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41368.300004452467</v>
      </c>
    </row>
    <row r="2832" spans="1:16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11.300000190734863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6.6999998092651367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41375.000004261732</v>
      </c>
    </row>
    <row r="2833" spans="1:16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18.899999618530273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41375.000004261732</v>
      </c>
    </row>
    <row r="2834" spans="1:16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17.899999618530273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0.10000038146972656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41375.100004643202</v>
      </c>
    </row>
    <row r="2835" spans="1:16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14.899999618530273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3.1000003814697266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41378.200005024672</v>
      </c>
    </row>
    <row r="2836" spans="1:16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14.899999618530273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3.1000003814697266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41381.300005406141</v>
      </c>
    </row>
    <row r="2837" spans="1:16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15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3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41384.300005406141</v>
      </c>
    </row>
    <row r="2838" spans="1:16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17.200000762939453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0.79999923706054688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41385.100004643202</v>
      </c>
    </row>
    <row r="2839" spans="1:16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17.200000762939453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0.79999923706054688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41385.900003880262</v>
      </c>
    </row>
    <row r="2840" spans="1:16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17.799999237060547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0.20000076293945313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41386.100004643202</v>
      </c>
    </row>
    <row r="2841" spans="1:16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17.100000381469727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0.89999961853027344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41387.000004261732</v>
      </c>
    </row>
    <row r="2842" spans="1:16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20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41387.000004261732</v>
      </c>
    </row>
    <row r="2843" spans="1:16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17.899999618530273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0.10000038146972656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41387.100004643202</v>
      </c>
    </row>
    <row r="2844" spans="1:16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15.600000381469727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2.3999996185302734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41389.500004261732</v>
      </c>
    </row>
    <row r="2845" spans="1:16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16.399999618530273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1.6000003814697266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41391.100004643202</v>
      </c>
    </row>
    <row r="2846" spans="1:16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15.899999618530273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2.1000003814697266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41393.200005024672</v>
      </c>
    </row>
    <row r="2847" spans="1:16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11.600000381469727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6.3999996185302734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41399.600004643202</v>
      </c>
    </row>
    <row r="2848" spans="1:16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10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8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41407.600004643202</v>
      </c>
    </row>
    <row r="2849" spans="1:16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7.3000001907348633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10.699999809265137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41418.300004452467</v>
      </c>
    </row>
    <row r="2850" spans="1:16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10.399999618530273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7.6000003814697266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41425.900004833937</v>
      </c>
    </row>
    <row r="2851" spans="1:16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14.399999618530273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3.6000003814697266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41429.500005215406</v>
      </c>
    </row>
    <row r="2852" spans="1:16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11.399999618530273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6.6000003814697266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41436.100005596876</v>
      </c>
    </row>
    <row r="2853" spans="1:16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4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14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41450.100005596876</v>
      </c>
    </row>
    <row r="2854" spans="1:16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5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13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41463.100005596876</v>
      </c>
    </row>
    <row r="2855" spans="1:16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5.0999999046325684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12.900000095367432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41476.000005692244</v>
      </c>
    </row>
    <row r="2856" spans="1:16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5.8000001907348633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12.199999809265137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41488.200005501509</v>
      </c>
    </row>
    <row r="2857" spans="1:16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5.4000000953674316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12.599999904632568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41500.800005406141</v>
      </c>
    </row>
    <row r="2858" spans="1:16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9.6000003814697266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8.3999996185302734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41509.200005024672</v>
      </c>
    </row>
    <row r="2859" spans="1:16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5.5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12.5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41521.700005024672</v>
      </c>
    </row>
    <row r="2860" spans="1:16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10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8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41529.700005024672</v>
      </c>
    </row>
    <row r="2861" spans="1:16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7.8000001907348633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10.199999809265137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41539.900004833937</v>
      </c>
    </row>
    <row r="2862" spans="1:16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9.5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8.5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41548.400004833937</v>
      </c>
    </row>
    <row r="2863" spans="1:16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5.0999999046325684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12.900000095367432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41561.300004929304</v>
      </c>
    </row>
    <row r="2864" spans="1:16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3.0999999046325684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14.900000095367432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41576.200005024672</v>
      </c>
    </row>
    <row r="2865" spans="1:16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2.2000000476837158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15.799999952316284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41592.000004976988</v>
      </c>
    </row>
    <row r="2866" spans="1:16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0.30000001192092896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17.699999988079071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41609.700004965067</v>
      </c>
    </row>
    <row r="2867" spans="1:16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2.0999999046325684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15.900000095367432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41625.600005060434</v>
      </c>
    </row>
    <row r="2868" spans="1:16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2.4000000953674316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15.599999904632568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41641.200004965067</v>
      </c>
    </row>
    <row r="2869" spans="1:16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7.6999998092651367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10.300000190734863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41651.500005155802</v>
      </c>
    </row>
    <row r="2870" spans="1:16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8.5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9.5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41661.000005155802</v>
      </c>
    </row>
    <row r="2871" spans="1:16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8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10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41671.000005155802</v>
      </c>
    </row>
    <row r="2872" spans="1:16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5.3000001907348633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12.699999809265137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41683.700004965067</v>
      </c>
    </row>
    <row r="2873" spans="1:16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6.3000001907348633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11.699999809265137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41695.400004774332</v>
      </c>
    </row>
    <row r="2874" spans="1:16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7.1999998092651367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10.800000190734863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41706.200004965067</v>
      </c>
    </row>
    <row r="2875" spans="1:16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/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13.75000011920929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41719.950005084276</v>
      </c>
    </row>
    <row r="2876" spans="1:16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1.2999999523162842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16.700000047683716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41736.65000513196</v>
      </c>
    </row>
    <row r="2877" spans="1:16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1.7000000476837158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16.299999952316284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41752.950005084276</v>
      </c>
    </row>
    <row r="2878" spans="1:16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0.80000001192092896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17.199999988079071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41770.150005072355</v>
      </c>
    </row>
    <row r="2879" spans="1:16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7.5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10.5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41780.650005072355</v>
      </c>
    </row>
    <row r="2880" spans="1:16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5.1999998092651367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12.800000190734863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41793.45000526309</v>
      </c>
    </row>
    <row r="2881" spans="1:16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0.5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17.5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41810.95000526309</v>
      </c>
    </row>
    <row r="2882" spans="1:16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1.2999999523162842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16.700000047683716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41827.650005310774</v>
      </c>
    </row>
    <row r="2883" spans="1:16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0.89999997615814209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17.100000023841858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41844.750005334616</v>
      </c>
    </row>
    <row r="2884" spans="1:16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-1.5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19.5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41864.250005334616</v>
      </c>
    </row>
    <row r="2885" spans="1:16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-3.0999999046325684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21.099999904632568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41885.350005239248</v>
      </c>
    </row>
    <row r="2886" spans="1:16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0.20000000298023224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17.799999997019768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41903.150005236268</v>
      </c>
    </row>
    <row r="2887" spans="1:16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3.5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14.5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41917.650005236268</v>
      </c>
    </row>
    <row r="2888" spans="1:16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-1.8999999761581421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19.899999976158142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41937.550005212426</v>
      </c>
    </row>
    <row r="2889" spans="1:16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-2.2000000476837158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20.200000047683716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41957.75000526011</v>
      </c>
    </row>
    <row r="2890" spans="1:16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-3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21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41978.75000526011</v>
      </c>
    </row>
    <row r="2891" spans="1:16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-5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23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42001.75000526011</v>
      </c>
    </row>
    <row r="2892" spans="1:16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-2.0999999046325684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20.099999904632568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42021.850005164742</v>
      </c>
    </row>
    <row r="2893" spans="1:16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1.1000000238418579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16.899999976158142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42038.750005140901</v>
      </c>
    </row>
    <row r="2894" spans="1:16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4.1999998092651367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13.800000190734863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42052.550005331635</v>
      </c>
    </row>
    <row r="2895" spans="1:16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-0.60000002384185791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18.600000023841858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42071.150005355477</v>
      </c>
    </row>
    <row r="2896" spans="1:16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1.2000000476837158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16.799999952316284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42087.950005307794</v>
      </c>
    </row>
    <row r="2897" spans="1:16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-0.80000001192092896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18.800000011920929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42106.750005319715</v>
      </c>
    </row>
    <row r="2898" spans="1:16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2.7999999523162842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15.200000047683716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42121.950005367398</v>
      </c>
    </row>
    <row r="2899" spans="1:16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-7.3000001907348633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25.300000190734863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42147.250005558133</v>
      </c>
    </row>
    <row r="2900" spans="1:16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-6.4000000953674316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24.400000095367432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42171.650005653501</v>
      </c>
    </row>
    <row r="2901" spans="1:16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-6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24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42195.650005653501</v>
      </c>
    </row>
    <row r="2902" spans="1:16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1.7000000476837158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16.299999952316284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42211.950005605817</v>
      </c>
    </row>
    <row r="2903" spans="1:16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8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10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42221.950005605817</v>
      </c>
    </row>
    <row r="2904" spans="1:16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1.8999999761581421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16.100000023841858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42238.050005629659</v>
      </c>
    </row>
    <row r="2905" spans="1:16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4.3000001907348633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13.699999809265137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42251.750005438924</v>
      </c>
    </row>
    <row r="2906" spans="1:16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1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17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42268.750005438924</v>
      </c>
    </row>
    <row r="2907" spans="1:16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6.4000000953674316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11.599999904632568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42280.350005343556</v>
      </c>
    </row>
    <row r="2908" spans="1:16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8.1999998092651367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9.8000001907348633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42290.150005534291</v>
      </c>
    </row>
    <row r="2909" spans="1:16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0.30000001192092896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17.699999988079071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42307.85000552237</v>
      </c>
    </row>
    <row r="2910" spans="1:16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-2.4000000953674316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20.400000095367432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42328.250005617738</v>
      </c>
    </row>
    <row r="2911" spans="1:16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-8.5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26.5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42354.750005617738</v>
      </c>
    </row>
    <row r="2912" spans="1:16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-3.7000000476837158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21.700000047683716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42376.450005665421</v>
      </c>
    </row>
    <row r="2913" spans="1:16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-1.1000000238418579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19.100000023841858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42395.550005689263</v>
      </c>
    </row>
    <row r="2914" spans="1:16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-1.7999999523162842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19.799999952316284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42415.35000564158</v>
      </c>
    </row>
    <row r="2915" spans="1:16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-5.4000000953674316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23.400000095367432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42438.750005736947</v>
      </c>
    </row>
    <row r="2916" spans="1:16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0.10000000149011612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17.899999998509884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42456.650005735457</v>
      </c>
    </row>
    <row r="2917" spans="1:16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3.0999999046325684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14.900000095367432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42471.550005830824</v>
      </c>
    </row>
    <row r="2918" spans="1:16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-1.8999999761581421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19.899999976158142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42491.450005806983</v>
      </c>
    </row>
    <row r="2919" spans="1:16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-2.2999999523162842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20.299999952316284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42511.750005759299</v>
      </c>
    </row>
    <row r="2920" spans="1:16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-0.20000000298023224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18.200000002980232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42529.950005762279</v>
      </c>
    </row>
    <row r="2921" spans="1:16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-0.10000000149011612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18.100000001490116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42548.050005763769</v>
      </c>
    </row>
    <row r="2922" spans="1:16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-0.40000000596046448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18.400000005960464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42566.45000576973</v>
      </c>
    </row>
    <row r="2923" spans="1:16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2.7999999523162842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15.200000047683716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42581.650005817413</v>
      </c>
    </row>
    <row r="2924" spans="1:16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-0.10000000149011612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18.100000001490116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42599.750005818903</v>
      </c>
    </row>
    <row r="2925" spans="1:16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-10.100000381469727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28.100000381469727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42627.850006200373</v>
      </c>
    </row>
    <row r="2926" spans="1:16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-13.100000381469727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31.100000381469727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42658.950006581843</v>
      </c>
    </row>
    <row r="2927" spans="1:16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-4.0999999046325684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22.099999904632568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42681.050006486475</v>
      </c>
    </row>
    <row r="2928" spans="1:16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-3.2000000476837158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21.200000047683716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42702.250006534159</v>
      </c>
    </row>
    <row r="2929" spans="1:16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-7.1999998092651367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25.199999809265137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42727.450006343424</v>
      </c>
    </row>
    <row r="2930" spans="1:16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-12.199999809265137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30.199999809265137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42757.650006152689</v>
      </c>
    </row>
    <row r="2931" spans="1:16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-9.3999996185302734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27.399999618530273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42785.05000577122</v>
      </c>
    </row>
    <row r="2932" spans="1:16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-4.4000000953674316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22.400000095367432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42807.450005866587</v>
      </c>
    </row>
    <row r="2933" spans="1:16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-14.100000381469727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32.100000381469727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42839.550006248057</v>
      </c>
    </row>
    <row r="2934" spans="1:16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-11.600000381469727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29.600000381469727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42869.150006629527</v>
      </c>
    </row>
    <row r="2935" spans="1:16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-1.8999999761581421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19.899999976158142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42889.050006605685</v>
      </c>
    </row>
    <row r="2936" spans="1:16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-2.9000000953674316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20.900000095367432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42909.950006701052</v>
      </c>
    </row>
    <row r="2937" spans="1:16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-11.600000381469727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29.600000381469727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42939.550007082522</v>
      </c>
    </row>
    <row r="2938" spans="1:16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-17.399999618530273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35.399999618530273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42974.950006701052</v>
      </c>
    </row>
    <row r="2939" spans="1:16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-11.300000190734863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29.300000190734863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43004.250006891787</v>
      </c>
    </row>
    <row r="2940" spans="1:16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-4.6999998092651367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22.699999809265137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43026.950006701052</v>
      </c>
    </row>
    <row r="2941" spans="1:16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-6.4000000953674316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24.400000095367432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43051.35000679642</v>
      </c>
    </row>
    <row r="2942" spans="1:16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-3.9000000953674316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21.900000095367432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43073.250006891787</v>
      </c>
    </row>
    <row r="2943" spans="1:16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-17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35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43108.250006891787</v>
      </c>
    </row>
    <row r="2944" spans="1:16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-18.5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36.5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43144.750006891787</v>
      </c>
    </row>
    <row r="2945" spans="1:16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-16.100000381469727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34.100000381469727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43178.850007273257</v>
      </c>
    </row>
    <row r="2946" spans="1:16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-14.800000190734863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32.800000190734863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43211.650007463992</v>
      </c>
    </row>
    <row r="2947" spans="1:16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-13.100000381469727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31.100000381469727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43242.750007845461</v>
      </c>
    </row>
    <row r="2948" spans="1:16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-11.899999618530273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29.899999618530273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43272.650007463992</v>
      </c>
    </row>
    <row r="2949" spans="1:16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-15.600000381469727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33.600000381469727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43306.250007845461</v>
      </c>
    </row>
    <row r="2950" spans="1:16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-10.199999809265137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28.199999809265137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43334.450007654727</v>
      </c>
    </row>
    <row r="2951" spans="1:16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-15.899999618530273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33.899999618530273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43368.350007273257</v>
      </c>
    </row>
    <row r="2952" spans="1:16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-20.100000381469727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38.100000381469727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43406.450007654727</v>
      </c>
    </row>
    <row r="2953" spans="1:16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-12.100000381469727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30.100000381469727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43436.550008036196</v>
      </c>
    </row>
    <row r="2954" spans="1:16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-8.8000001907348633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26.800000190734863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43463.350008226931</v>
      </c>
    </row>
    <row r="2955" spans="1:16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-4.8000001907348633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22.800000190734863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43486.150008417666</v>
      </c>
    </row>
    <row r="2956" spans="1:16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-1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19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43505.150008417666</v>
      </c>
    </row>
    <row r="2957" spans="1:16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-8.5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26.5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43531.650008417666</v>
      </c>
    </row>
    <row r="2958" spans="1:16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-13.399999618530273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31.399999618530273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43563.050008036196</v>
      </c>
    </row>
    <row r="2959" spans="1:16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-15.100000381469727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33.100000381469727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43596.150008417666</v>
      </c>
    </row>
    <row r="2960" spans="1:16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-7.0999999046325684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25.099999904632568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43621.250008322299</v>
      </c>
    </row>
    <row r="2961" spans="1:16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-3.4000000953674316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21.400000095367432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43642.650008417666</v>
      </c>
    </row>
    <row r="2962" spans="1:16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-6.4000000953674316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24.400000095367432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43667.050008513033</v>
      </c>
    </row>
    <row r="2963" spans="1:16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-3.7999999523162842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21.799999952316284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43688.85000846535</v>
      </c>
    </row>
    <row r="2964" spans="1:16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-0.89999997615814209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18.899999976158142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43707.750008441508</v>
      </c>
    </row>
    <row r="2965" spans="1:16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-1.1000000238418579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19.100000023841858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43726.85000846535</v>
      </c>
    </row>
    <row r="2966" spans="1:16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-8.3999996185302734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26.399999618530273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43753.25000808388</v>
      </c>
    </row>
    <row r="2967" spans="1:16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-14.399999618530273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32.399999618530273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43785.65000770241</v>
      </c>
    </row>
    <row r="2968" spans="1:16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-18.600000381469727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36.600000381469727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43822.25000808388</v>
      </c>
    </row>
    <row r="2969" spans="1:16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-10.399999618530273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28.399999618530273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43850.65000770241</v>
      </c>
    </row>
    <row r="2970" spans="1:16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-0.69999998807907104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18.699999988079071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43869.350007690489</v>
      </c>
    </row>
    <row r="2971" spans="1:16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-0.30000001192092896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18.300000011920929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43887.65000770241</v>
      </c>
    </row>
    <row r="2972" spans="1:16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-8.3999996185302734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26.399999618530273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43914.05000732094</v>
      </c>
    </row>
    <row r="2973" spans="1:16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-7.5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25.5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43939.55000732094</v>
      </c>
    </row>
    <row r="2974" spans="1:16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-3.0999999046325684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21.099999904632568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43960.650007225573</v>
      </c>
    </row>
    <row r="2975" spans="1:16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-0.40000000596046448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18.400000005960464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43979.050007231534</v>
      </c>
    </row>
    <row r="2976" spans="1:16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3.2999999523162842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14.700000047683716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43993.750007279217</v>
      </c>
    </row>
    <row r="2977" spans="1:16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-4.9000000953674316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22.900000095367432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44016.650007374585</v>
      </c>
    </row>
    <row r="2978" spans="1:16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-10.399999618530273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28.399999618530273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44045.050006993115</v>
      </c>
    </row>
    <row r="2979" spans="1:16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-11.100000381469727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29.100000381469727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44074.150007374585</v>
      </c>
    </row>
    <row r="2980" spans="1:16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-10.699999809265137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28.699999809265137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44102.85000718385</v>
      </c>
    </row>
    <row r="2981" spans="1:16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-4.8000001907348633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22.800000190734863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44125.650007374585</v>
      </c>
    </row>
    <row r="2982" spans="1:16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-10.699999809265137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28.699999809265137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44154.35000718385</v>
      </c>
    </row>
    <row r="2983" spans="1:16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-2.2000000476837158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20.200000047683716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44174.550007231534</v>
      </c>
    </row>
    <row r="2984" spans="1:16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-2.5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20.5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44195.050007231534</v>
      </c>
    </row>
    <row r="2985" spans="1:16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-11.600000381469727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29.600000381469727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44224.650007613003</v>
      </c>
    </row>
    <row r="2986" spans="1:16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-8.8000001907348633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26.800000190734863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44251.450007803738</v>
      </c>
    </row>
    <row r="2987" spans="1:16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-2.2000000476837158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20.200000047683716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44271.650007851422</v>
      </c>
    </row>
    <row r="2988" spans="1:16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6.5999999046325684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11.400000095367432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44283.050007946789</v>
      </c>
    </row>
    <row r="2989" spans="1:16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/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16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44299.050007946789</v>
      </c>
    </row>
    <row r="2990" spans="1:16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-2.5999999046325684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20.599999904632568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44319.650007851422</v>
      </c>
    </row>
    <row r="2991" spans="1:16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-1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19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44338.650007851422</v>
      </c>
    </row>
    <row r="2992" spans="1:16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-1.2000000476837158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19.200000047683716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44357.850007899106</v>
      </c>
    </row>
    <row r="2993" spans="1:16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-3.0999999046325684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21.099999904632568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44378.950007803738</v>
      </c>
    </row>
    <row r="2994" spans="1:16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-7.5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25.5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44404.450007803738</v>
      </c>
    </row>
    <row r="2995" spans="1:16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-6.5999999046325684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24.599999904632568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44429.050007708371</v>
      </c>
    </row>
    <row r="2996" spans="1:16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-1.2999999523162842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19.299999952316284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44448.350007660687</v>
      </c>
    </row>
    <row r="2997" spans="1:16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-0.80000001192092896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18.800000011920929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44467.150007672608</v>
      </c>
    </row>
    <row r="2998" spans="1:16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4.3000001907348633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13.699999809265137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44480.850007481873</v>
      </c>
    </row>
    <row r="2999" spans="1:16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8.1999998092651367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9.8000001907348633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44490.650007672608</v>
      </c>
    </row>
    <row r="3000" spans="1:16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9.6999998092651367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8.3000001907348633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44498.950007863343</v>
      </c>
    </row>
    <row r="3001" spans="1:16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6.1999998092651367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11.800000190734863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44510.750008054078</v>
      </c>
    </row>
    <row r="3002" spans="1:16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4.3000001907348633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13.699999809265137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44524.450007863343</v>
      </c>
    </row>
    <row r="3003" spans="1:16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4.1999998092651367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13.800000190734863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44538.250008054078</v>
      </c>
    </row>
    <row r="3004" spans="1:16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0.89999997615814209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17.100000023841858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44555.350008077919</v>
      </c>
    </row>
    <row r="3005" spans="1:16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1.2999999523162842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16.700000047683716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44572.050008125603</v>
      </c>
    </row>
    <row r="3006" spans="1:16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6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12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44584.050008125603</v>
      </c>
    </row>
    <row r="3007" spans="1:16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2.7999999523162842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15.200000047683716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44599.250008173287</v>
      </c>
    </row>
    <row r="3008" spans="1:16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-0.20000000298023224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18.200000002980232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44617.450008176267</v>
      </c>
    </row>
    <row r="3009" spans="1:16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-6.5999999046325684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24.599999904632568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44642.0500080809</v>
      </c>
    </row>
    <row r="3010" spans="1:16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-9.3999996185302734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27.399999618530273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44669.45000769943</v>
      </c>
    </row>
    <row r="3011" spans="1:16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-5.1999998092651367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23.199999809265137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44692.650007508695</v>
      </c>
    </row>
    <row r="3012" spans="1:16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-2.2999999523162842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20.299999952316284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44712.950007461011</v>
      </c>
    </row>
    <row r="3013" spans="1:16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8.1000003814697266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9.8999996185302734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44722.850007079542</v>
      </c>
    </row>
    <row r="3014" spans="1:16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-1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19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44741.850007079542</v>
      </c>
    </row>
    <row r="3015" spans="1:16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-0.20000000298023224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18.200000002980232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44760.050007082522</v>
      </c>
    </row>
    <row r="3016" spans="1:16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-0.30000001192092896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18.300000011920929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44778.350007094443</v>
      </c>
    </row>
    <row r="3017" spans="1:16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0.30000001192092896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17.699999988079071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44796.050007082522</v>
      </c>
    </row>
    <row r="3018" spans="1:16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8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10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44806.050007082522</v>
      </c>
    </row>
    <row r="3019" spans="1:16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7.5999999046325684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10.400000095367432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44816.450007177889</v>
      </c>
    </row>
    <row r="3020" spans="1:16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7.1999998092651367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10.800000190734863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44827.250007368624</v>
      </c>
    </row>
    <row r="3021" spans="1:16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3.5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14.5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44841.750007368624</v>
      </c>
    </row>
    <row r="3022" spans="1:16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2.5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15.5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44857.250007368624</v>
      </c>
    </row>
    <row r="3023" spans="1:16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2.5999999046325684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15.400000095367432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44872.650007463992</v>
      </c>
    </row>
    <row r="3024" spans="1:16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6.6999998092651367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11.300000190734863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44883.950007654727</v>
      </c>
    </row>
    <row r="3025" spans="1:16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8.8000001907348633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9.1999998092651367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44893.150007463992</v>
      </c>
    </row>
    <row r="3026" spans="1:16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15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44896.150007463992</v>
      </c>
    </row>
    <row r="3027" spans="1:16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9.1000003814697266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8.8999996185302734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44905.050007082522</v>
      </c>
    </row>
    <row r="3028" spans="1:16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7.5999999046325684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10.400000095367432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44915.450007177889</v>
      </c>
    </row>
    <row r="3029" spans="1:16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2.2999999523162842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15.700000047683716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44931.150007225573</v>
      </c>
    </row>
    <row r="3030" spans="1:16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1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17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44948.150007225573</v>
      </c>
    </row>
    <row r="3031" spans="1:16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0.60000002384185791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17.399999976158142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44965.550007201731</v>
      </c>
    </row>
    <row r="3032" spans="1:16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1.2000000476837158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16.799999952316284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44982.350007154047</v>
      </c>
    </row>
    <row r="3033" spans="1:16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5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13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44995.350007154047</v>
      </c>
    </row>
    <row r="3034" spans="1:16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8.8999996185302734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9.1000003814697266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45004.450007535517</v>
      </c>
    </row>
    <row r="3035" spans="1:16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6.8000001907348633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11.199999809265137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45015.650007344782</v>
      </c>
    </row>
    <row r="3036" spans="1:16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9.6000003814697266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8.3999996185302734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45024.050006963313</v>
      </c>
    </row>
    <row r="3037" spans="1:16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15.399999618530273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2.6000003814697266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45026.650007344782</v>
      </c>
    </row>
    <row r="3038" spans="1:16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13.600000381469727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4.3999996185302734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45031.050006963313</v>
      </c>
    </row>
    <row r="3039" spans="1:16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4.0999999046325684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13.900000095367432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45044.95000705868</v>
      </c>
    </row>
    <row r="3040" spans="1:16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-1.5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19.5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45064.45000705868</v>
      </c>
    </row>
    <row r="3041" spans="1:16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2.5999999046325684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15.400000095367432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45079.850007154047</v>
      </c>
    </row>
    <row r="3042" spans="1:16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5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13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45092.850007154047</v>
      </c>
    </row>
    <row r="3043" spans="1:16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5.6999998092651367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12.300000190734863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45105.150007344782</v>
      </c>
    </row>
    <row r="3044" spans="1:16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7.0999999046325684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10.900000095367432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45116.05000744015</v>
      </c>
    </row>
    <row r="3045" spans="1:16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9.5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8.5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45124.55000744015</v>
      </c>
    </row>
    <row r="3046" spans="1:16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7.8000001907348633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10.199999809265137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45134.750007249415</v>
      </c>
    </row>
    <row r="3047" spans="1:16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9.8000001907348633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8.1999998092651367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45142.95000705868</v>
      </c>
    </row>
    <row r="3048" spans="1:16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8.5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9.5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45152.45000705868</v>
      </c>
    </row>
    <row r="3049" spans="1:16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10.5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7.5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45159.95000705868</v>
      </c>
    </row>
    <row r="3050" spans="1:16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9.1000003814697266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8.8999996185302734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45168.85000667721</v>
      </c>
    </row>
    <row r="3051" spans="1:16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7.1999998092651367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10.800000190734863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45179.650006867945</v>
      </c>
    </row>
    <row r="3052" spans="1:16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11.199999809265137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6.8000001907348633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45186.45000705868</v>
      </c>
    </row>
    <row r="3053" spans="1:16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13.5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4.5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45190.95000705868</v>
      </c>
    </row>
    <row r="3054" spans="1:16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15.800000190734863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2.1999998092651367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45193.150006867945</v>
      </c>
    </row>
    <row r="3055" spans="1:16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17.600000381469727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0.39999961853027344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45193.550006486475</v>
      </c>
    </row>
    <row r="3056" spans="1:16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17.299999237060547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0.70000076293945313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45194.250007249415</v>
      </c>
    </row>
    <row r="3057" spans="1:16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18.799999237060547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45194.250007249415</v>
      </c>
    </row>
    <row r="3058" spans="1:16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19.299999237060547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0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45194.250007249415</v>
      </c>
    </row>
    <row r="3059" spans="1:16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13.699999809265137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4.3000001907348633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45198.55000744015</v>
      </c>
    </row>
    <row r="3060" spans="1:16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9.1999998092651367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8.8000001907348633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45207.350007630885</v>
      </c>
    </row>
    <row r="3061" spans="1:16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7.6999998092651367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10.300000190734863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45217.65000782162</v>
      </c>
    </row>
    <row r="3062" spans="1:16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14.600000381469727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3.3999996185302734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45221.05000744015</v>
      </c>
    </row>
    <row r="3063" spans="1:16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18.200000762939453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0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45221.05000744015</v>
      </c>
    </row>
    <row r="3064" spans="1:16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20.700000762939453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0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45221.05000744015</v>
      </c>
    </row>
    <row r="3065" spans="1:16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11.399999618530273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6.6000003814697266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45227.65000782162</v>
      </c>
    </row>
    <row r="3066" spans="1:16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10.100000381469727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7.8999996185302734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45235.55000744015</v>
      </c>
    </row>
    <row r="3067" spans="1:16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10.600000381469727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7.3999996185302734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45242.95000705868</v>
      </c>
    </row>
    <row r="3068" spans="1:16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12.5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5.5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45248.45000705868</v>
      </c>
    </row>
    <row r="3069" spans="1:16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19.100000381469727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0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45248.45000705868</v>
      </c>
    </row>
    <row r="3070" spans="1:16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17.399999618530273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0.60000038146972656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45249.05000744015</v>
      </c>
    </row>
    <row r="3071" spans="1:16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15.399999618530273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2.6000003814697266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45251.65000782162</v>
      </c>
    </row>
    <row r="3072" spans="1:16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17.799999237060547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0.20000076293945313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45251.850008584559</v>
      </c>
    </row>
    <row r="3073" spans="1:16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21.299999237060547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0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45251.850008584559</v>
      </c>
    </row>
    <row r="3074" spans="1:16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23.600000381469727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45251.850008584559</v>
      </c>
    </row>
    <row r="3075" spans="1:16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17.399999618530273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0.60000038146972656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45252.450008966029</v>
      </c>
    </row>
    <row r="3076" spans="1:16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12.899999618530273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5.1000003814697266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45257.550009347498</v>
      </c>
    </row>
    <row r="3077" spans="1:16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14.399999618530273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3.6000003814697266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45261.150009728968</v>
      </c>
    </row>
    <row r="3078" spans="1:16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11.699999809265137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6.3000001907348633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45267.450009919703</v>
      </c>
    </row>
    <row r="3079" spans="1:16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13.5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4.5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45271.950009919703</v>
      </c>
    </row>
    <row r="3080" spans="1:16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16.5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1.5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45273.450009919703</v>
      </c>
    </row>
    <row r="3081" spans="1:16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14.899999618530273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3.1000003814697266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45276.550010301173</v>
      </c>
    </row>
    <row r="3082" spans="1:16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16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2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45278.550010301173</v>
      </c>
    </row>
    <row r="3083" spans="1:16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14.899999618530273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3.1000003814697266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45281.650010682642</v>
      </c>
    </row>
    <row r="3084" spans="1:16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14.899999618530273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3.1000003814697266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45284.750011064112</v>
      </c>
    </row>
    <row r="3085" spans="1:16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16.899999618530273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1.1000003814697266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45285.850011445582</v>
      </c>
    </row>
    <row r="3086" spans="1:16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16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2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45287.850011445582</v>
      </c>
    </row>
    <row r="3087" spans="1:16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14.800000190734863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3.1999998092651367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45291.050011254847</v>
      </c>
    </row>
    <row r="3088" spans="1:16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19.399999618530273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0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45291.050011254847</v>
      </c>
    </row>
    <row r="3089" spans="1:16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21.799999237060547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0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45291.050011254847</v>
      </c>
    </row>
    <row r="3090" spans="1:16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23.799999237060547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45291.050011254847</v>
      </c>
    </row>
    <row r="3091" spans="1:16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17.799999237060547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0.20000076293945313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45291.250012017787</v>
      </c>
    </row>
    <row r="3092" spans="1:16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13.300000190734863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4.6999998092651367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45295.950011827052</v>
      </c>
    </row>
    <row r="3093" spans="1:16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13.600000381469727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4.3999996185302734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45300.350011445582</v>
      </c>
    </row>
    <row r="3094" spans="1:16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16.200000762939453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1.7999992370605469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45302.150010682642</v>
      </c>
    </row>
    <row r="3095" spans="1:16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23.200000762939453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0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45302.150010682642</v>
      </c>
    </row>
    <row r="3096" spans="1:16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23.5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45302.150010682642</v>
      </c>
    </row>
    <row r="3097" spans="1:16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18.399999618530273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0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45302.150010682642</v>
      </c>
    </row>
    <row r="3098" spans="1:16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17.799999237060547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0.20000076293945313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45302.350011445582</v>
      </c>
    </row>
    <row r="3099" spans="1:16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22.299999237060547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45302.350011445582</v>
      </c>
    </row>
    <row r="3100" spans="1:16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20.799999237060547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45302.350011445582</v>
      </c>
    </row>
    <row r="3101" spans="1:16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14.600000381469727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3.3999996185302734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45305.750011064112</v>
      </c>
    </row>
    <row r="3102" spans="1:16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/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2.5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45308.250011064112</v>
      </c>
    </row>
    <row r="3103" spans="1:16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16.399999618530273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1.6000003814697266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45309.850011445582</v>
      </c>
    </row>
    <row r="3104" spans="1:16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19.799999237060547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0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45309.850011445582</v>
      </c>
    </row>
    <row r="3105" spans="1:16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21.700000762939453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45309.850011445582</v>
      </c>
    </row>
    <row r="3106" spans="1:16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18.299999237060547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0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45309.850011445582</v>
      </c>
    </row>
    <row r="3107" spans="1:16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18.200000762939453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0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45309.850011445582</v>
      </c>
    </row>
    <row r="3108" spans="1:16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18.799999237060547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0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45309.850011445582</v>
      </c>
    </row>
    <row r="3109" spans="1:16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21.200000762939453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0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45309.850011445582</v>
      </c>
    </row>
    <row r="3110" spans="1:16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17.700000762939453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0.29999923706054688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45310.150010682642</v>
      </c>
    </row>
    <row r="3111" spans="1:16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18.600000381469727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0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45310.150010682642</v>
      </c>
    </row>
    <row r="3112" spans="1:16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18.200000762939453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45310.150010682642</v>
      </c>
    </row>
    <row r="3113" spans="1:16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17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1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45311.150010682642</v>
      </c>
    </row>
    <row r="3114" spans="1:16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17.600000381469727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0.39999961853027344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45311.550010301173</v>
      </c>
    </row>
    <row r="3115" spans="1:16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19.100000381469727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45311.550010301173</v>
      </c>
    </row>
    <row r="3116" spans="1:16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20.799999237060547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45311.550010301173</v>
      </c>
    </row>
    <row r="3117" spans="1:16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15.399999618530273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2.6000003814697266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45314.150010682642</v>
      </c>
    </row>
    <row r="3118" spans="1:16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17.5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0.5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45314.650010682642</v>
      </c>
    </row>
    <row r="3119" spans="1:16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17.299999237060547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0.70000076293945313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45315.350011445582</v>
      </c>
    </row>
    <row r="3120" spans="1:16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20.299999237060547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0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45315.350011445582</v>
      </c>
    </row>
    <row r="3121" spans="1:16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21.5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45315.350011445582</v>
      </c>
    </row>
    <row r="3122" spans="1:16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22.600000381469727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45315.350011445582</v>
      </c>
    </row>
    <row r="3123" spans="1:16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24.899999618530273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45315.350011445582</v>
      </c>
    </row>
    <row r="3124" spans="1:16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25.600000381469727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45315.350011445582</v>
      </c>
    </row>
    <row r="3125" spans="1:16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23.5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45315.350011445582</v>
      </c>
    </row>
    <row r="3126" spans="1:16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21.899999618530273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45315.350011445582</v>
      </c>
    </row>
    <row r="3127" spans="1:16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25.200000762939453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45315.350011445582</v>
      </c>
    </row>
    <row r="3128" spans="1:16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23.700000762939453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45315.350011445582</v>
      </c>
    </row>
    <row r="3129" spans="1:16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16.299999237060547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1.7000007629394531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45317.050012208521</v>
      </c>
    </row>
    <row r="3130" spans="1:16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17.399999618530273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0.60000038146972656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45317.650012589991</v>
      </c>
    </row>
    <row r="3131" spans="1:16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18.100000381469727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45317.650012589991</v>
      </c>
    </row>
    <row r="3132" spans="1:16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20.899999618530273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0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45317.650012589991</v>
      </c>
    </row>
    <row r="3133" spans="1:16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19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0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45317.650012589991</v>
      </c>
    </row>
    <row r="3134" spans="1:16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19.600000381469727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0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45317.650012589991</v>
      </c>
    </row>
    <row r="3135" spans="1:16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20.399999618530273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45317.650012589991</v>
      </c>
    </row>
    <row r="3136" spans="1:16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20.299999237060547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45317.650012589991</v>
      </c>
    </row>
    <row r="3137" spans="1:16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18.100000381469727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45317.650012589991</v>
      </c>
    </row>
    <row r="3138" spans="1:16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19.600000381469727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45317.650012589991</v>
      </c>
    </row>
    <row r="3139" spans="1:16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23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45317.650012589991</v>
      </c>
    </row>
    <row r="3140" spans="1:16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23.600000381469727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45317.650012589991</v>
      </c>
    </row>
    <row r="3141" spans="1:16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23.700000762939453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45317.650012589991</v>
      </c>
    </row>
    <row r="3142" spans="1:16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26.200000762939453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45317.650012589991</v>
      </c>
    </row>
    <row r="3143" spans="1:16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/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0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45317.650012589991</v>
      </c>
    </row>
    <row r="3144" spans="1:16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16.600000381469727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1.3999996185302734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45319.050012208521</v>
      </c>
    </row>
    <row r="3145" spans="1:16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18.200000762939453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45319.050012208521</v>
      </c>
    </row>
    <row r="3146" spans="1:16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17.100000381469727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0.89999961853027344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45319.950011827052</v>
      </c>
    </row>
    <row r="3147" spans="1:16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16.299999237060547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1.7000007629394531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45321.650012589991</v>
      </c>
    </row>
    <row r="3148" spans="1:16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15.800000190734863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2.1999998092651367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45323.850012399256</v>
      </c>
    </row>
    <row r="3149" spans="1:16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19.399999618530273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45323.850012399256</v>
      </c>
    </row>
    <row r="3150" spans="1:16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19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45323.850012399256</v>
      </c>
    </row>
    <row r="3151" spans="1:16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19.399999618530273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45323.850012399256</v>
      </c>
    </row>
    <row r="3152" spans="1:16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20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45323.850012399256</v>
      </c>
    </row>
    <row r="3153" spans="1:16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19.600000381469727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45323.850012399256</v>
      </c>
    </row>
    <row r="3154" spans="1:16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19.5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45323.850012399256</v>
      </c>
    </row>
    <row r="3155" spans="1:16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21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45323.850012399256</v>
      </c>
    </row>
    <row r="3156" spans="1:16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20.100000381469727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45323.850012399256</v>
      </c>
    </row>
    <row r="3157" spans="1:16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21.799999237060547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45323.850012399256</v>
      </c>
    </row>
    <row r="3158" spans="1:16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20.799999237060547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45323.850012399256</v>
      </c>
    </row>
    <row r="3159" spans="1:16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20.399999618530273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45323.850012399256</v>
      </c>
    </row>
    <row r="3160" spans="1:16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21.600000381469727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45323.850012399256</v>
      </c>
    </row>
    <row r="3161" spans="1:16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18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0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45323.850012399256</v>
      </c>
    </row>
    <row r="3162" spans="1:16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15.800000190734863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2.1999998092651367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45326.050012208521</v>
      </c>
    </row>
    <row r="3163" spans="1:16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19.100000381469727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45326.050012208521</v>
      </c>
    </row>
    <row r="3164" spans="1:16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23.299999237060547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45326.050012208521</v>
      </c>
    </row>
    <row r="3165" spans="1:16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20.600000381469727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45326.050012208521</v>
      </c>
    </row>
    <row r="3166" spans="1:16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19.600000381469727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0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45326.050012208521</v>
      </c>
    </row>
    <row r="3167" spans="1:16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15.800000190734863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2.1999998092651367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45328.250012017787</v>
      </c>
    </row>
    <row r="3168" spans="1:16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19.600000381469727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0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45328.250012017787</v>
      </c>
    </row>
    <row r="3169" spans="1:16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22.100000381469727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45328.250012017787</v>
      </c>
    </row>
    <row r="3170" spans="1:16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16.700000762939453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1.2999992370605469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45329.550011254847</v>
      </c>
    </row>
    <row r="3171" spans="1:16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17.899999618530273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0.10000038146972656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45329.650011636317</v>
      </c>
    </row>
    <row r="3172" spans="1:16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18.200000762939453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0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45329.650011636317</v>
      </c>
    </row>
    <row r="3173" spans="1:16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17.399999618530273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0.60000038146972656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45330.250012017787</v>
      </c>
    </row>
    <row r="3174" spans="1:16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17.700000762939453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0.29999923706054688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45330.550011254847</v>
      </c>
    </row>
    <row r="3175" spans="1:16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18.200000762939453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45330.550011254847</v>
      </c>
    </row>
    <row r="3176" spans="1:16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20.799999237060547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45330.550011254847</v>
      </c>
    </row>
    <row r="3177" spans="1:16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21.100000381469727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0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45330.550011254847</v>
      </c>
    </row>
    <row r="3178" spans="1:16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17.200000762939453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0.79999923706054688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45331.350010491908</v>
      </c>
    </row>
    <row r="3179" spans="1:16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14.100000381469727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3.8999996185302734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45335.250010110438</v>
      </c>
    </row>
    <row r="3180" spans="1:16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16.200000762939453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1.7999992370605469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45337.050009347498</v>
      </c>
    </row>
    <row r="3181" spans="1:16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11.399999618530273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6.6000003814697266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45343.650009728968</v>
      </c>
    </row>
    <row r="3182" spans="1:16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16.799999237060547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1.2000007629394531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45344.850010491908</v>
      </c>
    </row>
    <row r="3183" spans="1:16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18.899999618530273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0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45344.850010491908</v>
      </c>
    </row>
    <row r="3184" spans="1:16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23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45344.850010491908</v>
      </c>
    </row>
    <row r="3185" spans="1:16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20.799999237060547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45344.850010491908</v>
      </c>
    </row>
    <row r="3186" spans="1:16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18.799999237060547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0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45344.850010491908</v>
      </c>
    </row>
    <row r="3187" spans="1:16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18.899999618530273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45344.850010491908</v>
      </c>
    </row>
    <row r="3188" spans="1:16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9.8999996185302734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8.1000003814697266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45352.950010873377</v>
      </c>
    </row>
    <row r="3189" spans="1:16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8.5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9.5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45362.450010873377</v>
      </c>
    </row>
    <row r="3190" spans="1:16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10.5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7.5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45369.950010873377</v>
      </c>
    </row>
    <row r="3191" spans="1:16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14.600000381469727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3.3999996185302734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45373.350010491908</v>
      </c>
    </row>
    <row r="3192" spans="1:16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11.5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6.5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45379.850010491908</v>
      </c>
    </row>
    <row r="3193" spans="1:16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12.199999809265137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5.8000001907348633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45385.650010682642</v>
      </c>
    </row>
    <row r="3194" spans="1:16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10.699999809265137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7.3000001907348633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45392.950010873377</v>
      </c>
    </row>
    <row r="3195" spans="1:16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9.1999998092651367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8.8000001907348633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45401.750011064112</v>
      </c>
    </row>
    <row r="3196" spans="1:16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9.8000001907348633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8.1999998092651367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45409.950010873377</v>
      </c>
    </row>
    <row r="3197" spans="1:16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12.199999809265137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5.8000001907348633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45415.750011064112</v>
      </c>
    </row>
    <row r="3198" spans="1:16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7.5999999046325684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10.400000095367432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45426.15001115948</v>
      </c>
    </row>
    <row r="3199" spans="1:16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7.6999998092651367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10.300000190734863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45436.450011350214</v>
      </c>
    </row>
    <row r="3200" spans="1:16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10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8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45444.450011350214</v>
      </c>
    </row>
    <row r="3201" spans="1:16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13.399999618530273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4.6000003814697266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45449.050011731684</v>
      </c>
    </row>
    <row r="3202" spans="1:16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17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1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45450.050011731684</v>
      </c>
    </row>
    <row r="3203" spans="1:16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5.6999998092651367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12.300000190734863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45462.350011922419</v>
      </c>
    </row>
    <row r="3204" spans="1:16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5.4000000953674316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12.599999904632568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45474.950011827052</v>
      </c>
    </row>
    <row r="3205" spans="1:16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9.8999996185302734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8.1000003814697266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45483.050012208521</v>
      </c>
    </row>
    <row r="3206" spans="1:16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7.5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10.5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45493.550012208521</v>
      </c>
    </row>
    <row r="3207" spans="1:16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10.699999809265137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7.3000001907348633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45500.850012399256</v>
      </c>
    </row>
    <row r="3208" spans="1:16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15.899999618530273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2.1000003814697266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45502.950012780726</v>
      </c>
    </row>
    <row r="3209" spans="1:16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7.6999998092651367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10.300000190734863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45513.250012971461</v>
      </c>
    </row>
    <row r="3210" spans="1:16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7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11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45524.250012971461</v>
      </c>
    </row>
    <row r="3211" spans="1:16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10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45534.250012971461</v>
      </c>
    </row>
    <row r="3212" spans="1:16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9.1000003814697266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8.8999996185302734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45543.150012589991</v>
      </c>
    </row>
    <row r="3213" spans="1:16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4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14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45557.150012589991</v>
      </c>
    </row>
    <row r="3214" spans="1:16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3.4000000953674316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14.599999904632568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45571.750012494624</v>
      </c>
    </row>
    <row r="3215" spans="1:16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/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15.649999976158142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45587.400012470782</v>
      </c>
    </row>
    <row r="3216" spans="1:16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1.2999999523162842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16.700000047683716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45604.100012518466</v>
      </c>
    </row>
    <row r="3217" spans="1:16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6.4000000953674316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11.599999904632568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45615.700012423098</v>
      </c>
    </row>
    <row r="3218" spans="1:16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14.699999809265137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3.3000001907348633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45619.000012613833</v>
      </c>
    </row>
    <row r="3219" spans="1:16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12.699999809265137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5.3000001907348633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45624.300012804568</v>
      </c>
    </row>
    <row r="3220" spans="1:16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10.399999618530273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7.6000003814697266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45631.900013186038</v>
      </c>
    </row>
    <row r="3221" spans="1:16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11.300000190734863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6.6999998092651367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45638.600012995303</v>
      </c>
    </row>
    <row r="3222" spans="1:16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10.199999809265137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7.8000001907348633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45646.400013186038</v>
      </c>
    </row>
    <row r="3223" spans="1:16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3.2999999523162842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14.700000047683716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45661.100013233721</v>
      </c>
    </row>
    <row r="3224" spans="1:16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3.7000000476837158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14.299999952316284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45675.400013186038</v>
      </c>
    </row>
    <row r="3225" spans="1:16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5.6999998092651367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12.300000190734863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45687.700013376772</v>
      </c>
    </row>
    <row r="3226" spans="1:16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6.3000001907348633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11.699999809265137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45699.400013186038</v>
      </c>
    </row>
    <row r="3227" spans="1:16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8.5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9.5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45708.900013186038</v>
      </c>
    </row>
    <row r="3228" spans="1:16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9.5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8.5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45717.400013186038</v>
      </c>
    </row>
    <row r="3229" spans="1:16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9.3000001907348633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8.6999998092651367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45726.100012995303</v>
      </c>
    </row>
    <row r="3230" spans="1:16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7.9000000953674316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10.099999904632568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45736.200012899935</v>
      </c>
    </row>
    <row r="3231" spans="1:16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13.399999618530273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4.6000003814697266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45740.800013281405</v>
      </c>
    </row>
    <row r="3232" spans="1:16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18.700000762939453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0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45740.800013281405</v>
      </c>
    </row>
    <row r="3233" spans="1:16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13.899999618530273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4.1000003814697266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45744.900013662875</v>
      </c>
    </row>
    <row r="3234" spans="1:16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6.9000000953674316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11.099999904632568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45756.000013567507</v>
      </c>
    </row>
    <row r="3235" spans="1:16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4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14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45770.000013567507</v>
      </c>
    </row>
    <row r="3236" spans="1:16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7.6999998092651367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10.300000190734863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45780.300013758242</v>
      </c>
    </row>
    <row r="3237" spans="1:16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12.899999618530273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5.1000003814697266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45785.400014139712</v>
      </c>
    </row>
    <row r="3238" spans="1:16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9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9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45794.400014139712</v>
      </c>
    </row>
    <row r="3239" spans="1:16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4.3000001907348633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13.699999809265137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45808.100013948977</v>
      </c>
    </row>
    <row r="3240" spans="1:16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-0.60000002384185791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18.600000023841858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45826.700013972819</v>
      </c>
    </row>
    <row r="3241" spans="1:16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-0.80000001192092896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18.800000011920929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45845.50001398474</v>
      </c>
    </row>
    <row r="3242" spans="1:16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-1.2999999523162842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19.299999952316284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45864.800013937056</v>
      </c>
    </row>
    <row r="3243" spans="1:16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-2.2000000476837158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20.200000047683716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45885.00001398474</v>
      </c>
    </row>
    <row r="3244" spans="1:16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-2.2000000476837158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20.200000047683716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45905.200014032423</v>
      </c>
    </row>
    <row r="3245" spans="1:16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-2.4000000953674316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20.400000095367432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45925.600014127791</v>
      </c>
    </row>
    <row r="3246" spans="1:16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-4.8000001907348633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22.800000190734863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45948.400014318526</v>
      </c>
    </row>
    <row r="3247" spans="1:16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-6.5999999046325684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24.599999904632568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45973.000014223158</v>
      </c>
    </row>
    <row r="3248" spans="1:16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-2.2000000476837158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20.200000047683716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45993.200014270842</v>
      </c>
    </row>
    <row r="3249" spans="1:16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0.20000000298023224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17.799999997019768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46011.000014267862</v>
      </c>
    </row>
    <row r="3250" spans="1:16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0.69999998807907104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17.300000011920929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46028.300014279783</v>
      </c>
    </row>
    <row r="3251" spans="1:16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2.5999999046325684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15.400000095367432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46043.70001437515</v>
      </c>
    </row>
    <row r="3252" spans="1:16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2.5999999046325684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15.400000095367432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46059.100014470518</v>
      </c>
    </row>
    <row r="3253" spans="1:16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4.3000001907348633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13.699999809265137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46072.800014279783</v>
      </c>
    </row>
    <row r="3254" spans="1:16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2.5999999046325684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15.400000095367432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46088.20001437515</v>
      </c>
    </row>
    <row r="3255" spans="1:16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1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17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46105.20001437515</v>
      </c>
    </row>
    <row r="3256" spans="1:16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2.2000000476837158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15.799999952316284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46121.000014327466</v>
      </c>
    </row>
    <row r="3257" spans="1:16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2.2999999523162842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15.700000047683716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46136.70001437515</v>
      </c>
    </row>
    <row r="3258" spans="1:16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-5.4000000953674316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23.400000095367432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46160.100014470518</v>
      </c>
    </row>
    <row r="3259" spans="1:16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0.10000000149011612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17.899999998509884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46178.000014469028</v>
      </c>
    </row>
    <row r="3260" spans="1:16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3.7999999523162842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14.200000047683716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46192.200014516711</v>
      </c>
    </row>
    <row r="3261" spans="1:16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-2.7000000476837158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20.700000047683716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46212.900014564395</v>
      </c>
    </row>
    <row r="3262" spans="1:16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1.1000000238418579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16.899999976158142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46229.800014540553</v>
      </c>
    </row>
    <row r="3263" spans="1:16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4.4000000953674316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13.599999904632568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46243.400014445186</v>
      </c>
    </row>
    <row r="3264" spans="1:16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5.4000000953674316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12.599999904632568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46256.000014349818</v>
      </c>
    </row>
    <row r="3265" spans="1:16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0.20000000298023224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17.799999997019768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46273.800014346838</v>
      </c>
    </row>
    <row r="3266" spans="1:16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-2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20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46293.800014346838</v>
      </c>
    </row>
    <row r="3267" spans="1:16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-2.5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20.5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46314.300014346838</v>
      </c>
    </row>
    <row r="3268" spans="1:16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-2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20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46334.300014346838</v>
      </c>
    </row>
    <row r="3269" spans="1:16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-3.5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21.5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46355.800014346838</v>
      </c>
    </row>
    <row r="3270" spans="1:16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-6.0999999046325684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24.099999904632568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46379.900014251471</v>
      </c>
    </row>
    <row r="3271" spans="1:16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-6.1999998092651367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24.199999809265137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46404.100014060736</v>
      </c>
    </row>
    <row r="3272" spans="1:16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-0.5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18.5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46422.600014060736</v>
      </c>
    </row>
    <row r="3273" spans="1:16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-1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19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46441.600014060736</v>
      </c>
    </row>
    <row r="3274" spans="1:16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-2.7999999523162842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20.799999952316284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46462.400014013052</v>
      </c>
    </row>
    <row r="3275" spans="1:16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-2.5999999046325684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20.599999904632568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46483.000013917685</v>
      </c>
    </row>
    <row r="3276" spans="1:16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-3.2000000476837158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21.200000047683716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46504.200013965368</v>
      </c>
    </row>
    <row r="3277" spans="1:16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-3.2000000476837158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21.200000047683716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46525.400014013052</v>
      </c>
    </row>
    <row r="3278" spans="1:16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-4.6999998092651367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22.699999809265137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46548.100013822317</v>
      </c>
    </row>
    <row r="3279" spans="1:16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-1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19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46567.100013822317</v>
      </c>
    </row>
    <row r="3280" spans="1:16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-7.0999999046325684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25.099999904632568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46592.20001372695</v>
      </c>
    </row>
    <row r="3281" spans="1:16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-13.5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31.5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46623.70001372695</v>
      </c>
    </row>
    <row r="3282" spans="1:16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-9.5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27.5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46651.20001372695</v>
      </c>
    </row>
    <row r="3283" spans="1:16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-9.1000003814697266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27.100000381469727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46678.300014108419</v>
      </c>
    </row>
    <row r="3284" spans="1:16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-5.9000000953674316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23.900000095367432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46702.200014203787</v>
      </c>
    </row>
    <row r="3285" spans="1:16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-0.60000002384185791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18.600000023841858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46720.800014227629</v>
      </c>
    </row>
    <row r="3286" spans="1:16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3.5999999046325684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14.400000095367432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46735.200014322996</v>
      </c>
    </row>
    <row r="3287" spans="1:16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9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9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46744.200014322996</v>
      </c>
    </row>
    <row r="3288" spans="1:16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5.6999998092651367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12.300000190734863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46756.500014513731</v>
      </c>
    </row>
    <row r="3289" spans="1:16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2.5999999046325684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15.400000095367432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46771.900014609098</v>
      </c>
    </row>
    <row r="3290" spans="1:16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0.80000001192092896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17.199999988079071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46789.100014597178</v>
      </c>
    </row>
    <row r="3291" spans="1:16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0.60000002384185791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17.399999976158142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46806.500014573336</v>
      </c>
    </row>
    <row r="3292" spans="1:16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2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16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46822.500014573336</v>
      </c>
    </row>
    <row r="3293" spans="1:16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1.7000000476837158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16.299999952316284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46838.800014525652</v>
      </c>
    </row>
    <row r="3294" spans="1:16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1.2000000476837158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16.799999952316284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46855.600014477968</v>
      </c>
    </row>
    <row r="3295" spans="1:16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-2.5999999046325684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20.599999904632568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46876.200014382601</v>
      </c>
    </row>
    <row r="3296" spans="1:16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-4.8000001907348633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22.800000190734863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46899.000014573336</v>
      </c>
    </row>
    <row r="3297" spans="1:16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-1.8999999761581421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19.899999976158142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46918.900014549494</v>
      </c>
    </row>
    <row r="3298" spans="1:16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-1.2000000476837158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19.200000047683716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46938.100014597178</v>
      </c>
    </row>
    <row r="3299" spans="1:16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-1.5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19.5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46957.600014597178</v>
      </c>
    </row>
    <row r="3300" spans="1:16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0.60000002384185791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17.399999976158142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46975.000014573336</v>
      </c>
    </row>
    <row r="3301" spans="1:16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-4.6999998092651367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22.699999809265137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46997.700014382601</v>
      </c>
    </row>
    <row r="3302" spans="1:16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-10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28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47025.700014382601</v>
      </c>
    </row>
    <row r="3303" spans="1:16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-9.3000001907348633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27.300000190734863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47053.000014573336</v>
      </c>
    </row>
    <row r="3304" spans="1:16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-3.4000000953674316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21.400000095367432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47074.400014668703</v>
      </c>
    </row>
    <row r="3305" spans="1:16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2.0999999046325684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15.900000095367432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47090.300014764071</v>
      </c>
    </row>
    <row r="3306" spans="1:16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1.7000000476837158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16.299999952316284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47106.600014716387</v>
      </c>
    </row>
    <row r="3307" spans="1:16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1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17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47123.600014716387</v>
      </c>
    </row>
    <row r="3308" spans="1:16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0.10000000149011612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17.899999998509884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47141.500014714897</v>
      </c>
    </row>
    <row r="3309" spans="1:16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-1.7999999523162842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19.799999952316284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47161.300014667213</v>
      </c>
    </row>
    <row r="3310" spans="1:16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-4.3000001907348633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22.300000190734863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47183.600014857948</v>
      </c>
    </row>
    <row r="3311" spans="1:16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-3.2000000476837158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21.200000047683716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47204.800014905632</v>
      </c>
    </row>
    <row r="3312" spans="1:16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-2.7999999523162842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20.799999952316284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47225.600014857948</v>
      </c>
    </row>
    <row r="3313" spans="1:16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-3.2000000476837158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21.200000047683716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47246.800014905632</v>
      </c>
    </row>
    <row r="3314" spans="1:16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-2.2000000476837158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20.200000047683716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47267.000014953315</v>
      </c>
    </row>
    <row r="3315" spans="1:16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-2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20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47287.000014953315</v>
      </c>
    </row>
    <row r="3316" spans="1:16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-1.8999999761581421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19.899999976158142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47306.900014929473</v>
      </c>
    </row>
    <row r="3317" spans="1:16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-4.3000001907348633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22.300000190734863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47329.200015120208</v>
      </c>
    </row>
    <row r="3318" spans="1:16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-8.5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26.5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47355.700015120208</v>
      </c>
    </row>
    <row r="3319" spans="1:16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-12.100000381469727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30.100000381469727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47385.800015501678</v>
      </c>
    </row>
    <row r="3320" spans="1:16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-9.6999998092651367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27.699999809265137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47413.500015310943</v>
      </c>
    </row>
    <row r="3321" spans="1:16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-5.8000001907348633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23.800000190734863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47437.300015501678</v>
      </c>
    </row>
    <row r="3322" spans="1:16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-16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34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47471.300015501678</v>
      </c>
    </row>
    <row r="3323" spans="1:16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-13.100000381469727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31.100000381469727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47502.400015883148</v>
      </c>
    </row>
    <row r="3324" spans="1:16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-0.80000001192092896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18.800000011920929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47521.200015895069</v>
      </c>
    </row>
    <row r="3325" spans="1:16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-3.5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21.5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47542.700015895069</v>
      </c>
    </row>
    <row r="3326" spans="1:16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/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19.699999999254942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47562.400015894324</v>
      </c>
    </row>
    <row r="3327" spans="1:16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0.10000000149011612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17.899999998509884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47580.300015892833</v>
      </c>
    </row>
    <row r="3328" spans="1:16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1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17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47597.300015892833</v>
      </c>
    </row>
    <row r="3329" spans="1:16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0.10000000149011612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17.899999998509884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47615.200015891343</v>
      </c>
    </row>
    <row r="3330" spans="1:16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-1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19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47634.200015891343</v>
      </c>
    </row>
    <row r="3331" spans="1:16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0.20000000298023224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17.799999997019768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47652.000015888363</v>
      </c>
    </row>
    <row r="3332" spans="1:16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0.5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17.5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47669.500015888363</v>
      </c>
    </row>
    <row r="3333" spans="1:16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1.3999999761581421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16.600000023841858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47686.100015912205</v>
      </c>
    </row>
    <row r="3334" spans="1:16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8.1999998092651367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9.8000001907348633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47695.90001610294</v>
      </c>
    </row>
    <row r="3335" spans="1:16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0.69999998807907104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17.300000011920929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47713.200016114861</v>
      </c>
    </row>
    <row r="3336" spans="1:16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-5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23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47736.200016114861</v>
      </c>
    </row>
    <row r="3337" spans="1:16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-3.9000000953674316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21.900000095367432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47758.100016210228</v>
      </c>
    </row>
    <row r="3338" spans="1:16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3.7999999523162842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14.200000047683716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47772.300016257912</v>
      </c>
    </row>
    <row r="3339" spans="1:16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0.20000000298023224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17.799999997019768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47790.100016254932</v>
      </c>
    </row>
    <row r="3340" spans="1:16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-0.40000000596046448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18.400000005960464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47808.500016260892</v>
      </c>
    </row>
    <row r="3341" spans="1:16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-5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23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47831.500016260892</v>
      </c>
    </row>
    <row r="3342" spans="1:16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-3.5999999046325684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21.599999904632568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47853.100016165525</v>
      </c>
    </row>
    <row r="3343" spans="1:16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-6.8000001907348633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24.800000190734863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47877.90001635626</v>
      </c>
    </row>
    <row r="3344" spans="1:16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-6.8000001907348633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24.800000190734863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47902.700016546994</v>
      </c>
    </row>
    <row r="3345" spans="1:16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-4.3000001907348633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22.300000190734863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47925.000016737729</v>
      </c>
    </row>
    <row r="3346" spans="1:16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-5.5999999046325684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23.599999904632568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47948.600016642362</v>
      </c>
    </row>
    <row r="3347" spans="1:16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-2.5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20.5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47969.100016642362</v>
      </c>
    </row>
    <row r="3348" spans="1:16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-1.8999999761581421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19.899999976158142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47989.00001661852</v>
      </c>
    </row>
    <row r="3349" spans="1:16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19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48008.00001661852</v>
      </c>
    </row>
    <row r="3350" spans="1:16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-4.4000000953674316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22.400000095367432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48030.400016713887</v>
      </c>
    </row>
    <row r="3351" spans="1:16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0.60000002384185791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17.399999976158142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48047.800016690046</v>
      </c>
    </row>
    <row r="3352" spans="1:16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-1.7000000476837158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19.700000047683716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48067.500016737729</v>
      </c>
    </row>
    <row r="3353" spans="1:16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-2.9000000953674316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20.900000095367432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48088.400016833097</v>
      </c>
    </row>
    <row r="3354" spans="1:16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-1.7999999523162842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19.799999952316284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48108.200016785413</v>
      </c>
    </row>
    <row r="3355" spans="1:16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-2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20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48128.200016785413</v>
      </c>
    </row>
    <row r="3356" spans="1:16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-2.2999999523162842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20.299999952316284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48148.500016737729</v>
      </c>
    </row>
    <row r="3357" spans="1:16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-2.4000000953674316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20.400000095367432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48168.900016833097</v>
      </c>
    </row>
    <row r="3358" spans="1:16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-5.6999998092651367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23.699999809265137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48192.600016642362</v>
      </c>
    </row>
    <row r="3359" spans="1:16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-6.8000001907348633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24.800000190734863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48217.400016833097</v>
      </c>
    </row>
    <row r="3360" spans="1:16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-3.5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21.5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48238.900016833097</v>
      </c>
    </row>
    <row r="3361" spans="1:16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-5.4000000953674316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23.400000095367432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48262.300016928464</v>
      </c>
    </row>
    <row r="3362" spans="1:16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/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19.800000071525574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48282.10001699999</v>
      </c>
    </row>
    <row r="3363" spans="1:16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1.7999999523162842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16.200000047683716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48298.300017047673</v>
      </c>
    </row>
    <row r="3364" spans="1:16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2.4000000953674316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15.599999904632568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48313.900016952306</v>
      </c>
    </row>
    <row r="3365" spans="1:16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-4.6999998092651367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22.699999809265137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48336.600016761571</v>
      </c>
    </row>
    <row r="3366" spans="1:16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-4.6999998092651367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22.699999809265137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48359.300016570836</v>
      </c>
    </row>
    <row r="3367" spans="1:16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-0.40000000596046448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18.400000005960464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48377.700016576797</v>
      </c>
    </row>
    <row r="3368" spans="1:16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3.2999999523162842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14.700000047683716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48392.40001662448</v>
      </c>
    </row>
    <row r="3369" spans="1:16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3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15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48407.40001662448</v>
      </c>
    </row>
    <row r="3370" spans="1:16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2.7000000476837158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15.299999952316284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48422.700016576797</v>
      </c>
    </row>
    <row r="3371" spans="1:16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1.3999999761581421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16.600000023841858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48439.300016600639</v>
      </c>
    </row>
    <row r="3372" spans="1:16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5.0999999046325684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12.900000095367432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48452.200016696006</v>
      </c>
    </row>
    <row r="3373" spans="1:16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3.4000000953674316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14.599999904632568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48466.800016600639</v>
      </c>
    </row>
    <row r="3374" spans="1:16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1.6000000238418579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16.399999976158142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48483.200016576797</v>
      </c>
    </row>
    <row r="3375" spans="1:16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2.7999999523162842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15.200000047683716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48498.40001662448</v>
      </c>
    </row>
    <row r="3376" spans="1:16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-0.20000000298023224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18.200000002980232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48516.600016627461</v>
      </c>
    </row>
    <row r="3377" spans="1:16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-3.7999999523162842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21.799999952316284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48538.400016579777</v>
      </c>
    </row>
    <row r="3378" spans="1:16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3.5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14.5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48552.900016579777</v>
      </c>
    </row>
    <row r="3379" spans="1:16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4.9000000953674316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13.099999904632568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48566.00001648441</v>
      </c>
    </row>
    <row r="3380" spans="1:16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-0.69999998807907104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18.699999988079071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48584.700016472489</v>
      </c>
    </row>
    <row r="3381" spans="1:16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5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13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48597.700016472489</v>
      </c>
    </row>
    <row r="3382" spans="1:16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7.5999999046325684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10.400000095367432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48608.100016567856</v>
      </c>
    </row>
    <row r="3383" spans="1:16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9.1000003814697266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8.8999996185302734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48617.000016186386</v>
      </c>
    </row>
    <row r="3384" spans="1:16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8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10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48627.000016186386</v>
      </c>
    </row>
    <row r="3385" spans="1:16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-0.20000000298023224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18.200000002980232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48645.200016189367</v>
      </c>
    </row>
    <row r="3386" spans="1:16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0.80000001192092896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17.199999988079071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48662.400016177446</v>
      </c>
    </row>
    <row r="3387" spans="1:16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4.3000001907348633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13.699999809265137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48676.100015986711</v>
      </c>
    </row>
    <row r="3388" spans="1:16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8.1000003814697266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9.8999996185302734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48686.000015605241</v>
      </c>
    </row>
    <row r="3389" spans="1:16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14.100000381469727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3.8999996185302734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48689.900015223771</v>
      </c>
    </row>
    <row r="3390" spans="1:16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17.799999237060547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0.20000076293945313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48690.100015986711</v>
      </c>
    </row>
    <row r="3391" spans="1:16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20.799999237060547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0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48690.100015986711</v>
      </c>
    </row>
    <row r="3392" spans="1:16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17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1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48691.100015986711</v>
      </c>
    </row>
    <row r="3393" spans="1:16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17.399999618530273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0.60000038146972656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48691.700016368181</v>
      </c>
    </row>
    <row r="3394" spans="1:16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17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1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48692.700016368181</v>
      </c>
    </row>
    <row r="3395" spans="1:16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/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8.8500000238418579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48701.550016392022</v>
      </c>
    </row>
    <row r="3396" spans="1:16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1.2999999523162842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16.700000047683716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48718.250016439706</v>
      </c>
    </row>
    <row r="3397" spans="1:16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3.4000000953674316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14.599999904632568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48732.850016344339</v>
      </c>
    </row>
    <row r="3398" spans="1:16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7.1999998092651367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10.800000190734863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48743.650016535074</v>
      </c>
    </row>
    <row r="3399" spans="1:16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13.600000381469727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4.3999996185302734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48748.050016153604</v>
      </c>
    </row>
    <row r="3400" spans="1:16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7.3000001907348633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10.699999809265137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48758.750015962869</v>
      </c>
    </row>
    <row r="3401" spans="1:16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4.9000000953674316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13.099999904632568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48771.850015867501</v>
      </c>
    </row>
    <row r="3402" spans="1:16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4.4000000953674316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13.599999904632568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48785.450015772134</v>
      </c>
    </row>
    <row r="3403" spans="1:16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4.5999999046325684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13.400000095367432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48798.850015867501</v>
      </c>
    </row>
    <row r="3404" spans="1:16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3.2000000476837158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14.799999952316284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48813.650015819818</v>
      </c>
    </row>
    <row r="3405" spans="1:16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4.9000000953674316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13.099999904632568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48826.75001572445</v>
      </c>
    </row>
    <row r="3406" spans="1:16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/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13.099999904632568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48839.850015629083</v>
      </c>
    </row>
    <row r="3407" spans="1:16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/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10.900000095367432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48850.75001572445</v>
      </c>
    </row>
    <row r="3408" spans="1:16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7.0999999046325684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10.900000095367432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48861.650015819818</v>
      </c>
    </row>
    <row r="3409" spans="1:16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5.5999999046325684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12.400000095367432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48874.050015915185</v>
      </c>
    </row>
    <row r="3410" spans="1:16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15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48889.050015915185</v>
      </c>
    </row>
    <row r="3411" spans="1:16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5.6999998092651367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12.300000190734863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48901.35001610592</v>
      </c>
    </row>
    <row r="3412" spans="1:16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7.3000001907348633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10.699999809265137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48912.050015915185</v>
      </c>
    </row>
    <row r="3413" spans="1:16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8.6000003814697266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9.3999996185302734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48921.450015533715</v>
      </c>
    </row>
    <row r="3414" spans="1:16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10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8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48929.450015533715</v>
      </c>
    </row>
    <row r="3415" spans="1:16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10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8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48937.450015533715</v>
      </c>
    </row>
    <row r="3416" spans="1:16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12.5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5.5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48942.950015533715</v>
      </c>
    </row>
    <row r="3417" spans="1:16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10.800000190734863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7.1999998092651367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48950.150015342981</v>
      </c>
    </row>
    <row r="3418" spans="1:16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11.399999618530273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6.6000003814697266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48956.75001572445</v>
      </c>
    </row>
    <row r="3419" spans="1:16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15.899999618530273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2.1000003814697266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48958.85001610592</v>
      </c>
    </row>
    <row r="3420" spans="1:16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17.100000381469727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0.89999961853027344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48959.75001572445</v>
      </c>
    </row>
    <row r="3421" spans="1:16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16.899999618530273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1.1000003814697266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48960.85001610592</v>
      </c>
    </row>
    <row r="3422" spans="1:16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10.399999618530273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7.6000003814697266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48968.45001648739</v>
      </c>
    </row>
    <row r="3423" spans="1:16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10.699999809265137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7.3000001907348633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48975.750016678125</v>
      </c>
    </row>
    <row r="3424" spans="1:16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/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9.9000000953674316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48985.650016773492</v>
      </c>
    </row>
    <row r="3425" spans="1:16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5.5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12.5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48998.150016773492</v>
      </c>
    </row>
    <row r="3426" spans="1:16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6.5999999046325684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11.400000095367432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49009.55001686886</v>
      </c>
    </row>
    <row r="3427" spans="1:16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12.399999618530273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5.6000003814697266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49015.150017250329</v>
      </c>
    </row>
    <row r="3428" spans="1:16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12.100000381469727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5.8999996185302734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49021.05001686886</v>
      </c>
    </row>
    <row r="3429" spans="1:16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14.300000190734863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3.6999998092651367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49024.750016678125</v>
      </c>
    </row>
    <row r="3430" spans="1:16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11.199999809265137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6.8000001907348633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49031.55001686886</v>
      </c>
    </row>
    <row r="3431" spans="1:16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13.600000381469727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4.3999996185302734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49035.95001648739</v>
      </c>
    </row>
    <row r="3432" spans="1:16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10.300000190734863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7.6999998092651367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49043.650016296655</v>
      </c>
    </row>
    <row r="3433" spans="1:16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9.5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8.5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49052.150016296655</v>
      </c>
    </row>
    <row r="3434" spans="1:16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10.899999618530273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7.1000003814697266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49059.250016678125</v>
      </c>
    </row>
    <row r="3435" spans="1:16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13.600000381469727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4.3999996185302734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49063.650016296655</v>
      </c>
    </row>
    <row r="3436" spans="1:16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16.399999618530273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1.6000003814697266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49065.250016678125</v>
      </c>
    </row>
    <row r="3437" spans="1:16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16.700000762939453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1.2999992370605469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49066.550015915185</v>
      </c>
    </row>
    <row r="3438" spans="1:16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18.799999237060547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49066.550015915185</v>
      </c>
    </row>
    <row r="3439" spans="1:16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20.399999618530273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49066.550015915185</v>
      </c>
    </row>
    <row r="3440" spans="1:16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21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49066.550015915185</v>
      </c>
    </row>
    <row r="3441" spans="1:16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22.399999618530273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49066.550015915185</v>
      </c>
    </row>
    <row r="3442" spans="1:16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16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2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49068.550015915185</v>
      </c>
    </row>
    <row r="3443" spans="1:16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14.899999618530273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3.1000003814697266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49071.650016296655</v>
      </c>
    </row>
    <row r="3444" spans="1:16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15.399999618530273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2.6000003814697266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49074.250016678125</v>
      </c>
    </row>
    <row r="3445" spans="1:16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15.699999809265137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2.3000001907348633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49076.55001686886</v>
      </c>
    </row>
    <row r="3446" spans="1:16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13.100000381469727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4.8999996185302734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49081.45001648739</v>
      </c>
    </row>
    <row r="3447" spans="1:16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14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4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49085.45001648739</v>
      </c>
    </row>
    <row r="3448" spans="1:16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14.699999809265137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3.3000001907348633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49088.750016678125</v>
      </c>
    </row>
    <row r="3449" spans="1:16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15.899999618530273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2.1000003814697266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49090.850017059594</v>
      </c>
    </row>
    <row r="3450" spans="1:16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18.299999237060547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0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49090.850017059594</v>
      </c>
    </row>
    <row r="3451" spans="1:16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14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4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49094.850017059594</v>
      </c>
    </row>
    <row r="3452" spans="1:16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14.100000381469727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3.8999996185302734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49098.750016678125</v>
      </c>
    </row>
    <row r="3453" spans="1:16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15.100000381469727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2.8999996185302734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49101.650016296655</v>
      </c>
    </row>
    <row r="3454" spans="1:16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13.5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4.5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49106.150016296655</v>
      </c>
    </row>
    <row r="3455" spans="1:16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17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1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49107.150016296655</v>
      </c>
    </row>
    <row r="3456" spans="1:16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17.200000762939453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0.79999923706054688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49107.950015533715</v>
      </c>
    </row>
    <row r="3457" spans="1:16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16.600000381469727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1.3999996185302734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49109.350015152246</v>
      </c>
    </row>
    <row r="3458" spans="1:16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16.799999237060547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1.2000007629394531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49110.550015915185</v>
      </c>
    </row>
    <row r="3459" spans="1:16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18.899999618530273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49110.550015915185</v>
      </c>
    </row>
    <row r="3460" spans="1:16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18.899999618530273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49110.550015915185</v>
      </c>
    </row>
    <row r="3461" spans="1:16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18.299999237060547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49110.550015915185</v>
      </c>
    </row>
    <row r="3462" spans="1:16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19.5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49110.550015915185</v>
      </c>
    </row>
    <row r="3463" spans="1:16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20.899999618530273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49110.550015915185</v>
      </c>
    </row>
    <row r="3464" spans="1:16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21.899999618530273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49110.550015915185</v>
      </c>
    </row>
    <row r="3465" spans="1:16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20.899999618530273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49110.550015915185</v>
      </c>
    </row>
    <row r="3466" spans="1:16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/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49110.550015915185</v>
      </c>
    </row>
    <row r="3467" spans="1:16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/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1.2999992370605469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49111.850015152246</v>
      </c>
    </row>
    <row r="3468" spans="1:16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16.700000762939453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1.2999992370605469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49113.150014389306</v>
      </c>
    </row>
    <row r="3469" spans="1:16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22.299999237060547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49113.150014389306</v>
      </c>
    </row>
    <row r="3470" spans="1:16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22.600000381469727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0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49113.150014389306</v>
      </c>
    </row>
    <row r="3471" spans="1:16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20.200000762939453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49113.150014389306</v>
      </c>
    </row>
    <row r="3472" spans="1:16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20.600000381469727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49113.150014389306</v>
      </c>
    </row>
    <row r="3473" spans="1:16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22.200000762939453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49113.150014389306</v>
      </c>
    </row>
    <row r="3474" spans="1:16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23.299999237060547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49113.150014389306</v>
      </c>
    </row>
    <row r="3475" spans="1:16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23.5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49113.150014389306</v>
      </c>
    </row>
    <row r="3476" spans="1:16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17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1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49114.150014389306</v>
      </c>
    </row>
    <row r="3477" spans="1:16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16.299999237060547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1.7000007629394531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49115.850015152246</v>
      </c>
    </row>
    <row r="3478" spans="1:16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18.5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49115.850015152246</v>
      </c>
    </row>
    <row r="3479" spans="1:16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19.100000381469727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49115.850015152246</v>
      </c>
    </row>
    <row r="3480" spans="1:16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20.100000381469727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49115.850015152246</v>
      </c>
    </row>
    <row r="3481" spans="1:16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17.299999237060547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0.70000076293945313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49116.550015915185</v>
      </c>
    </row>
    <row r="3482" spans="1:16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16.799999237060547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1.2000007629394531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49117.750016678125</v>
      </c>
    </row>
    <row r="3483" spans="1:16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18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49117.750016678125</v>
      </c>
    </row>
    <row r="3484" spans="1:16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19.899999618530273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49117.750016678125</v>
      </c>
    </row>
    <row r="3485" spans="1:16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21.600000381469727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49117.750016678125</v>
      </c>
    </row>
    <row r="3486" spans="1:16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19.700000762939453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49117.750016678125</v>
      </c>
    </row>
    <row r="3487" spans="1:16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17.799999237060547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0.20000076293945313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49117.950017441064</v>
      </c>
    </row>
    <row r="3488" spans="1:16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17.600000381469727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0.39999961853027344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49118.350017059594</v>
      </c>
    </row>
    <row r="3489" spans="1:16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20.299999237060547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49118.350017059594</v>
      </c>
    </row>
    <row r="3490" spans="1:16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19.299999237060547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0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49118.350017059594</v>
      </c>
    </row>
    <row r="3491" spans="1:16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18.799999237060547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0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49118.350017059594</v>
      </c>
    </row>
    <row r="3492" spans="1:16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19.100000381469727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49118.350017059594</v>
      </c>
    </row>
    <row r="3493" spans="1:16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20.200000762939453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49118.350017059594</v>
      </c>
    </row>
    <row r="3494" spans="1:16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20.899999618530273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49118.350017059594</v>
      </c>
    </row>
    <row r="3495" spans="1:16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23.299999237060547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49118.350017059594</v>
      </c>
    </row>
    <row r="3496" spans="1:16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22.5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49118.350017059594</v>
      </c>
    </row>
    <row r="3497" spans="1:16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22.600000381469727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49118.350017059594</v>
      </c>
    </row>
    <row r="3498" spans="1:16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18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49118.350017059594</v>
      </c>
    </row>
    <row r="3499" spans="1:16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17.299999237060547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0.70000076293945313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49119.050017822534</v>
      </c>
    </row>
    <row r="3500" spans="1:16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16.399999618530273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1.6000003814697266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49120.650018204004</v>
      </c>
    </row>
    <row r="3501" spans="1:16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16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2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49122.650018204004</v>
      </c>
    </row>
    <row r="3502" spans="1:16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17.299999237060547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0.70000076293945313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49123.350018966943</v>
      </c>
    </row>
    <row r="3503" spans="1:16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22.299999237060547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49123.350018966943</v>
      </c>
    </row>
    <row r="3504" spans="1:16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20.399999618530273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49123.350018966943</v>
      </c>
    </row>
    <row r="3505" spans="1:16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17.700000762939453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0.29999923706054688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49123.650018204004</v>
      </c>
    </row>
    <row r="3506" spans="1:16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17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1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49124.650018204004</v>
      </c>
    </row>
    <row r="3507" spans="1:16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20.100000381469727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49124.650018204004</v>
      </c>
    </row>
    <row r="3508" spans="1:16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18.700000762939453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49124.650018204004</v>
      </c>
    </row>
    <row r="3509" spans="1:16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20.399999618530273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49124.650018204004</v>
      </c>
    </row>
    <row r="3510" spans="1:16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19.299999237060547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49124.650018204004</v>
      </c>
    </row>
    <row r="3511" spans="1:16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17.899999618530273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0.10000038146972656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49124.750018585473</v>
      </c>
    </row>
    <row r="3512" spans="1:16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20.700000762939453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0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49124.750018585473</v>
      </c>
    </row>
    <row r="3513" spans="1:16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18.399999618530273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0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49124.750018585473</v>
      </c>
    </row>
    <row r="3514" spans="1:16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18.700000762939453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0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49124.750018585473</v>
      </c>
    </row>
    <row r="3515" spans="1:16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16.700000762939453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1.2999992370605469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49126.050017822534</v>
      </c>
    </row>
    <row r="3516" spans="1:16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19.899999618530273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49126.050017822534</v>
      </c>
    </row>
    <row r="3517" spans="1:16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20.100000381469727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49126.050017822534</v>
      </c>
    </row>
    <row r="3518" spans="1:16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12.699999809265137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5.3000001907348633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49131.350018013269</v>
      </c>
    </row>
    <row r="3519" spans="1:16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16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2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49133.350018013269</v>
      </c>
    </row>
    <row r="3520" spans="1:16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21.399999618530273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49133.350018013269</v>
      </c>
    </row>
    <row r="3521" spans="1:16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18.799999237060547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49133.350018013269</v>
      </c>
    </row>
    <row r="3522" spans="1:16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16.799999237060547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1.2000007629394531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49134.550018776208</v>
      </c>
    </row>
    <row r="3523" spans="1:16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15.600000381469727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2.3999996185302734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49136.950018394738</v>
      </c>
    </row>
    <row r="3524" spans="1:16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/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1.0500001907348633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49138.000018585473</v>
      </c>
    </row>
    <row r="3525" spans="1:16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18.299999237060547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49138.000018585473</v>
      </c>
    </row>
    <row r="3526" spans="1:16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18.899999618530273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49138.000018585473</v>
      </c>
    </row>
    <row r="3527" spans="1:16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14.699999809265137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3.3000001907348633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49141.300018776208</v>
      </c>
    </row>
    <row r="3528" spans="1:16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15.300000190734863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2.6999998092651367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49144.000018585473</v>
      </c>
    </row>
    <row r="3529" spans="1:16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16.200000762939453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1.7999992370605469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49145.800017822534</v>
      </c>
    </row>
    <row r="3530" spans="1:16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12.300000190734863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5.6999998092651367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49151.500017631799</v>
      </c>
    </row>
    <row r="3531" spans="1:16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14.399999618530273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3.6000003814697266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49155.100018013269</v>
      </c>
    </row>
    <row r="3532" spans="1:16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15.300000190734863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2.6999998092651367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49157.800017822534</v>
      </c>
    </row>
    <row r="3533" spans="1:16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16.200000762939453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1.7999992370605469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49159.600017059594</v>
      </c>
    </row>
    <row r="3534" spans="1:16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20.799999237060547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49159.600017059594</v>
      </c>
    </row>
    <row r="3535" spans="1:16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23.600000381469727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49159.600017059594</v>
      </c>
    </row>
    <row r="3536" spans="1:16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23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49159.600017059594</v>
      </c>
    </row>
    <row r="3537" spans="1:16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24.100000381469727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49159.600017059594</v>
      </c>
    </row>
    <row r="3538" spans="1:16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20.399999618530273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0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49159.600017059594</v>
      </c>
    </row>
    <row r="3539" spans="1:16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15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3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49162.600017059594</v>
      </c>
    </row>
    <row r="3540" spans="1:16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15.899999618530273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2.1000003814697266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49164.700017441064</v>
      </c>
    </row>
    <row r="3541" spans="1:16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/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2.1000003814697266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49166.800017822534</v>
      </c>
    </row>
    <row r="3542" spans="1:16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/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1.1000003814697266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49167.900018204004</v>
      </c>
    </row>
    <row r="3543" spans="1:16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16.899999618530273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1.1000003814697266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49169.000018585473</v>
      </c>
    </row>
    <row r="3544" spans="1:16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12.300000190734863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5.6999998092651367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49174.700018394738</v>
      </c>
    </row>
    <row r="3545" spans="1:16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11.600000381469727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6.3999996185302734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49181.100018013269</v>
      </c>
    </row>
    <row r="3546" spans="1:16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11.5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6.5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49187.600018013269</v>
      </c>
    </row>
    <row r="3547" spans="1:16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12.100000381469727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5.8999996185302734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49193.500017631799</v>
      </c>
    </row>
    <row r="3548" spans="1:16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16.100000381469727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1.8999996185302734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49195.400017250329</v>
      </c>
    </row>
    <row r="3549" spans="1:16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13.399999618530273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4.6000003814697266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49200.000017631799</v>
      </c>
    </row>
    <row r="3550" spans="1:16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12.100000381469727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5.8999996185302734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49205.900017250329</v>
      </c>
    </row>
    <row r="3551" spans="1:16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11.399999618530273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6.6000003814697266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49212.500017631799</v>
      </c>
    </row>
    <row r="3552" spans="1:16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17.5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0.5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49213.000017631799</v>
      </c>
    </row>
    <row r="3553" spans="1:16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15.600000381469727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2.3999996185302734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49215.400017250329</v>
      </c>
    </row>
    <row r="3554" spans="1:16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13.699999809265137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4.3000001907348633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49219.700017441064</v>
      </c>
    </row>
    <row r="3555" spans="1:16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13.899999618530273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4.1000003814697266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49223.800017822534</v>
      </c>
    </row>
    <row r="3556" spans="1:16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18.200000762939453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0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49223.800017822534</v>
      </c>
    </row>
    <row r="3557" spans="1:16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16.399999618530273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1.6000003814697266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49225.400018204004</v>
      </c>
    </row>
    <row r="3558" spans="1:16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15.699999809265137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2.3000001907348633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49227.700018394738</v>
      </c>
    </row>
    <row r="3559" spans="1:16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14.5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3.5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49231.200018394738</v>
      </c>
    </row>
    <row r="3560" spans="1:16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15.5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2.5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49233.700018394738</v>
      </c>
    </row>
    <row r="3561" spans="1:16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16.600000381469727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1.3999996185302734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49235.100018013269</v>
      </c>
    </row>
    <row r="3562" spans="1:16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16.799999237060547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1.2000007629394531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49236.300018776208</v>
      </c>
    </row>
    <row r="3563" spans="1:16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18.5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49236.300018776208</v>
      </c>
    </row>
    <row r="3564" spans="1:16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19.5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49236.300018776208</v>
      </c>
    </row>
    <row r="3565" spans="1:16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19.600000381469727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49236.300018776208</v>
      </c>
    </row>
    <row r="3566" spans="1:16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20.399999618530273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49236.300018776208</v>
      </c>
    </row>
    <row r="3567" spans="1:16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13.699999809265137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4.3000001907348633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49240.600018966943</v>
      </c>
    </row>
    <row r="3568" spans="1:16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9.8999996185302734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8.1000003814697266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49248.700019348413</v>
      </c>
    </row>
    <row r="3569" spans="1:16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8.1000003814697266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9.8999996185302734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49258.600018966943</v>
      </c>
    </row>
    <row r="3570" spans="1:16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7.1999998092651367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10.800000190734863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49269.400019157678</v>
      </c>
    </row>
    <row r="3571" spans="1:16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8.8000001907348633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9.1999998092651367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49278.600018966943</v>
      </c>
    </row>
    <row r="3572" spans="1:16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7.4000000953674316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10.599999904632568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49289.200018871576</v>
      </c>
    </row>
    <row r="3573" spans="1:16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8.8000001907348633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9.1999998092651367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49298.400018680841</v>
      </c>
    </row>
    <row r="3574" spans="1:16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7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11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49309.400018680841</v>
      </c>
    </row>
    <row r="3575" spans="1:16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8.8999996185302734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9.1000003814697266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49318.50001906231</v>
      </c>
    </row>
    <row r="3576" spans="1:16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7.3000001907348633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10.699999809265137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49329.200018871576</v>
      </c>
    </row>
    <row r="3577" spans="1:16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7.6999998092651367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10.300000190734863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49339.50001906231</v>
      </c>
    </row>
    <row r="3578" spans="1:16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10.399999618530273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7.6000003814697266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49347.10001944378</v>
      </c>
    </row>
    <row r="3579" spans="1:16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10.300000190734863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7.6999998092651367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49354.800019253045</v>
      </c>
    </row>
    <row r="3580" spans="1:16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9.8999996185302734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8.1000003814697266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49362.900019634515</v>
      </c>
    </row>
    <row r="3581" spans="1:16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11.5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6.5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49369.400019634515</v>
      </c>
    </row>
    <row r="3582" spans="1:16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7.1999998092651367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10.800000190734863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49380.20001982525</v>
      </c>
    </row>
    <row r="3583" spans="1:16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3.2999999523162842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14.700000047683716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49394.900019872934</v>
      </c>
    </row>
    <row r="3584" spans="1:16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4.3000001907348633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13.699999809265137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49408.600019682199</v>
      </c>
    </row>
    <row r="3585" spans="1:16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12.5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5.5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49414.100019682199</v>
      </c>
    </row>
    <row r="3586" spans="1:16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16.700000762939453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1.2999992370605469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49415.400018919259</v>
      </c>
    </row>
    <row r="3587" spans="1:16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16.600000381469727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1.3999996185302734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49416.80001853779</v>
      </c>
    </row>
    <row r="3588" spans="1:16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19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0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49416.80001853779</v>
      </c>
    </row>
    <row r="3589" spans="1:16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10.600000381469727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7.3999996185302734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49424.20001815632</v>
      </c>
    </row>
    <row r="3590" spans="1:16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4.9000000953674316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13.099999904632568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49437.300018060952</v>
      </c>
    </row>
    <row r="3591" spans="1:16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2.9000000953674316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15.099999904632568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49452.400017965585</v>
      </c>
    </row>
    <row r="3592" spans="1:16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1.2999999523162842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16.700000047683716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49469.100018013269</v>
      </c>
    </row>
    <row r="3593" spans="1:16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0.60000002384185791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17.399999976158142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49486.500017989427</v>
      </c>
    </row>
    <row r="3594" spans="1:16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4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14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49500.500017989427</v>
      </c>
    </row>
    <row r="3595" spans="1:16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9.1000003814697266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8.8999996185302734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49509.400017607957</v>
      </c>
    </row>
    <row r="3596" spans="1:16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5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13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49522.400017607957</v>
      </c>
    </row>
    <row r="3597" spans="1:16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2.9000000953674316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15.099999904632568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49537.50001751259</v>
      </c>
    </row>
    <row r="3598" spans="1:16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8.6999998092651367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9.3000001907348633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49546.800017703325</v>
      </c>
    </row>
    <row r="3599" spans="1:16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5.5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12.5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49559.300017703325</v>
      </c>
    </row>
    <row r="3600" spans="1:16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-1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19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49578.300017703325</v>
      </c>
    </row>
    <row r="3601" spans="1:16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6.1999998092651367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11.800000190734863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49590.100017894059</v>
      </c>
    </row>
    <row r="3602" spans="1:16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5.1999998092651367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12.800000190734863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49602.900018084794</v>
      </c>
    </row>
    <row r="3603" spans="1:16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1.2000000476837158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16.799999952316284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49619.700018037111</v>
      </c>
    </row>
    <row r="3604" spans="1:16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1.7000000476837158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16.299999952316284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49636.000017989427</v>
      </c>
    </row>
    <row r="3605" spans="1:16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5.5999999046325684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12.400000095367432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49648.400018084794</v>
      </c>
    </row>
    <row r="3606" spans="1:16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2.7999999523162842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15.200000047683716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49663.600018132478</v>
      </c>
    </row>
    <row r="3607" spans="1:16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4.6999998092651367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13.300000190734863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49676.900018323213</v>
      </c>
    </row>
    <row r="3608" spans="1:16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5.0999999046325684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12.900000095367432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49689.80001841858</v>
      </c>
    </row>
    <row r="3609" spans="1:16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5.5999999046325684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12.400000095367432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49702.200018513948</v>
      </c>
    </row>
    <row r="3610" spans="1:16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0.5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17.5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49719.700018513948</v>
      </c>
    </row>
    <row r="3611" spans="1:16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-0.89999997615814209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18.899999976158142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49738.600018490106</v>
      </c>
    </row>
    <row r="3612" spans="1:16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-4.5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22.5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49761.100018490106</v>
      </c>
    </row>
    <row r="3613" spans="1:16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2.0999999046325684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15.900000095367432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49777.000018585473</v>
      </c>
    </row>
    <row r="3614" spans="1:16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3.9000000953674316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14.099999904632568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49791.100018490106</v>
      </c>
    </row>
    <row r="3615" spans="1:16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2.0999999046325684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15.900000095367432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49807.000018585473</v>
      </c>
    </row>
    <row r="3616" spans="1:16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-1.6000000238418579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19.600000023841858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49826.600018609315</v>
      </c>
    </row>
    <row r="3617" spans="1:16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-0.69999998807907104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18.699999988079071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49845.300018597394</v>
      </c>
    </row>
    <row r="3618" spans="1:16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-0.30000001192092896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18.300000011920929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49863.600018609315</v>
      </c>
    </row>
    <row r="3619" spans="1:16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-2.5999999046325684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20.599999904632568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49884.200018513948</v>
      </c>
    </row>
    <row r="3620" spans="1:16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-4.5999999046325684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22.599999904632568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49906.80001841858</v>
      </c>
    </row>
    <row r="3621" spans="1:16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-4.5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22.5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49929.30001841858</v>
      </c>
    </row>
    <row r="3622" spans="1:16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0.60000002384185791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17.399999976158142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49946.700018394738</v>
      </c>
    </row>
    <row r="3623" spans="1:16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3.2999999523162842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14.700000047683716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49961.400018442422</v>
      </c>
    </row>
    <row r="3624" spans="1:16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1.6000000238418579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16.399999976158142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49977.80001841858</v>
      </c>
    </row>
    <row r="3625" spans="1:16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1.2000000476837158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16.799999952316284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49994.600018370897</v>
      </c>
    </row>
    <row r="3626" spans="1:16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-0.20000000298023224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18.200000002980232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50012.800018373877</v>
      </c>
    </row>
    <row r="3627" spans="1:16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-0.10000000149011612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18.100000001490116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50030.900018375367</v>
      </c>
    </row>
    <row r="3628" spans="1:16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-1.6000000238418579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19.600000023841858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50050.500018399209</v>
      </c>
    </row>
    <row r="3629" spans="1:16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1.2000000476837158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16.799999952316284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50067.300018351525</v>
      </c>
    </row>
    <row r="3630" spans="1:16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4.0999999046325684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13.900000095367432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50081.200018446892</v>
      </c>
    </row>
    <row r="3631" spans="1:16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9.8000001907348633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8.1999998092651367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50089.400018256158</v>
      </c>
    </row>
    <row r="3632" spans="1:16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3.7000000476837158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14.299999952316284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50103.700018208474</v>
      </c>
    </row>
    <row r="3633" spans="1:16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-0.40000000596046448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18.400000005960464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50122.100018214434</v>
      </c>
    </row>
    <row r="3634" spans="1:16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0.5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17.5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50139.600018214434</v>
      </c>
    </row>
    <row r="3635" spans="1:16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-2.4000000953674316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20.400000095367432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50160.000018309802</v>
      </c>
    </row>
    <row r="3636" spans="1:16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0.10000000149011612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17.899999998509884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50177.900018308312</v>
      </c>
    </row>
    <row r="3637" spans="1:16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6.5999999046325684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11.400000095367432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50189.300018403679</v>
      </c>
    </row>
    <row r="3638" spans="1:16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3.7999999523162842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14.200000047683716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50203.500018451363</v>
      </c>
    </row>
    <row r="3639" spans="1:16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4.6999998092651367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13.300000190734863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50216.800018642098</v>
      </c>
    </row>
    <row r="3640" spans="1:16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0.80000001192092896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17.199999988079071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50234.000018630177</v>
      </c>
    </row>
    <row r="3641" spans="1:16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-3.5999999046325684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21.599999904632568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50255.600018534809</v>
      </c>
    </row>
    <row r="3642" spans="1:16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-0.20000000298023224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18.200000002980232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50273.80001853779</v>
      </c>
    </row>
    <row r="3643" spans="1:16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-1.8999999761581421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19.899999976158142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50293.700018513948</v>
      </c>
    </row>
    <row r="3644" spans="1:16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-2.2000000476837158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20.200000047683716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50313.900018561631</v>
      </c>
    </row>
    <row r="3645" spans="1:16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1.6000000238418579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16.399999976158142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50330.30001853779</v>
      </c>
    </row>
    <row r="3646" spans="1:16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2.9000000953674316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15.099999904632568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50345.400018442422</v>
      </c>
    </row>
    <row r="3647" spans="1:16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4.4000000953674316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13.599999904632568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50359.000018347055</v>
      </c>
    </row>
    <row r="3648" spans="1:16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5.0999999046325684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12.900000095367432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50371.900018442422</v>
      </c>
    </row>
    <row r="3649" spans="1:16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6.9000000953674316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11.099999904632568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50383.000018347055</v>
      </c>
    </row>
    <row r="3650" spans="1:16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6.0999999046325684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11.900000095367432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50394.900018442422</v>
      </c>
    </row>
    <row r="3651" spans="1:16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2.7000000476837158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15.299999952316284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50410.200018394738</v>
      </c>
    </row>
    <row r="3652" spans="1:16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-0.69999998807907104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18.699999988079071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50428.900018382818</v>
      </c>
    </row>
    <row r="3653" spans="1:16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-0.5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18.5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50447.400018382818</v>
      </c>
    </row>
    <row r="3654" spans="1:16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-2.9000000953674316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20.900000095367432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50468.300018478185</v>
      </c>
    </row>
    <row r="3655" spans="1:16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-2.2000000476837158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20.200000047683716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50488.500018525869</v>
      </c>
    </row>
    <row r="3656" spans="1:16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-0.80000001192092896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18.800000011920929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50507.30001853779</v>
      </c>
    </row>
    <row r="3657" spans="1:16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-4.9000000953674316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22.900000095367432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50530.200018633157</v>
      </c>
    </row>
    <row r="3658" spans="1:16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-3.7000000476837158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21.700000047683716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50551.900018680841</v>
      </c>
    </row>
    <row r="3659" spans="1:16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-2.0999999046325684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20.099999904632568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50572.000018585473</v>
      </c>
    </row>
    <row r="3660" spans="1:16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-2.4000000953674316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20.400000095367432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50592.400018680841</v>
      </c>
    </row>
    <row r="3661" spans="1:16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-0.30000001192092896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18.300000011920929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50610.700018692762</v>
      </c>
    </row>
    <row r="3662" spans="1:16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1.8999999761581421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16.100000023841858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50626.800018716604</v>
      </c>
    </row>
    <row r="3663" spans="1:16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1.1000000238418579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16.899999976158142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50643.700018692762</v>
      </c>
    </row>
    <row r="3664" spans="1:16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0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18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50661.700018692762</v>
      </c>
    </row>
    <row r="3665" spans="1:16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-0.69999998807907104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18.699999988079071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50680.400018680841</v>
      </c>
    </row>
    <row r="3666" spans="1:16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-1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19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50699.400018680841</v>
      </c>
    </row>
    <row r="3667" spans="1:16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-10.100000381469727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28.100000381469727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50727.50001906231</v>
      </c>
    </row>
    <row r="3668" spans="1:16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-13.800000190734863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31.800000190734863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50759.300019253045</v>
      </c>
    </row>
    <row r="3669" spans="1:16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-12.699999809265137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30.699999809265137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50790.00001906231</v>
      </c>
    </row>
    <row r="3670" spans="1:16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-13.300000190734863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31.300000190734863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50821.300019253045</v>
      </c>
    </row>
    <row r="3671" spans="1:16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-7.1999998092651367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25.199999809265137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50846.50001906231</v>
      </c>
    </row>
    <row r="3672" spans="1:16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-12.300000190734863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30.300000190734863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50876.800019253045</v>
      </c>
    </row>
    <row r="3673" spans="1:16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-13.100000381469727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31.100000381469727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50907.900019634515</v>
      </c>
    </row>
    <row r="3674" spans="1:16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-8.8999996185302734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26.899999618530273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50934.800019253045</v>
      </c>
    </row>
    <row r="3675" spans="1:16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-5.4000000953674316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23.400000095367432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50958.200019348413</v>
      </c>
    </row>
    <row r="3676" spans="1:16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-0.89999997615814209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18.899999976158142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50977.100019324571</v>
      </c>
    </row>
    <row r="3677" spans="1:16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0.80000001192092896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17.199999988079071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50994.30001931265</v>
      </c>
    </row>
    <row r="3678" spans="1:16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1.6000000238418579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16.399999976158142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51010.700019288808</v>
      </c>
    </row>
    <row r="3679" spans="1:16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3.5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14.5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51025.200019288808</v>
      </c>
    </row>
    <row r="3680" spans="1:16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0.60000002384185791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17.399999976158142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51042.600019264966</v>
      </c>
    </row>
    <row r="3681" spans="1:16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0.20000000298023224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17.799999997019768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51060.400019261986</v>
      </c>
    </row>
    <row r="3682" spans="1:16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0.20000000298023224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17.799999997019768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51078.200019259006</v>
      </c>
    </row>
    <row r="3683" spans="1:16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-0.20000000298023224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18.200000002980232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51096.400019261986</v>
      </c>
    </row>
    <row r="3684" spans="1:16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0.30000001192092896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17.699999988079071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51114.100019250065</v>
      </c>
    </row>
    <row r="3685" spans="1:16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1.7999999523162842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16.200000047683716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51130.300019297749</v>
      </c>
    </row>
    <row r="3686" spans="1:16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-1.7000000476837158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19.700000047683716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51150.000019345433</v>
      </c>
    </row>
    <row r="3687" spans="1:16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-2.7000000476837158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20.700000047683716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51170.700019393116</v>
      </c>
    </row>
    <row r="3688" spans="1:16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-2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20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51190.700019393116</v>
      </c>
    </row>
    <row r="3689" spans="1:16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-3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21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51211.700019393116</v>
      </c>
    </row>
    <row r="3690" spans="1:16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-1.8999999761581421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19.899999976158142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51231.600019369274</v>
      </c>
    </row>
    <row r="3691" spans="1:16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0.69999998807907104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17.300000011920929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51248.900019381195</v>
      </c>
    </row>
    <row r="3692" spans="1:16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1.1000000238418579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16.899999976158142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51265.800019357353</v>
      </c>
    </row>
    <row r="3693" spans="1:16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9.6000003814697266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8.3999996185302734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51274.200018975884</v>
      </c>
    </row>
    <row r="3694" spans="1:16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5.0999999046325684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12.900000095367432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51287.100019071251</v>
      </c>
    </row>
    <row r="3695" spans="1:16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-0.40000000596046448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18.400000005960464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51305.500019077212</v>
      </c>
    </row>
    <row r="3696" spans="1:16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-1.5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19.5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51325.000019077212</v>
      </c>
    </row>
    <row r="3697" spans="1:16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-2.2000000476837158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20.200000047683716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51345.200019124895</v>
      </c>
    </row>
    <row r="3698" spans="1:16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-5.3000001907348633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23.300000190734863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51368.50001931563</v>
      </c>
    </row>
    <row r="3699" spans="1:16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-4.5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22.5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51391.00001931563</v>
      </c>
    </row>
    <row r="3700" spans="1:16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-4.5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22.5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51413.50001931563</v>
      </c>
    </row>
    <row r="3701" spans="1:16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-8.6999998092651367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26.699999809265137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51440.200019124895</v>
      </c>
    </row>
    <row r="3702" spans="1:16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-5.1999998092651367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23.199999809265137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51463.40001893416</v>
      </c>
    </row>
    <row r="3703" spans="1:16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-6.0999999046325684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24.099999904632568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51487.500018838793</v>
      </c>
    </row>
    <row r="3704" spans="1:16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-4.0999999046325684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22.099999904632568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51509.600018743426</v>
      </c>
    </row>
    <row r="3705" spans="1:16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2.4000000953674316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15.599999904632568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51525.200018648058</v>
      </c>
    </row>
    <row r="3706" spans="1:16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3.4000000953674316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14.599999904632568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51539.800018552691</v>
      </c>
    </row>
    <row r="3707" spans="1:16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-0.60000002384185791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18.600000023841858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51558.400018576533</v>
      </c>
    </row>
    <row r="3708" spans="1:16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-8.5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26.5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51584.900018576533</v>
      </c>
    </row>
    <row r="3709" spans="1:16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-1.7000000476837158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19.700000047683716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51604.600018624216</v>
      </c>
    </row>
    <row r="3710" spans="1:16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3.7999999523162842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14.200000047683716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51618.8000186719</v>
      </c>
    </row>
    <row r="3711" spans="1:16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3.5999999046325684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14.400000095367432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51633.200018767267</v>
      </c>
    </row>
    <row r="3712" spans="1:16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3.4000000953674316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14.599999904632568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51647.8000186719</v>
      </c>
    </row>
    <row r="3713" spans="1:16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-7.1999998092651367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25.199999809265137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51673.000018481165</v>
      </c>
    </row>
    <row r="3714" spans="1:16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0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18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51691.000018481165</v>
      </c>
    </row>
    <row r="3715" spans="1:16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5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13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51704.000018481165</v>
      </c>
    </row>
    <row r="3716" spans="1:16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6.4000000953674316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11.599999904632568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51715.600018385798</v>
      </c>
    </row>
    <row r="3717" spans="1:16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11.399999618530273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6.6000003814697266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51722.200018767267</v>
      </c>
    </row>
    <row r="3718" spans="1:16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11.300000190734863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6.6999998092651367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51728.900018576533</v>
      </c>
    </row>
    <row r="3719" spans="1:16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5.5999999046325684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12.400000095367432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51741.3000186719</v>
      </c>
    </row>
    <row r="3720" spans="1:16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5.3000001907348633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12.699999809265137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51754.000018481165</v>
      </c>
    </row>
    <row r="3721" spans="1:16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6.0999999046325684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11.900000095367432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51765.900018576533</v>
      </c>
    </row>
    <row r="3722" spans="1:16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5.9000000953674316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12.099999904632568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51778.000018481165</v>
      </c>
    </row>
    <row r="3723" spans="1:16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-0.89999997615814209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18.899999976158142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51796.900018457323</v>
      </c>
    </row>
    <row r="3724" spans="1:16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2.2999999523162842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15.700000047683716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51812.600018505007</v>
      </c>
    </row>
    <row r="3725" spans="1:16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7.8000001907348633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10.199999809265137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51822.800018314272</v>
      </c>
    </row>
    <row r="3726" spans="1:16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9.8999996185302734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8.1000003814697266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51830.900018695742</v>
      </c>
    </row>
    <row r="3727" spans="1:16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4.0999999046325684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13.900000095367432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51844.800018791109</v>
      </c>
    </row>
    <row r="3728" spans="1:16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5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13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51857.800018791109</v>
      </c>
    </row>
    <row r="3729" spans="1:16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4.1999998092651367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13.800000190734863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51871.600018981844</v>
      </c>
    </row>
    <row r="3730" spans="1:16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0.69999998807907104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17.300000011920929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51888.900018993765</v>
      </c>
    </row>
    <row r="3731" spans="1:16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-1.5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19.5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51908.400018993765</v>
      </c>
    </row>
    <row r="3732" spans="1:16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-1.5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19.5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51927.900018993765</v>
      </c>
    </row>
    <row r="3733" spans="1:16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-3.7000000476837158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21.700000047683716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51949.600019041449</v>
      </c>
    </row>
    <row r="3734" spans="1:16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-7.9000000953674316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25.900000095367432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51975.500019136816</v>
      </c>
    </row>
    <row r="3735" spans="1:16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-7.8000001907348633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25.800000190734863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52001.300019327551</v>
      </c>
    </row>
    <row r="3736" spans="1:16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-5.1999998092651367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23.199999809265137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52024.500019136816</v>
      </c>
    </row>
    <row r="3737" spans="1:16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-4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22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52046.500019136816</v>
      </c>
    </row>
    <row r="3738" spans="1:16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/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16.599999904632568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52063.100019041449</v>
      </c>
    </row>
    <row r="3739" spans="1:16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6.8000001907348633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11.199999809265137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52074.300018850714</v>
      </c>
    </row>
    <row r="3740" spans="1:16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4.5999999046325684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13.400000095367432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52087.700018946081</v>
      </c>
    </row>
    <row r="3741" spans="1:16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2.0999999046325684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15.900000095367432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52103.600019041449</v>
      </c>
    </row>
    <row r="3742" spans="1:16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-0.20000000298023224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18.200000002980232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52121.800019044429</v>
      </c>
    </row>
    <row r="3743" spans="1:16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0.40000000596046448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17.599999994039536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52139.400019038469</v>
      </c>
    </row>
    <row r="3744" spans="1:16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4.4000000953674316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13.599999904632568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52153.000018943101</v>
      </c>
    </row>
    <row r="3745" spans="1:16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5.9000000953674316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12.099999904632568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52165.100018847734</v>
      </c>
    </row>
    <row r="3746" spans="1:16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4.1999998092651367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13.800000190734863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52178.900019038469</v>
      </c>
    </row>
    <row r="3747" spans="1:16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3.7000000476837158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14.299999952316284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52193.200018990785</v>
      </c>
    </row>
    <row r="3748" spans="1:16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1.8999999761581421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16.100000023841858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52209.300019014627</v>
      </c>
    </row>
    <row r="3749" spans="1:16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1.2999999523162842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16.700000047683716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52226.00001906231</v>
      </c>
    </row>
    <row r="3750" spans="1:16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6.3000001907348633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11.699999809265137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52237.700018871576</v>
      </c>
    </row>
    <row r="3751" spans="1:16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5.5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12.5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52250.200018871576</v>
      </c>
    </row>
    <row r="3752" spans="1:16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8.3999996185302734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9.6000003814697266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52259.800019253045</v>
      </c>
    </row>
    <row r="3753" spans="1:16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11.5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6.5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52266.300019253045</v>
      </c>
    </row>
    <row r="3754" spans="1:16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10.399999618530273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7.6000003814697266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52273.900019634515</v>
      </c>
    </row>
    <row r="3755" spans="1:16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10.5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7.5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52281.400019634515</v>
      </c>
    </row>
    <row r="3756" spans="1:16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8.3000001907348633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9.6999998092651367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52291.10001944378</v>
      </c>
    </row>
    <row r="3757" spans="1:16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6.8000001907348633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11.199999809265137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52302.300019253045</v>
      </c>
    </row>
    <row r="3758" spans="1:16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11.899999618530273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6.1000003814697266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52308.400019634515</v>
      </c>
    </row>
    <row r="3759" spans="1:16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9.5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8.5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52316.900019634515</v>
      </c>
    </row>
    <row r="3760" spans="1:16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10.100000381469727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7.8999996185302734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52324.800019253045</v>
      </c>
    </row>
    <row r="3761" spans="1:16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6.4000000953674316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11.599999904632568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52336.400019157678</v>
      </c>
    </row>
    <row r="3762" spans="1:16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8.3999996185302734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9.6000003814697266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52346.000019539148</v>
      </c>
    </row>
    <row r="3763" spans="1:16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8.3999996185302734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9.6000003814697266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52355.600019920617</v>
      </c>
    </row>
    <row r="3764" spans="1:16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4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52369.600019920617</v>
      </c>
    </row>
    <row r="3765" spans="1:16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4.9000000953674316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13.099999904632568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52382.70001982525</v>
      </c>
    </row>
    <row r="3766" spans="1:16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5.0999999046325684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12.900000095367432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52395.600019920617</v>
      </c>
    </row>
    <row r="3767" spans="1:16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10.199999809265137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7.8000001907348633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52403.400020111352</v>
      </c>
    </row>
    <row r="3768" spans="1:16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3.0999999046325684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14.900000095367432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52418.30002020672</v>
      </c>
    </row>
    <row r="3769" spans="1:16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3.2999999523162842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14.700000047683716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52433.000020254403</v>
      </c>
    </row>
    <row r="3770" spans="1:16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4.5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13.5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52446.500020254403</v>
      </c>
    </row>
    <row r="3771" spans="1:16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13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5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52451.500020254403</v>
      </c>
    </row>
    <row r="3772" spans="1:16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17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1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52452.500020254403</v>
      </c>
    </row>
    <row r="3773" spans="1:16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11.300000190734863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6.6999998092651367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52459.200020063668</v>
      </c>
    </row>
    <row r="3774" spans="1:16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15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3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52462.200020063668</v>
      </c>
    </row>
    <row r="3775" spans="1:16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13.600000381469727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4.3999996185302734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52466.600019682199</v>
      </c>
    </row>
    <row r="3776" spans="1:16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14.5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3.5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52470.100019682199</v>
      </c>
    </row>
    <row r="3777" spans="1:16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11.300000190734863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6.6999998092651367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52476.800019491464</v>
      </c>
    </row>
    <row r="3778" spans="1:16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15.600000381469727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2.3999996185302734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52479.200019109994</v>
      </c>
    </row>
    <row r="3779" spans="1:16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13.199999809265137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4.8000001907348633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52484.000019300729</v>
      </c>
    </row>
    <row r="3780" spans="1:16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11.600000381469727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6.3999996185302734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52490.400018919259</v>
      </c>
    </row>
    <row r="3781" spans="1:16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11.300000190734863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6.6999998092651367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52497.100018728524</v>
      </c>
    </row>
    <row r="3782" spans="1:16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12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6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52503.100018728524</v>
      </c>
    </row>
    <row r="3783" spans="1:16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10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8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52511.100018728524</v>
      </c>
    </row>
    <row r="3784" spans="1:16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10.300000190734863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7.6999998092651367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52518.80001853779</v>
      </c>
    </row>
    <row r="3785" spans="1:16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8.3000001907348633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9.6999998092651367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52528.500018347055</v>
      </c>
    </row>
    <row r="3786" spans="1:16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11.899999618530273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6.1000003814697266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52534.600018728524</v>
      </c>
    </row>
    <row r="3787" spans="1:16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16.899999618530273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1.1000003814697266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52535.700019109994</v>
      </c>
    </row>
    <row r="3788" spans="1:16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16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2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52537.700019109994</v>
      </c>
    </row>
    <row r="3789" spans="1:16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14.899999618530273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3.1000003814697266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52540.800019491464</v>
      </c>
    </row>
    <row r="3790" spans="1:16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15.100000381469727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2.8999996185302734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52543.700019109994</v>
      </c>
    </row>
    <row r="3791" spans="1:16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14.600000381469727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3.3999996185302734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52547.100018728524</v>
      </c>
    </row>
    <row r="3792" spans="1:16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16.600000381469727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1.3999996185302734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52548.500018347055</v>
      </c>
    </row>
    <row r="3793" spans="1:16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17.899999618530273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0.10000038146972656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52548.600018728524</v>
      </c>
    </row>
    <row r="3794" spans="1:16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20.299999237060547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0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52548.600018728524</v>
      </c>
    </row>
    <row r="3795" spans="1:16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20.700000762939453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0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52548.600018728524</v>
      </c>
    </row>
    <row r="3796" spans="1:16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21.399999618530273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52548.600018728524</v>
      </c>
    </row>
    <row r="3797" spans="1:16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18.5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0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52548.600018728524</v>
      </c>
    </row>
    <row r="3798" spans="1:16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17.200000762939453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0.79999923706054688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52549.400017965585</v>
      </c>
    </row>
    <row r="3799" spans="1:16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14.5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3.5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52552.900017965585</v>
      </c>
    </row>
    <row r="3800" spans="1:16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14.699999809265137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3.3000001907348633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52556.20001815632</v>
      </c>
    </row>
    <row r="3801" spans="1:16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18.5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0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52556.20001815632</v>
      </c>
    </row>
    <row r="3802" spans="1:16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15.800000190734863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2.1999998092651367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52558.400017965585</v>
      </c>
    </row>
    <row r="3803" spans="1:16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12.699999809265137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5.3000001907348633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52563.70001815632</v>
      </c>
    </row>
    <row r="3804" spans="1:16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10.5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7.5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52571.20001815632</v>
      </c>
    </row>
    <row r="3805" spans="1:16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12.800000190734863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5.1999998092651367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52576.400017965585</v>
      </c>
    </row>
    <row r="3806" spans="1:16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14.899999618530273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3.1000003814697266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52579.500018347055</v>
      </c>
    </row>
    <row r="3807" spans="1:16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15.100000381469727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2.8999996185302734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52582.400017965585</v>
      </c>
    </row>
    <row r="3808" spans="1:16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18.100000381469727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0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52582.400017965585</v>
      </c>
    </row>
    <row r="3809" spans="1:16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20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0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52582.400017965585</v>
      </c>
    </row>
    <row r="3810" spans="1:16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21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52582.400017965585</v>
      </c>
    </row>
    <row r="3811" spans="1:16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18.5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52582.400017965585</v>
      </c>
    </row>
    <row r="3812" spans="1:16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14.800000190734863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3.1999998092651367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52585.60001777485</v>
      </c>
    </row>
    <row r="3813" spans="1:16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15.100000381469727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2.8999996185302734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52588.50001739338</v>
      </c>
    </row>
    <row r="3814" spans="1:16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14.100000381469727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3.8999996185302734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52592.400017011911</v>
      </c>
    </row>
    <row r="3815" spans="1:16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13.199999809265137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4.8000001907348633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52597.200017202646</v>
      </c>
    </row>
    <row r="3816" spans="1:16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13.600000381469727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4.3999996185302734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52601.600016821176</v>
      </c>
    </row>
    <row r="3817" spans="1:16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16.600000381469727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1.3999996185302734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52603.000016439706</v>
      </c>
    </row>
    <row r="3818" spans="1:16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22.299999237060547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52603.000016439706</v>
      </c>
    </row>
    <row r="3819" spans="1:16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16.799999237060547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1.2000007629394531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52604.200017202646</v>
      </c>
    </row>
    <row r="3820" spans="1:16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15.199999809265137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2.8000001907348633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52607.00001739338</v>
      </c>
    </row>
    <row r="3821" spans="1:16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17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1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52608.00001739338</v>
      </c>
    </row>
    <row r="3822" spans="1:16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20.5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0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52608.00001739338</v>
      </c>
    </row>
    <row r="3823" spans="1:16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26.200000762939453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52608.00001739338</v>
      </c>
    </row>
    <row r="3824" spans="1:16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26.299999237060547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52608.00001739338</v>
      </c>
    </row>
    <row r="3825" spans="1:16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24.200000762939453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52608.00001739338</v>
      </c>
    </row>
    <row r="3826" spans="1:16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23.899999618530273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52608.00001739338</v>
      </c>
    </row>
    <row r="3827" spans="1:16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24.5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52608.00001739338</v>
      </c>
    </row>
    <row r="3828" spans="1:16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20.399999618530273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0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52608.00001739338</v>
      </c>
    </row>
    <row r="3829" spans="1:16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19.100000381469727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52608.00001739338</v>
      </c>
    </row>
    <row r="3830" spans="1:16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18.600000381469727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52608.00001739338</v>
      </c>
    </row>
    <row r="3831" spans="1:16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20.600000381469727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52608.00001739338</v>
      </c>
    </row>
    <row r="3832" spans="1:16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14.800000190734863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3.1999998092651367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52611.200017202646</v>
      </c>
    </row>
    <row r="3833" spans="1:16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13.699999809265137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4.3000001907348633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52615.50001739338</v>
      </c>
    </row>
    <row r="3834" spans="1:16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21.200000762939453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0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52615.50001739338</v>
      </c>
    </row>
    <row r="3835" spans="1:16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15.600000381469727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2.3999996185302734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52617.900017011911</v>
      </c>
    </row>
    <row r="3836" spans="1:16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16.5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1.5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52619.400017011911</v>
      </c>
    </row>
    <row r="3837" spans="1:16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16.600000381469727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1.3999996185302734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52620.800016630441</v>
      </c>
    </row>
    <row r="3838" spans="1:16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22.5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52620.800016630441</v>
      </c>
    </row>
    <row r="3839" spans="1:16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/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52620.800016630441</v>
      </c>
    </row>
    <row r="3840" spans="1:16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21.899999618530273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52620.800016630441</v>
      </c>
    </row>
    <row r="3841" spans="1:16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20.700000762939453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0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52620.800016630441</v>
      </c>
    </row>
    <row r="3842" spans="1:16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20.200000762939453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52620.800016630441</v>
      </c>
    </row>
    <row r="3843" spans="1:16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21.799999237060547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52620.800016630441</v>
      </c>
    </row>
    <row r="3844" spans="1:16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23.700000762939453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52620.800016630441</v>
      </c>
    </row>
    <row r="3845" spans="1:16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19.600000381469727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52620.800016630441</v>
      </c>
    </row>
    <row r="3846" spans="1:16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21.100000381469727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52620.800016630441</v>
      </c>
    </row>
    <row r="3847" spans="1:16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20.899999618530273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52620.800016630441</v>
      </c>
    </row>
    <row r="3848" spans="1:16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20.799999237060547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52620.800016630441</v>
      </c>
    </row>
    <row r="3849" spans="1:16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21.899999618530273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52620.800016630441</v>
      </c>
    </row>
    <row r="3850" spans="1:16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22.200000762939453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52620.800016630441</v>
      </c>
    </row>
    <row r="3851" spans="1:16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23.399999618530273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52620.800016630441</v>
      </c>
    </row>
    <row r="3852" spans="1:16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20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52620.800016630441</v>
      </c>
    </row>
    <row r="3853" spans="1:16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16.299999237060547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1.7000007629394531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52622.50001739338</v>
      </c>
    </row>
    <row r="3854" spans="1:16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17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1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52623.50001739338</v>
      </c>
    </row>
    <row r="3855" spans="1:16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18.299999237060547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52623.50001739338</v>
      </c>
    </row>
    <row r="3856" spans="1:16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20.600000381469727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52623.50001739338</v>
      </c>
    </row>
    <row r="3857" spans="1:16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19.299999237060547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0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52623.50001739338</v>
      </c>
    </row>
    <row r="3858" spans="1:16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21.5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52623.50001739338</v>
      </c>
    </row>
    <row r="3859" spans="1:16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20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0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52623.50001739338</v>
      </c>
    </row>
    <row r="3860" spans="1:16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17.899999618530273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0.10000038146972656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52623.60001777485</v>
      </c>
    </row>
    <row r="3861" spans="1:16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18.299999237060547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0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52623.60001777485</v>
      </c>
    </row>
    <row r="3862" spans="1:16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18.600000381469727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52623.60001777485</v>
      </c>
    </row>
    <row r="3863" spans="1:16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20.5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52623.60001777485</v>
      </c>
    </row>
    <row r="3864" spans="1:16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21.600000381469727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52623.60001777485</v>
      </c>
    </row>
    <row r="3865" spans="1:16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23.399999618530273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52623.60001777485</v>
      </c>
    </row>
    <row r="3866" spans="1:16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23.899999618530273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52623.60001777485</v>
      </c>
    </row>
    <row r="3867" spans="1:16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24.399999618530273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52623.60001777485</v>
      </c>
    </row>
    <row r="3868" spans="1:16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23.200000762939453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52623.60001777485</v>
      </c>
    </row>
    <row r="3869" spans="1:16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22.799999237060547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52623.60001777485</v>
      </c>
    </row>
    <row r="3870" spans="1:16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21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52623.60001777485</v>
      </c>
    </row>
    <row r="3871" spans="1:16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23.299999237060547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52623.60001777485</v>
      </c>
    </row>
    <row r="3872" spans="1:16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15.699999809265137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2.3000001907348633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52625.900017965585</v>
      </c>
    </row>
    <row r="3873" spans="1:16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17.600000381469727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0.39999961853027344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52626.300017584115</v>
      </c>
    </row>
    <row r="3874" spans="1:16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18.899999618530273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52626.300017584115</v>
      </c>
    </row>
    <row r="3875" spans="1:16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20.399999618530273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52626.300017584115</v>
      </c>
    </row>
    <row r="3876" spans="1:16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18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0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52626.300017584115</v>
      </c>
    </row>
    <row r="3877" spans="1:16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17.200000762939453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0.79999923706054688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52627.100016821176</v>
      </c>
    </row>
    <row r="3878" spans="1:16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17.700000762939453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0.29999923706054688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52627.400016058236</v>
      </c>
    </row>
    <row r="3879" spans="1:16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18.299999237060547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52627.400016058236</v>
      </c>
    </row>
    <row r="3880" spans="1:16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18.399999618530273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52627.400016058236</v>
      </c>
    </row>
    <row r="3881" spans="1:16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19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52627.400016058236</v>
      </c>
    </row>
    <row r="3882" spans="1:16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18.5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52627.400016058236</v>
      </c>
    </row>
    <row r="3883" spans="1:16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22.399999618530273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52627.400016058236</v>
      </c>
    </row>
    <row r="3884" spans="1:16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20.5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52627.400016058236</v>
      </c>
    </row>
    <row r="3885" spans="1:16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13.399999618530273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4.6000003814697266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52632.000016439706</v>
      </c>
    </row>
    <row r="3886" spans="1:16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13.699999809265137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4.3000001907348633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52636.300016630441</v>
      </c>
    </row>
    <row r="3887" spans="1:16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12.899999618530273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5.1000003814697266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52641.400017011911</v>
      </c>
    </row>
    <row r="3888" spans="1:16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15.5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2.5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52643.900017011911</v>
      </c>
    </row>
    <row r="3889" spans="1:16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16.200000762939453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1.7999992370605469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52645.700016248971</v>
      </c>
    </row>
    <row r="3890" spans="1:16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17.600000381469727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0.39999961853027344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52646.100015867501</v>
      </c>
    </row>
    <row r="3891" spans="1:16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19.600000381469727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52646.100015867501</v>
      </c>
    </row>
    <row r="3892" spans="1:16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20.799999237060547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52646.100015867501</v>
      </c>
    </row>
    <row r="3893" spans="1:16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24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52646.100015867501</v>
      </c>
    </row>
    <row r="3894" spans="1:16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21.799999237060547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52646.100015867501</v>
      </c>
    </row>
    <row r="3895" spans="1:16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16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2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52648.100015867501</v>
      </c>
    </row>
    <row r="3896" spans="1:16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19.399999618530273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0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52648.100015867501</v>
      </c>
    </row>
    <row r="3897" spans="1:16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19.899999618530273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0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52648.100015867501</v>
      </c>
    </row>
    <row r="3898" spans="1:16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17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1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52649.100015867501</v>
      </c>
    </row>
    <row r="3899" spans="1:16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12.5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5.5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52654.600015867501</v>
      </c>
    </row>
    <row r="3900" spans="1:16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12.899999618530273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5.1000003814697266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52659.700016248971</v>
      </c>
    </row>
    <row r="3901" spans="1:16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14.899999618530273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3.1000003814697266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52662.800016630441</v>
      </c>
    </row>
    <row r="3902" spans="1:16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17.299999237060547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0.70000076293945313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52663.50001739338</v>
      </c>
    </row>
    <row r="3903" spans="1:16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16.600000381469727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1.3999996185302734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52664.900017011911</v>
      </c>
    </row>
    <row r="3904" spans="1:16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10.5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7.5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52672.400017011911</v>
      </c>
    </row>
    <row r="3905" spans="1:16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11.399999618530273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6.6000003814697266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52679.00001739338</v>
      </c>
    </row>
    <row r="3906" spans="1:16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/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5.3000001907348633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52684.300017584115</v>
      </c>
    </row>
    <row r="3907" spans="1:16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14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4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52688.300017584115</v>
      </c>
    </row>
    <row r="3908" spans="1:16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15.899999618530273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2.1000003814697266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52690.400017965585</v>
      </c>
    </row>
    <row r="3909" spans="1:16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17.799999237060547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0.20000076293945313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52690.600018728524</v>
      </c>
    </row>
    <row r="3910" spans="1:16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18.399999618530273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52690.600018728524</v>
      </c>
    </row>
    <row r="3911" spans="1:16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18.600000381469727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52690.600018728524</v>
      </c>
    </row>
    <row r="3912" spans="1:16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19.399999618530273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52690.600018728524</v>
      </c>
    </row>
    <row r="3913" spans="1:16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18.799999237060547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52690.600018728524</v>
      </c>
    </row>
    <row r="3914" spans="1:16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17.5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0.5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52691.100018728524</v>
      </c>
    </row>
    <row r="3915" spans="1:16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17.5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0.5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52691.600018728524</v>
      </c>
    </row>
    <row r="3916" spans="1:16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18.5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52691.600018728524</v>
      </c>
    </row>
    <row r="3917" spans="1:16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17.299999237060547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0.70000076293945313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52692.300019491464</v>
      </c>
    </row>
    <row r="3918" spans="1:16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19.899999618530273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52692.300019491464</v>
      </c>
    </row>
    <row r="3919" spans="1:16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16.799999237060547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1.2000007629394531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52693.500020254403</v>
      </c>
    </row>
    <row r="3920" spans="1:16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18.200000762939453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0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52693.500020254403</v>
      </c>
    </row>
    <row r="3921" spans="1:16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18.100000381469727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0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52693.500020254403</v>
      </c>
    </row>
    <row r="3922" spans="1:16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18.5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0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52693.500020254403</v>
      </c>
    </row>
    <row r="3923" spans="1:16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16.299999237060547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1.7000007629394531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52695.200021017343</v>
      </c>
    </row>
    <row r="3924" spans="1:16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15.300000190734863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2.6999998092651367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52697.900020826608</v>
      </c>
    </row>
    <row r="3925" spans="1:16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19.399999618530273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0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52697.900020826608</v>
      </c>
    </row>
    <row r="3926" spans="1:16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18.5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52697.900020826608</v>
      </c>
    </row>
    <row r="3927" spans="1:16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17.299999237060547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0.70000076293945313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52698.600021589547</v>
      </c>
    </row>
    <row r="3928" spans="1:16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15.800000190734863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2.1999998092651367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52700.800021398813</v>
      </c>
    </row>
    <row r="3929" spans="1:16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11.699999809265137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6.3000001907348633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52707.100021589547</v>
      </c>
    </row>
    <row r="3930" spans="1:16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13.199999809265137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4.8000001907348633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52711.900021780282</v>
      </c>
    </row>
    <row r="3931" spans="1:16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12.600000381469727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5.3999996185302734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52717.300021398813</v>
      </c>
    </row>
    <row r="3932" spans="1:16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10.100000381469727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7.8999996185302734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52725.200021017343</v>
      </c>
    </row>
    <row r="3933" spans="1:16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15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3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52728.200021017343</v>
      </c>
    </row>
    <row r="3934" spans="1:16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10.199999809265137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7.8000001907348633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52736.000021208078</v>
      </c>
    </row>
    <row r="3935" spans="1:16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8.1999998092651367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9.8000001907348633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52745.800021398813</v>
      </c>
    </row>
    <row r="3936" spans="1:16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6.8000001907348633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11.199999809265137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52757.000021208078</v>
      </c>
    </row>
    <row r="3937" spans="1:16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6.6999998092651367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11.300000190734863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52768.300021398813</v>
      </c>
    </row>
    <row r="3938" spans="1:16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10.699999809265137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7.3000001907348633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52775.600021589547</v>
      </c>
    </row>
    <row r="3939" spans="1:16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11.100000381469727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6.8999996185302734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52782.500021208078</v>
      </c>
    </row>
    <row r="3940" spans="1:16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9.1999998092651367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8.8000001907348633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52791.300021398813</v>
      </c>
    </row>
    <row r="3941" spans="1:16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5.4000000953674316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12.599999904632568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52803.900021303445</v>
      </c>
    </row>
    <row r="3942" spans="1:16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5.5999999046325684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12.400000095367432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52816.300021398813</v>
      </c>
    </row>
    <row r="3943" spans="1:16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4.0999999046325684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13.900000095367432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52830.20002149418</v>
      </c>
    </row>
    <row r="3944" spans="1:16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5.6999998092651367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12.300000190734863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52842.500021684915</v>
      </c>
    </row>
    <row r="3945" spans="1:16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/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10.5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52853.000021684915</v>
      </c>
    </row>
    <row r="3946" spans="1:16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9.3000001907348633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8.6999998092651367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52861.70002149418</v>
      </c>
    </row>
    <row r="3947" spans="1:16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11.300000190734863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6.6999998092651367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52868.400021303445</v>
      </c>
    </row>
    <row r="3948" spans="1:16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16.5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1.5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52869.900021303445</v>
      </c>
    </row>
    <row r="3949" spans="1:16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14.699999809265137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3.3000001907348633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52873.20002149418</v>
      </c>
    </row>
    <row r="3950" spans="1:16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12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6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52879.20002149418</v>
      </c>
    </row>
    <row r="3951" spans="1:16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5.0999999046325684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12.900000095367432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52892.100021589547</v>
      </c>
    </row>
    <row r="3952" spans="1:16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4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14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52906.100021589547</v>
      </c>
    </row>
    <row r="3953" spans="1:16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3.7999999523162842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14.200000047683716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52920.300021637231</v>
      </c>
    </row>
    <row r="3954" spans="1:16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3.4000000953674316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14.599999904632568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52934.900021541864</v>
      </c>
    </row>
    <row r="3955" spans="1:16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5.4000000953674316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12.599999904632568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52947.500021446496</v>
      </c>
    </row>
    <row r="3956" spans="1:16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9.6999998092651367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8.3000001907348633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52955.800021637231</v>
      </c>
    </row>
    <row r="3957" spans="1:16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19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0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52955.800021637231</v>
      </c>
    </row>
    <row r="3958" spans="1:16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17.899999618530273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0.10000038146972656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52955.900022018701</v>
      </c>
    </row>
    <row r="3959" spans="1:16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7.4000000953674316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10.599999904632568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52966.500021923333</v>
      </c>
    </row>
    <row r="3960" spans="1:16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2.5999999046325684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15.400000095367432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52981.900022018701</v>
      </c>
    </row>
    <row r="3961" spans="1:16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3.2000000476837158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14.799999952316284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52996.700021971017</v>
      </c>
    </row>
    <row r="3962" spans="1:16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12.199999809265137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5.8000001907348633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53002.500022161752</v>
      </c>
    </row>
    <row r="3963" spans="1:16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18.399999618530273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0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53002.500022161752</v>
      </c>
    </row>
    <row r="3964" spans="1:16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15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3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53005.500022161752</v>
      </c>
    </row>
    <row r="3965" spans="1:16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9.3000001907348633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8.6999998092651367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53014.200021971017</v>
      </c>
    </row>
    <row r="3966" spans="1:16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6.0999999046325684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11.900000095367432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53026.100022066385</v>
      </c>
    </row>
    <row r="3967" spans="1:16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1.8999999761581421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16.100000023841858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53042.200022090226</v>
      </c>
    </row>
    <row r="3968" spans="1:16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8.5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9.5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53051.700022090226</v>
      </c>
    </row>
    <row r="3969" spans="1:16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7.4000000953674316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10.599999904632568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53062.300021994859</v>
      </c>
    </row>
    <row r="3970" spans="1:16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1.7999999523162842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16.200000047683716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53078.500022042543</v>
      </c>
    </row>
    <row r="3971" spans="1:16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1.7999999523162842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16.200000047683716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53094.700022090226</v>
      </c>
    </row>
    <row r="3972" spans="1:16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6.1999998092651367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11.800000190734863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53106.500022280961</v>
      </c>
    </row>
    <row r="3973" spans="1:16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6.0999999046325684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11.900000095367432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53118.400022376329</v>
      </c>
    </row>
    <row r="3974" spans="1:16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5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13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53131.400022376329</v>
      </c>
    </row>
    <row r="3975" spans="1:16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7.5999999046325684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10.400000095367432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53141.800022471696</v>
      </c>
    </row>
    <row r="3976" spans="1:16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4.5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13.5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53155.300022471696</v>
      </c>
    </row>
    <row r="3977" spans="1:16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3.5999999046325684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14.400000095367432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53169.700022567064</v>
      </c>
    </row>
    <row r="3978" spans="1:16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6.1999998092651367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11.800000190734863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53181.500022757798</v>
      </c>
    </row>
    <row r="3979" spans="1:16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/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11.800000190734863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53193.300022948533</v>
      </c>
    </row>
    <row r="3980" spans="1:16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/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13.199999809265137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53206.500022757798</v>
      </c>
    </row>
    <row r="3981" spans="1:16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4.8000001907348633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13.199999809265137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53219.700022567064</v>
      </c>
    </row>
    <row r="3982" spans="1:16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1.1000000238418579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16.899999976158142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53236.600022543222</v>
      </c>
    </row>
    <row r="3983" spans="1:16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2.0999999046325684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15.900000095367432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53252.500022638589</v>
      </c>
    </row>
    <row r="3984" spans="1:16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3.5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14.5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53267.000022638589</v>
      </c>
    </row>
    <row r="3985" spans="1:16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0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18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53285.000022638589</v>
      </c>
    </row>
    <row r="3986" spans="1:16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1.2999999523162842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16.700000047683716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53301.700022686273</v>
      </c>
    </row>
    <row r="3987" spans="1:16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/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19.649999976158142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53321.350022662431</v>
      </c>
    </row>
    <row r="3988" spans="1:16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-4.5999999046325684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22.599999904632568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53343.950022567064</v>
      </c>
    </row>
    <row r="3989" spans="1:16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-4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22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53365.950022567064</v>
      </c>
    </row>
    <row r="3990" spans="1:16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-5.3000001907348633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23.300000190734863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53389.250022757798</v>
      </c>
    </row>
    <row r="3991" spans="1:16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-4.3000001907348633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22.300000190734863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53411.550022948533</v>
      </c>
    </row>
    <row r="3992" spans="1:16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-1.3999999761581421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19.399999976158142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53430.950022924691</v>
      </c>
    </row>
    <row r="3993" spans="1:16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-5.4000000953674316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23.400000095367432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53454.350023020059</v>
      </c>
    </row>
    <row r="3994" spans="1:16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-8.1000003814697266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26.100000381469727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53480.450023401529</v>
      </c>
    </row>
    <row r="3995" spans="1:16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-0.69999998807907104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18.699999988079071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53499.150023389608</v>
      </c>
    </row>
    <row r="3996" spans="1:16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2.7999999523162842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15.200000047683716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53514.350023437291</v>
      </c>
    </row>
    <row r="3997" spans="1:16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2.5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15.5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53529.850023437291</v>
      </c>
    </row>
    <row r="3998" spans="1:16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5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13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53542.850023437291</v>
      </c>
    </row>
    <row r="3999" spans="1:16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0.5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17.5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53560.350023437291</v>
      </c>
    </row>
    <row r="4000" spans="1:16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-6.6999998092651367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24.699999809265137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53585.050023246557</v>
      </c>
    </row>
    <row r="4001" spans="1:16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-10.300000190734863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28.300000190734863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53613.350023437291</v>
      </c>
    </row>
    <row r="4002" spans="1:16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-8.8000001907348633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26.800000190734863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53640.150023628026</v>
      </c>
    </row>
    <row r="4003" spans="1:16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-1.7000000476837158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19.700000047683716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53659.85002367571</v>
      </c>
    </row>
    <row r="4004" spans="1:16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5.3000001907348633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12.699999809265137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53672.550023484975</v>
      </c>
    </row>
    <row r="4005" spans="1:16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4.3000001907348633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13.699999809265137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53686.25002329424</v>
      </c>
    </row>
    <row r="4006" spans="1:16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0.10000000149011612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17.899999998509884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53704.15002329275</v>
      </c>
    </row>
    <row r="4007" spans="1:16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-2.7000000476837158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20.700000047683716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53724.850023340434</v>
      </c>
    </row>
    <row r="4008" spans="1:16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-5.8000001907348633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23.800000190734863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53748.650023531169</v>
      </c>
    </row>
    <row r="4009" spans="1:16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-12.399999618530273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30.399999618530273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53779.050023149699</v>
      </c>
    </row>
    <row r="4010" spans="1:16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-15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33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53812.050023149699</v>
      </c>
    </row>
    <row r="4011" spans="1:16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-4.5999999046325684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22.599999904632568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53834.650023054332</v>
      </c>
    </row>
    <row r="4012" spans="1:16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-1.1000000238418579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19.100000023841858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53853.750023078173</v>
      </c>
    </row>
    <row r="4013" spans="1:16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-3.2000000476837158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21.200000047683716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53874.950023125857</v>
      </c>
    </row>
    <row r="4014" spans="1:16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-2.4000000953674316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20.400000095367432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53895.350023221225</v>
      </c>
    </row>
    <row r="4015" spans="1:16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0.30000001192092896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17.699999988079071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53913.050023209304</v>
      </c>
    </row>
    <row r="4016" spans="1:16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6.0999999046325684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11.900000095367432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53924.950023304671</v>
      </c>
    </row>
    <row r="4017" spans="1:16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4.5999999046325684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13.400000095367432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53938.350023400038</v>
      </c>
    </row>
    <row r="4018" spans="1:16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2.2999999523162842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15.700000047683716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53954.050023447722</v>
      </c>
    </row>
    <row r="4019" spans="1:16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-0.20000000298023224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18.200000002980232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53972.250023450702</v>
      </c>
    </row>
    <row r="4020" spans="1:16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0.20000000298023224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17.799999997019768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53990.050023447722</v>
      </c>
    </row>
    <row r="4021" spans="1:16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-2.4000000953674316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20.400000095367432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54010.45002354309</v>
      </c>
    </row>
    <row r="4022" spans="1:16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-4.6999998092651367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22.699999809265137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54033.150023352355</v>
      </c>
    </row>
    <row r="4023" spans="1:16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-6.5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24.5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54057.650023352355</v>
      </c>
    </row>
    <row r="4024" spans="1:16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-6.9000000953674316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24.900000095367432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54082.550023447722</v>
      </c>
    </row>
    <row r="4025" spans="1:16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-8.3999996185302734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26.399999618530273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54108.950023066252</v>
      </c>
    </row>
    <row r="4026" spans="1:16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-8.3999996185302734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26.399999618530273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54135.350022684783</v>
      </c>
    </row>
    <row r="4027" spans="1:16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-11.300000190734863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29.300000190734863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54164.650022875518</v>
      </c>
    </row>
    <row r="4028" spans="1:16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-12.699999809265137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30.699999809265137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54195.350022684783</v>
      </c>
    </row>
    <row r="4029" spans="1:16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-11.5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29.5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54224.850022684783</v>
      </c>
    </row>
    <row r="4030" spans="1:16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-5.5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23.5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54248.350022684783</v>
      </c>
    </row>
    <row r="4031" spans="1:16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-2.5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20.5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54268.850022684783</v>
      </c>
    </row>
    <row r="4032" spans="1:16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-4.6999998092651367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22.699999809265137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54291.550022494048</v>
      </c>
    </row>
    <row r="4033" spans="1:16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-9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27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54318.550022494048</v>
      </c>
    </row>
    <row r="4034" spans="1:16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-9.3999996185302734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27.399999618530273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54345.950022112578</v>
      </c>
    </row>
    <row r="4035" spans="1:16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-6.4000000953674316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24.400000095367432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54370.350022207946</v>
      </c>
    </row>
    <row r="4036" spans="1:16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-1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19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54389.350022207946</v>
      </c>
    </row>
    <row r="4037" spans="1:16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-3.2000000476837158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21.200000047683716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54410.550022255629</v>
      </c>
    </row>
    <row r="4038" spans="1:16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-9.3999996185302734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27.399999618530273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54437.95002187416</v>
      </c>
    </row>
    <row r="4039" spans="1:16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-16.100000381469727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34.100000381469727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54472.050022255629</v>
      </c>
    </row>
    <row r="4040" spans="1:16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-16.100000381469727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34.100000381469727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54506.150022637099</v>
      </c>
    </row>
    <row r="4041" spans="1:16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-16.799999237060547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34.799999237060547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54540.95002187416</v>
      </c>
    </row>
    <row r="4042" spans="1:16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-9.6999998092651367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27.699999809265137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54568.650021683425</v>
      </c>
    </row>
    <row r="4043" spans="1:16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-11.899999618530273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29.899999618530273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54598.550021301955</v>
      </c>
    </row>
    <row r="4044" spans="1:16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-7.5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25.5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54624.050021301955</v>
      </c>
    </row>
    <row r="4045" spans="1:16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-4.8000001907348633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22.800000190734863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54646.85002149269</v>
      </c>
    </row>
    <row r="4046" spans="1:16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-4.4000000953674316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22.400000095367432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54669.250021588057</v>
      </c>
    </row>
    <row r="4047" spans="1:16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-4.5999999046325684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22.599999904632568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54691.85002149269</v>
      </c>
    </row>
    <row r="4048" spans="1:16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-3.9000000953674316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21.900000095367432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54713.750021588057</v>
      </c>
    </row>
    <row r="4049" spans="1:16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-7.5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25.5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54739.250021588057</v>
      </c>
    </row>
    <row r="4050" spans="1:16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-4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22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54761.250021588057</v>
      </c>
    </row>
    <row r="4051" spans="1:16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-13.899999618530273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31.899999618530273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54793.150021206588</v>
      </c>
    </row>
    <row r="4052" spans="1:16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-9.8000001907348633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27.800000190734863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54820.950021397322</v>
      </c>
    </row>
    <row r="4053" spans="1:16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-2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20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54840.950021397322</v>
      </c>
    </row>
    <row r="4054" spans="1:16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-6.3000001907348633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24.300000190734863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54865.250021588057</v>
      </c>
    </row>
    <row r="4055" spans="1:16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-9.5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27.5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54892.750021588057</v>
      </c>
    </row>
    <row r="4056" spans="1:16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-3.7000000476837158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21.700000047683716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54914.450021635741</v>
      </c>
    </row>
    <row r="4057" spans="1:16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-7.9000000953674316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25.900000095367432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54940.350021731108</v>
      </c>
    </row>
    <row r="4058" spans="1:16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-8.6999998092651367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26.699999809265137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54967.050021540374</v>
      </c>
    </row>
    <row r="4059" spans="1:16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-5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23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54990.050021540374</v>
      </c>
    </row>
    <row r="4060" spans="1:16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-9.8000001907348633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27.800000190734863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55017.850021731108</v>
      </c>
    </row>
    <row r="4061" spans="1:16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-10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28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55045.850021731108</v>
      </c>
    </row>
    <row r="4062" spans="1:16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-7.5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25.5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55071.350021731108</v>
      </c>
    </row>
    <row r="4063" spans="1:16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-6.0999999046325684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24.099999904632568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55095.450021635741</v>
      </c>
    </row>
    <row r="4064" spans="1:16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/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24.049999952316284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55119.500021588057</v>
      </c>
    </row>
    <row r="4065" spans="1:16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-6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24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55143.500021588057</v>
      </c>
    </row>
    <row r="4066" spans="1:16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-8.1000003814697266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26.100000381469727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55169.600021969527</v>
      </c>
    </row>
    <row r="4067" spans="1:16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-11.399999618530273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29.399999618530273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55199.000021588057</v>
      </c>
    </row>
    <row r="4068" spans="1:16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-12.899999618530273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30.899999618530273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55229.900021206588</v>
      </c>
    </row>
    <row r="4069" spans="1:16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-10.100000381469727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28.100000381469727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55258.000021588057</v>
      </c>
    </row>
    <row r="4070" spans="1:16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-10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28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55286.000021588057</v>
      </c>
    </row>
    <row r="4071" spans="1:16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-9.1000003814697266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27.100000381469727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55313.100021969527</v>
      </c>
    </row>
    <row r="4072" spans="1:16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-7.8000001907348633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25.800000190734863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55338.900022160262</v>
      </c>
    </row>
    <row r="4073" spans="1:16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-3.0999999046325684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21.099999904632568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55360.000022064894</v>
      </c>
    </row>
    <row r="4074" spans="1:16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0.30000001192092896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17.699999988079071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55377.700022052974</v>
      </c>
    </row>
    <row r="4075" spans="1:16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2.5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15.5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55393.200022052974</v>
      </c>
    </row>
    <row r="4076" spans="1:16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-2.2999999523162842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20.299999952316284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55413.50002200529</v>
      </c>
    </row>
    <row r="4077" spans="1:16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0.69999998807907104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17.300000011920929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55430.800022017211</v>
      </c>
    </row>
    <row r="4078" spans="1:16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0.89999997615814209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17.100000023841858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55447.900022041053</v>
      </c>
    </row>
    <row r="4079" spans="1:16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-5.5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23.5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55471.400022041053</v>
      </c>
    </row>
    <row r="4080" spans="1:16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-11.399999618530273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29.399999618530273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55500.800021659583</v>
      </c>
    </row>
    <row r="4081" spans="1:16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-4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22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55522.800021659583</v>
      </c>
    </row>
    <row r="4082" spans="1:16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2.2999999523162842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15.700000047683716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55538.500021707267</v>
      </c>
    </row>
    <row r="4083" spans="1:16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4.8000001907348633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13.199999809265137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55551.700021516532</v>
      </c>
    </row>
    <row r="4084" spans="1:16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-2.2999999523162842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20.299999952316284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55572.000021468848</v>
      </c>
    </row>
    <row r="4085" spans="1:16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-2.0999999046325684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20.099999904632568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55592.100021373481</v>
      </c>
    </row>
    <row r="4086" spans="1:16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-5.0999999046325684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23.099999904632568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55615.200021278113</v>
      </c>
    </row>
    <row r="4087" spans="1:16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1.2999999523162842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16.700000047683716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55631.900021325797</v>
      </c>
    </row>
    <row r="4088" spans="1:16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3.7000000476837158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14.299999952316284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55646.200021278113</v>
      </c>
    </row>
    <row r="4089" spans="1:16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2.7000000476837158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15.299999952316284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55661.500021230429</v>
      </c>
    </row>
    <row r="4090" spans="1:16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-2.7000000476837158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20.700000047683716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55682.200021278113</v>
      </c>
    </row>
    <row r="4091" spans="1:16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2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16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55698.200021278113</v>
      </c>
    </row>
    <row r="4092" spans="1:16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5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13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55711.200021278113</v>
      </c>
    </row>
    <row r="4093" spans="1:16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11.600000381469727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6.3999996185302734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55717.600020896643</v>
      </c>
    </row>
    <row r="4094" spans="1:16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7.9000000953674316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10.099999904632568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55727.700020801276</v>
      </c>
    </row>
    <row r="4095" spans="1:16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0.69999998807907104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17.300000011920929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55745.000020813197</v>
      </c>
    </row>
    <row r="4096" spans="1:16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5.5999999046325684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12.400000095367432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55757.400020908564</v>
      </c>
    </row>
    <row r="4097" spans="1:16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11.600000381469727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6.3999996185302734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55763.800020527095</v>
      </c>
    </row>
    <row r="4098" spans="1:16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5.8000001907348633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12.199999809265137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55776.00002033636</v>
      </c>
    </row>
    <row r="4099" spans="1:16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1.1000000238418579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16.899999976158142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55792.900020312518</v>
      </c>
    </row>
    <row r="4100" spans="1:16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-0.80000001192092896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18.800000011920929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55811.700020324439</v>
      </c>
    </row>
    <row r="4101" spans="1:16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-3.2999999523162842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21.299999952316284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55833.000020276755</v>
      </c>
    </row>
    <row r="4102" spans="1:16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1.2000000476837158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16.799999952316284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55849.800020229071</v>
      </c>
    </row>
    <row r="4103" spans="1:16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-0.89999997615814209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18.899999976158142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55868.70002020523</v>
      </c>
    </row>
    <row r="4104" spans="1:16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-2.5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20.5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55889.20002020523</v>
      </c>
    </row>
    <row r="4105" spans="1:16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1.3999999761581421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16.600000023841858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55905.800020229071</v>
      </c>
    </row>
    <row r="4106" spans="1:16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2.2000000476837158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15.799999952316284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55921.600020181388</v>
      </c>
    </row>
    <row r="4107" spans="1:16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0.69999998807907104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17.300000011920929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55938.900020193309</v>
      </c>
    </row>
    <row r="4108" spans="1:16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5.9000000953674316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12.099999904632568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55951.000020097941</v>
      </c>
    </row>
    <row r="4109" spans="1:16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5.5999999046325684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12.400000095367432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55963.400020193309</v>
      </c>
    </row>
    <row r="4110" spans="1:16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0.30000001192092896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17.699999988079071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55981.100020181388</v>
      </c>
    </row>
    <row r="4111" spans="1:16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0.60000002384185791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17.399999976158142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55998.500020157546</v>
      </c>
    </row>
    <row r="4112" spans="1:16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10.600000381469727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7.3999996185302734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56005.900019776076</v>
      </c>
    </row>
    <row r="4113" spans="1:16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4.5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13.5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56019.400019776076</v>
      </c>
    </row>
    <row r="4114" spans="1:16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5.5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12.5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56031.900019776076</v>
      </c>
    </row>
    <row r="4115" spans="1:16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0.89999997615814209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17.100000023841858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56049.000019799918</v>
      </c>
    </row>
    <row r="4116" spans="1:16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0.69999998807907104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17.300000011920929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56066.300019811839</v>
      </c>
    </row>
    <row r="4117" spans="1:16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-4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22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56088.300019811839</v>
      </c>
    </row>
    <row r="4118" spans="1:16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-1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19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56107.300019811839</v>
      </c>
    </row>
    <row r="4119" spans="1:16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0.60000002384185791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17.399999976158142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56124.700019787997</v>
      </c>
    </row>
    <row r="4120" spans="1:16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2.7000000476837158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15.299999952316284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56140.000019740313</v>
      </c>
    </row>
    <row r="4121" spans="1:16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5.1999998092651367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12.800000190734863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56152.800019931048</v>
      </c>
    </row>
    <row r="4122" spans="1:16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6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12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56164.800019931048</v>
      </c>
    </row>
    <row r="4123" spans="1:16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12.5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5.5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56170.300019931048</v>
      </c>
    </row>
    <row r="4124" spans="1:16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4.9000000953674316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13.099999904632568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56183.400019835681</v>
      </c>
    </row>
    <row r="4125" spans="1:16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0.10000000149011612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17.899999998509884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56201.300019834191</v>
      </c>
    </row>
    <row r="4126" spans="1:16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3.5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14.5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56215.800019834191</v>
      </c>
    </row>
    <row r="4127" spans="1:16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12.899999618530273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5.1000003814697266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56220.90002021566</v>
      </c>
    </row>
    <row r="4128" spans="1:16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11.5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6.5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56227.40002021566</v>
      </c>
    </row>
    <row r="4129" spans="1:16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6.5999999046325684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11.400000095367432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56238.800020311028</v>
      </c>
    </row>
    <row r="4130" spans="1:16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12.5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5.5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56244.300020311028</v>
      </c>
    </row>
    <row r="4131" spans="1:16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8.6000003814697266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9.3999996185302734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56253.700019929558</v>
      </c>
    </row>
    <row r="4132" spans="1:16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11.5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6.5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56260.200019929558</v>
      </c>
    </row>
    <row r="4133" spans="1:16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15.600000381469727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2.3999996185302734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56262.600019548088</v>
      </c>
    </row>
    <row r="4134" spans="1:16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14.399999618530273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3.6000003814697266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56266.200019929558</v>
      </c>
    </row>
    <row r="4135" spans="1:16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8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10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56276.200019929558</v>
      </c>
    </row>
    <row r="4136" spans="1:16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9.5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8.5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56284.700019929558</v>
      </c>
    </row>
    <row r="4137" spans="1:16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10.699999809265137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7.3000001907348633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56292.000020120293</v>
      </c>
    </row>
    <row r="4138" spans="1:16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14.5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3.5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56295.500020120293</v>
      </c>
    </row>
    <row r="4139" spans="1:16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8.1000003814697266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9.8999996185302734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56305.400019738823</v>
      </c>
    </row>
    <row r="4140" spans="1:16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7.1999998092651367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10.800000190734863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56316.200019929558</v>
      </c>
    </row>
    <row r="4141" spans="1:16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12.5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5.5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56321.700019929558</v>
      </c>
    </row>
    <row r="4142" spans="1:16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8.6999998092651367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9.3000001907348633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56331.000020120293</v>
      </c>
    </row>
    <row r="4143" spans="1:16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9.3999996185302734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8.6000003814697266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56339.600020501763</v>
      </c>
    </row>
    <row r="4144" spans="1:16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13.699999809265137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4.3000001907348633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56343.900020692497</v>
      </c>
    </row>
    <row r="4145" spans="1:16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14.199999809265137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3.8000001907348633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56347.700020883232</v>
      </c>
    </row>
    <row r="4146" spans="1:16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13.399999618530273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4.6000003814697266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56352.300021264702</v>
      </c>
    </row>
    <row r="4147" spans="1:16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7.3000001907348633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10.699999809265137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56363.000021073967</v>
      </c>
    </row>
    <row r="4148" spans="1:16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8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10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56373.000021073967</v>
      </c>
    </row>
    <row r="4149" spans="1:16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11.699999809265137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6.3000001907348633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56379.300021264702</v>
      </c>
    </row>
    <row r="4150" spans="1:16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9.5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8.5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56387.800021264702</v>
      </c>
    </row>
    <row r="4151" spans="1:16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14.699999809265137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3.3000001907348633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56391.100021455437</v>
      </c>
    </row>
    <row r="4152" spans="1:16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17.200000762939453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0.79999923706054688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56391.900020692497</v>
      </c>
    </row>
    <row r="4153" spans="1:16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16.600000381469727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1.3999996185302734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56393.300020311028</v>
      </c>
    </row>
    <row r="4154" spans="1:16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18.200000762939453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0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56393.300020311028</v>
      </c>
    </row>
    <row r="4155" spans="1:16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20.100000381469727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56393.300020311028</v>
      </c>
    </row>
    <row r="4156" spans="1:16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15.699999809265137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2.3000001907348633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56395.600020501763</v>
      </c>
    </row>
    <row r="4157" spans="1:16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10.100000381469727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7.8999996185302734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56403.500020120293</v>
      </c>
    </row>
    <row r="4158" spans="1:16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9.1000003814697266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8.8999996185302734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56412.400019738823</v>
      </c>
    </row>
    <row r="4159" spans="1:16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8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10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56422.400019738823</v>
      </c>
    </row>
    <row r="4160" spans="1:16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9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56431.400019738823</v>
      </c>
    </row>
    <row r="4161" spans="1:16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9.5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8.5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56439.900019738823</v>
      </c>
    </row>
    <row r="4162" spans="1:16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8.6999998092651367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9.3000001907348633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56449.200019929558</v>
      </c>
    </row>
    <row r="4163" spans="1:16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8.5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9.5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56458.700019929558</v>
      </c>
    </row>
    <row r="4164" spans="1:16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10.199999809265137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7.8000001907348633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56466.500020120293</v>
      </c>
    </row>
    <row r="4165" spans="1:16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13.399999618530273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4.6000003814697266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56471.100020501763</v>
      </c>
    </row>
    <row r="4166" spans="1:16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12.800000190734863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5.1999998092651367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56476.300020311028</v>
      </c>
    </row>
    <row r="4167" spans="1:16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11.5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6.5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56482.800020311028</v>
      </c>
    </row>
    <row r="4168" spans="1:16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14.399999618530273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3.6000003814697266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56486.400020692497</v>
      </c>
    </row>
    <row r="4169" spans="1:16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16.600000381469727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1.3999996185302734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56487.800020311028</v>
      </c>
    </row>
    <row r="4170" spans="1:16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8.3999996185302734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9.6000003814697266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56497.400020692497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  <_dlc_DocId xmlns="bc9be6ef-036f-4d38-ab45-2a4da0c93cb0">C6U45NHNYSXQ-1603545759-314</_dlc_DocId>
    <_dlc_DocIdUrl xmlns="bc9be6ef-036f-4d38-ab45-2a4da0c93cb0">
      <Url>https://enbridge.sharepoint.com/teams/EB-2022-02002024Rebasing/_layouts/15/DocIdRedir.aspx?ID=C6U45NHNYSXQ-1603545759-314</Url>
      <Description>C6U45NHNYSXQ-1603545759-314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147C81-7A59-4351-89DC-46D14E07FADB}"/>
</file>

<file path=customXml/itemProps2.xml><?xml version="1.0" encoding="utf-8"?>
<ds:datastoreItem xmlns:ds="http://schemas.openxmlformats.org/officeDocument/2006/customXml" ds:itemID="{D718EF5E-78C3-48FA-9434-A59E49FFF1B5}"/>
</file>

<file path=customXml/itemProps3.xml><?xml version="1.0" encoding="utf-8"?>
<ds:datastoreItem xmlns:ds="http://schemas.openxmlformats.org/officeDocument/2006/customXml" ds:itemID="{0C30B9FE-1508-4E63-AB54-8BF3DE9A35F3}"/>
</file>

<file path=customXml/itemProps4.xml><?xml version="1.0" encoding="utf-8"?>
<ds:datastoreItem xmlns:ds="http://schemas.openxmlformats.org/officeDocument/2006/customXml" ds:itemID="{07F86AE3-2250-47D1-AAB2-50326CA361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Renaud</dc:creator>
  <cp:keywords/>
  <dc:description/>
  <cp:lastModifiedBy>Monica Renaud</cp:lastModifiedBy>
  <cp:revision/>
  <dcterms:created xsi:type="dcterms:W3CDTF">2025-04-16T14:14:55Z</dcterms:created>
  <dcterms:modified xsi:type="dcterms:W3CDTF">2025-07-30T19:15:06Z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0x010100B6953C2E73E7484291599BAF42EEC68E</vt:lpwstr>
  </property>
  <property fmtid="{D5CDD505-2E9C-101B-9397-08002B2CF9AE}" pid="3" name="_dlc_DocIdItemGuid">
    <vt:lpwstr>27ee2c2a-cf84-48df-9e57-1495b84fd79d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2025-06-20T15:24:39Z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4701d1e9-a58e-42d9-9e4e-0e17d3bc8c67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