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enbridge.sharepoint.com/teams/EB-2022-02002024Rebasing/TC Undertakings  Phase 3/"/>
    </mc:Choice>
  </mc:AlternateContent>
  <xr:revisionPtr revIDLastSave="0" documentId="8_{B476C8D4-C998-489D-9259-71ECD7DA9154}" xr6:coauthVersionLast="47" xr6:coauthVersionMax="47" xr10:uidLastSave="{00000000-0000-0000-0000-000000000000}"/>
  <bookViews>
    <workbookView xWindow="-14190" yWindow="-16320" windowWidth="29040" windowHeight="15720" firstSheet="2" activeTab="2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I60" i="4"/>
  <c r="I59" i="4"/>
  <c r="I58" i="4"/>
  <c r="I57" i="4"/>
  <c r="I56" i="4"/>
  <c r="I55" i="4"/>
  <c r="I54" i="4"/>
  <c r="I53" i="4"/>
  <c r="I52" i="4"/>
  <c r="O52" i="4" s="1"/>
  <c r="I51" i="4"/>
  <c r="O51" i="4" s="1"/>
  <c r="I50" i="4"/>
  <c r="J50" i="4" s="1"/>
  <c r="R50" i="4" s="1"/>
  <c r="I49" i="4"/>
  <c r="I48" i="4"/>
  <c r="I47" i="4"/>
  <c r="I46" i="4"/>
  <c r="I45" i="4"/>
  <c r="I44" i="4"/>
  <c r="I43" i="4"/>
  <c r="I42" i="4"/>
  <c r="I41" i="4"/>
  <c r="I40" i="4"/>
  <c r="J40" i="4" s="1"/>
  <c r="R40" i="4" s="1"/>
  <c r="I39" i="4"/>
  <c r="N39" i="4" s="1"/>
  <c r="AA39" i="4" s="1"/>
  <c r="AE39" i="4" s="1"/>
  <c r="AI39" i="4" s="1"/>
  <c r="I38" i="4"/>
  <c r="J38" i="4" s="1"/>
  <c r="R38" i="4" s="1"/>
  <c r="I37" i="4"/>
  <c r="P37" i="4" s="1"/>
  <c r="Q37" i="4" s="1"/>
  <c r="I36" i="4"/>
  <c r="P36" i="4" s="1"/>
  <c r="Q36" i="4" s="1"/>
  <c r="I35" i="4"/>
  <c r="I34" i="4"/>
  <c r="I33" i="4"/>
  <c r="I32" i="4"/>
  <c r="I3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M38" i="4" s="1"/>
  <c r="H38" i="4"/>
  <c r="H37" i="4"/>
  <c r="M36" i="4" s="1"/>
  <c r="H36" i="4"/>
  <c r="H35" i="4"/>
  <c r="H34" i="4"/>
  <c r="H33" i="4"/>
  <c r="H32" i="4"/>
  <c r="A2" i="7" a="1"/>
  <c r="A2" i="7" s="1"/>
  <c r="L4139" i="5"/>
  <c r="K4139" i="5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P2" i="5" s="1"/>
  <c r="P3" i="5" s="1"/>
  <c r="P4" i="5" s="1"/>
  <c r="P5" i="5" s="1"/>
  <c r="P6" i="5" s="1"/>
  <c r="P7" i="5" s="1"/>
  <c r="P8" i="5" s="1"/>
  <c r="P9" i="5" s="1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O60" i="4"/>
  <c r="J60" i="4"/>
  <c r="R60" i="4" s="1"/>
  <c r="P60" i="4"/>
  <c r="Q60" i="4" s="1"/>
  <c r="N59" i="4"/>
  <c r="AA59" i="4" s="1"/>
  <c r="AE59" i="4" s="1"/>
  <c r="AI59" i="4" s="1"/>
  <c r="M59" i="4"/>
  <c r="J59" i="4"/>
  <c r="R59" i="4" s="1"/>
  <c r="T59" i="4" s="1"/>
  <c r="N58" i="4"/>
  <c r="AA58" i="4" s="1"/>
  <c r="AE58" i="4" s="1"/>
  <c r="AI58" i="4" s="1"/>
  <c r="N56" i="4"/>
  <c r="N55" i="4"/>
  <c r="AA55" i="4" s="1"/>
  <c r="AE55" i="4" s="1"/>
  <c r="AI55" i="4" s="1"/>
  <c r="N54" i="4"/>
  <c r="J54" i="4"/>
  <c r="R54" i="4" s="1"/>
  <c r="U54" i="4" s="1"/>
  <c r="P54" i="4"/>
  <c r="Q54" i="4" s="1"/>
  <c r="O53" i="4"/>
  <c r="J49" i="4"/>
  <c r="R49" i="4" s="1"/>
  <c r="P48" i="4"/>
  <c r="Q48" i="4" s="1"/>
  <c r="P47" i="4"/>
  <c r="Q47" i="4" s="1"/>
  <c r="M44" i="4"/>
  <c r="O44" i="4"/>
  <c r="P43" i="4"/>
  <c r="Q43" i="4" s="1"/>
  <c r="O43" i="4"/>
  <c r="J43" i="4"/>
  <c r="R43" i="4" s="1"/>
  <c r="M42" i="4"/>
  <c r="N42" i="4"/>
  <c r="AA42" i="4" s="1"/>
  <c r="AE42" i="4" s="1"/>
  <c r="AI42" i="4" s="1"/>
  <c r="N41" i="4"/>
  <c r="AA41" i="4" s="1"/>
  <c r="AE41" i="4" s="1"/>
  <c r="AI41" i="4" s="1"/>
  <c r="M40" i="4"/>
  <c r="N40" i="4"/>
  <c r="Z40" i="4" s="1"/>
  <c r="AD40" i="4" s="1"/>
  <c r="AH40" i="4" s="1"/>
  <c r="P35" i="4"/>
  <c r="Q35" i="4" s="1"/>
  <c r="O35" i="4"/>
  <c r="P34" i="4"/>
  <c r="Q34" i="4" s="1"/>
  <c r="M33" i="4"/>
  <c r="O33" i="4"/>
  <c r="J33" i="4"/>
  <c r="R33" i="4" s="1"/>
  <c r="P33" i="4"/>
  <c r="Q33" i="4" s="1"/>
  <c r="P32" i="4"/>
  <c r="Q32" i="4" s="1"/>
  <c r="O32" i="4"/>
  <c r="N32" i="4"/>
  <c r="Y32" i="4" s="1"/>
  <c r="AC32" i="4" s="1"/>
  <c r="AG32" i="4" s="1"/>
  <c r="M32" i="4"/>
  <c r="J32" i="4"/>
  <c r="R32" i="4" s="1"/>
  <c r="D19" i="3"/>
  <c r="D22" i="3" s="1"/>
  <c r="P10" i="5" l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L22" i="3"/>
  <c r="K21" i="3"/>
  <c r="J22" i="3"/>
  <c r="D24" i="3" s="1"/>
  <c r="K22" i="3"/>
  <c r="D25" i="3" s="1"/>
  <c r="L19" i="3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M41" i="4"/>
  <c r="D21" i="3"/>
  <c r="B3" i="6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J37" i="4"/>
  <c r="R37" i="4" s="1"/>
  <c r="W37" i="4" s="1"/>
  <c r="P67" i="4"/>
  <c r="Q67" i="4" s="1"/>
  <c r="P81" i="4"/>
  <c r="Q81" i="4" s="1"/>
  <c r="J92" i="4"/>
  <c r="R92" i="4" s="1"/>
  <c r="T92" i="4" s="1"/>
  <c r="N37" i="4"/>
  <c r="Y37" i="4" s="1"/>
  <c r="AC37" i="4" s="1"/>
  <c r="AG37" i="4" s="1"/>
  <c r="O50" i="4"/>
  <c r="O37" i="4"/>
  <c r="O40" i="4"/>
  <c r="J51" i="4"/>
  <c r="R51" i="4" s="1"/>
  <c r="V51" i="4" s="1"/>
  <c r="P95" i="4"/>
  <c r="Q95" i="4" s="1"/>
  <c r="O107" i="4"/>
  <c r="O123" i="4"/>
  <c r="P50" i="4"/>
  <c r="Q50" i="4" s="1"/>
  <c r="J107" i="4"/>
  <c r="R107" i="4" s="1"/>
  <c r="U107" i="4" s="1"/>
  <c r="J123" i="4"/>
  <c r="R123" i="4" s="1"/>
  <c r="V123" i="4" s="1"/>
  <c r="P51" i="4"/>
  <c r="Q51" i="4" s="1"/>
  <c r="N94" i="4"/>
  <c r="Y94" i="4" s="1"/>
  <c r="AC94" i="4" s="1"/>
  <c r="AG94" i="4" s="1"/>
  <c r="N51" i="4"/>
  <c r="Y51" i="4" s="1"/>
  <c r="AC51" i="4" s="1"/>
  <c r="AG51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AA32" i="4"/>
  <c r="AE32" i="4" s="1"/>
  <c r="AI32" i="4" s="1"/>
  <c r="Y58" i="4"/>
  <c r="AC58" i="4" s="1"/>
  <c r="AG58" i="4" s="1"/>
  <c r="Z42" i="4"/>
  <c r="AD42" i="4" s="1"/>
  <c r="AH42" i="4" s="1"/>
  <c r="Z58" i="4"/>
  <c r="AD58" i="4" s="1"/>
  <c r="AH58" i="4" s="1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V49" i="4"/>
  <c r="W49" i="4"/>
  <c r="AA83" i="4"/>
  <c r="AE83" i="4" s="1"/>
  <c r="AI83" i="4" s="1"/>
  <c r="Z83" i="4"/>
  <c r="AD83" i="4" s="1"/>
  <c r="AH83" i="4" s="1"/>
  <c r="M128" i="4"/>
  <c r="M58" i="4"/>
  <c r="M106" i="4"/>
  <c r="M54" i="4"/>
  <c r="V40" i="4"/>
  <c r="W40" i="4"/>
  <c r="U40" i="4"/>
  <c r="T40" i="4"/>
  <c r="Y63" i="4"/>
  <c r="AC63" i="4" s="1"/>
  <c r="AG63" i="4" s="1"/>
  <c r="AA63" i="4"/>
  <c r="AE63" i="4" s="1"/>
  <c r="AI63" i="4" s="1"/>
  <c r="Z63" i="4"/>
  <c r="AD63" i="4" s="1"/>
  <c r="AH63" i="4" s="1"/>
  <c r="T124" i="4"/>
  <c r="Z37" i="4"/>
  <c r="AD37" i="4" s="1"/>
  <c r="AH37" i="4" s="1"/>
  <c r="P41" i="4"/>
  <c r="Q41" i="4" s="1"/>
  <c r="N53" i="4"/>
  <c r="AA53" i="4" s="1"/>
  <c r="AE53" i="4" s="1"/>
  <c r="AI53" i="4" s="1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Z41" i="4"/>
  <c r="AD41" i="4" s="1"/>
  <c r="AH41" i="4" s="1"/>
  <c r="P53" i="4"/>
  <c r="Q53" i="4" s="1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J44" i="4"/>
  <c r="R44" i="4" s="1"/>
  <c r="T44" i="4" s="1"/>
  <c r="J48" i="4"/>
  <c r="R48" i="4" s="1"/>
  <c r="W48" i="4" s="1"/>
  <c r="N50" i="4"/>
  <c r="Z50" i="4" s="1"/>
  <c r="AD50" i="4" s="1"/>
  <c r="AH50" i="4" s="1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Z32" i="4"/>
  <c r="AD32" i="4" s="1"/>
  <c r="AH32" i="4" s="1"/>
  <c r="M48" i="4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P44" i="4"/>
  <c r="Q44" i="4" s="1"/>
  <c r="N48" i="4"/>
  <c r="Z48" i="4" s="1"/>
  <c r="AD48" i="4" s="1"/>
  <c r="AH48" i="4" s="1"/>
  <c r="O102" i="4"/>
  <c r="AA114" i="4"/>
  <c r="AE114" i="4" s="1"/>
  <c r="AI114" i="4" s="1"/>
  <c r="P116" i="4"/>
  <c r="Q116" i="4" s="1"/>
  <c r="P132" i="4"/>
  <c r="Q132" i="4" s="1"/>
  <c r="N38" i="4"/>
  <c r="Z38" i="4" s="1"/>
  <c r="AD38" i="4" s="1"/>
  <c r="AH38" i="4" s="1"/>
  <c r="O48" i="4"/>
  <c r="O59" i="4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38" i="4"/>
  <c r="N52" i="4"/>
  <c r="M57" i="4"/>
  <c r="P59" i="4"/>
  <c r="Q59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38" i="4"/>
  <c r="Q38" i="4" s="1"/>
  <c r="Y42" i="4"/>
  <c r="AC42" i="4" s="1"/>
  <c r="AG42" i="4" s="1"/>
  <c r="P52" i="4"/>
  <c r="Q52" i="4" s="1"/>
  <c r="P62" i="4"/>
  <c r="Q62" i="4" s="1"/>
  <c r="N128" i="4"/>
  <c r="AA128" i="4" s="1"/>
  <c r="AE128" i="4" s="1"/>
  <c r="AI128" i="4" s="1"/>
  <c r="J53" i="4"/>
  <c r="R53" i="4" s="1"/>
  <c r="U53" i="4" s="1"/>
  <c r="P98" i="4"/>
  <c r="Q98" i="4" s="1"/>
  <c r="O54" i="4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N33" i="4"/>
  <c r="AA33" i="4" s="1"/>
  <c r="AE33" i="4" s="1"/>
  <c r="AI33" i="4" s="1"/>
  <c r="P49" i="4"/>
  <c r="Q49" i="4" s="1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J41" i="4"/>
  <c r="R41" i="4" s="1"/>
  <c r="V41" i="4" s="1"/>
  <c r="N43" i="4"/>
  <c r="Z43" i="4" s="1"/>
  <c r="AD43" i="4" s="1"/>
  <c r="AH43" i="4" s="1"/>
  <c r="U49" i="4"/>
  <c r="N60" i="4"/>
  <c r="AA60" i="4" s="1"/>
  <c r="AE60" i="4" s="1"/>
  <c r="AI60" i="4" s="1"/>
  <c r="O80" i="4"/>
  <c r="M101" i="4"/>
  <c r="O120" i="4"/>
  <c r="J133" i="4"/>
  <c r="R133" i="4" s="1"/>
  <c r="W133" i="4" s="1"/>
  <c r="M31" i="4"/>
  <c r="T43" i="4"/>
  <c r="W43" i="4"/>
  <c r="V43" i="4"/>
  <c r="U43" i="4"/>
  <c r="M49" i="4"/>
  <c r="V91" i="4"/>
  <c r="T91" i="4"/>
  <c r="W91" i="4"/>
  <c r="U91" i="4"/>
  <c r="W32" i="4"/>
  <c r="V32" i="4"/>
  <c r="U32" i="4"/>
  <c r="T32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M35" i="4"/>
  <c r="U38" i="4"/>
  <c r="W38" i="4"/>
  <c r="V38" i="4"/>
  <c r="T38" i="4"/>
  <c r="M45" i="4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M46" i="4"/>
  <c r="M53" i="4"/>
  <c r="W60" i="4"/>
  <c r="V60" i="4"/>
  <c r="T60" i="4"/>
  <c r="U60" i="4"/>
  <c r="M43" i="4"/>
  <c r="O69" i="4"/>
  <c r="P69" i="4"/>
  <c r="Q69" i="4" s="1"/>
  <c r="N69" i="4"/>
  <c r="AA43" i="4"/>
  <c r="AE43" i="4" s="1"/>
  <c r="AI43" i="4" s="1"/>
  <c r="Y43" i="4"/>
  <c r="AC43" i="4" s="1"/>
  <c r="AG43" i="4" s="1"/>
  <c r="M56" i="4"/>
  <c r="W69" i="4"/>
  <c r="V69" i="4"/>
  <c r="T69" i="4"/>
  <c r="U69" i="4"/>
  <c r="M93" i="4"/>
  <c r="V50" i="4"/>
  <c r="W50" i="4"/>
  <c r="U50" i="4"/>
  <c r="T50" i="4"/>
  <c r="M109" i="4"/>
  <c r="M50" i="4"/>
  <c r="AA56" i="4"/>
  <c r="AE56" i="4" s="1"/>
  <c r="AI56" i="4" s="1"/>
  <c r="Z56" i="4"/>
  <c r="AD56" i="4" s="1"/>
  <c r="AH56" i="4" s="1"/>
  <c r="Y56" i="4"/>
  <c r="AC56" i="4" s="1"/>
  <c r="AG56" i="4" s="1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J46" i="4"/>
  <c r="R46" i="4" s="1"/>
  <c r="P46" i="4"/>
  <c r="Q46" i="4" s="1"/>
  <c r="O46" i="4"/>
  <c r="N46" i="4"/>
  <c r="V37" i="4"/>
  <c r="U37" i="4"/>
  <c r="M69" i="4"/>
  <c r="M76" i="4"/>
  <c r="P31" i="4"/>
  <c r="Q31" i="4" s="1"/>
  <c r="O31" i="4"/>
  <c r="N31" i="4"/>
  <c r="J31" i="4"/>
  <c r="R31" i="4" s="1"/>
  <c r="M37" i="4"/>
  <c r="M62" i="4"/>
  <c r="M34" i="4"/>
  <c r="N57" i="4"/>
  <c r="J57" i="4"/>
  <c r="R57" i="4" s="1"/>
  <c r="P57" i="4"/>
  <c r="Q57" i="4" s="1"/>
  <c r="O57" i="4"/>
  <c r="W100" i="4"/>
  <c r="V100" i="4"/>
  <c r="U100" i="4"/>
  <c r="T100" i="4"/>
  <c r="W33" i="4"/>
  <c r="V33" i="4"/>
  <c r="U33" i="4"/>
  <c r="T33" i="4"/>
  <c r="M47" i="4"/>
  <c r="V63" i="4"/>
  <c r="U63" i="4"/>
  <c r="T63" i="4"/>
  <c r="W63" i="4"/>
  <c r="V75" i="4"/>
  <c r="T75" i="4"/>
  <c r="W75" i="4"/>
  <c r="U75" i="4"/>
  <c r="M131" i="4"/>
  <c r="J36" i="4"/>
  <c r="R36" i="4" s="1"/>
  <c r="J39" i="4"/>
  <c r="R39" i="4" s="1"/>
  <c r="O41" i="4"/>
  <c r="M51" i="4"/>
  <c r="Y55" i="4"/>
  <c r="AC55" i="4" s="1"/>
  <c r="AG55" i="4" s="1"/>
  <c r="U59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Z55" i="4"/>
  <c r="AD55" i="4" s="1"/>
  <c r="AH55" i="4" s="1"/>
  <c r="V59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M39" i="4"/>
  <c r="Y40" i="4"/>
  <c r="AC40" i="4" s="1"/>
  <c r="AG40" i="4" s="1"/>
  <c r="W59" i="4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60" i="4"/>
  <c r="J35" i="4"/>
  <c r="R35" i="4" s="1"/>
  <c r="O39" i="4"/>
  <c r="J42" i="4"/>
  <c r="R42" i="4" s="1"/>
  <c r="N44" i="4"/>
  <c r="J47" i="4"/>
  <c r="R47" i="4" s="1"/>
  <c r="N49" i="4"/>
  <c r="AA54" i="4"/>
  <c r="AE54" i="4" s="1"/>
  <c r="AI54" i="4" s="1"/>
  <c r="Z54" i="4"/>
  <c r="AD54" i="4" s="1"/>
  <c r="AH54" i="4" s="1"/>
  <c r="Y54" i="4"/>
  <c r="AC54" i="4" s="1"/>
  <c r="AG54" i="4" s="1"/>
  <c r="J58" i="4"/>
  <c r="R58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N36" i="4"/>
  <c r="P39" i="4"/>
  <c r="Q39" i="4" s="1"/>
  <c r="O49" i="4"/>
  <c r="J52" i="4"/>
  <c r="R52" i="4" s="1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O36" i="4"/>
  <c r="M81" i="4"/>
  <c r="W90" i="4"/>
  <c r="V90" i="4"/>
  <c r="U90" i="4"/>
  <c r="M92" i="4"/>
  <c r="V115" i="4"/>
  <c r="U115" i="4"/>
  <c r="T115" i="4"/>
  <c r="M126" i="4"/>
  <c r="J34" i="4"/>
  <c r="R34" i="4" s="1"/>
  <c r="N47" i="4"/>
  <c r="M52" i="4"/>
  <c r="J55" i="4"/>
  <c r="R55" i="4" s="1"/>
  <c r="P89" i="4"/>
  <c r="Q89" i="4" s="1"/>
  <c r="N89" i="4"/>
  <c r="T90" i="4"/>
  <c r="M110" i="4"/>
  <c r="W130" i="4"/>
  <c r="V130" i="4"/>
  <c r="T130" i="4"/>
  <c r="N35" i="4"/>
  <c r="O42" i="4"/>
  <c r="P45" i="4"/>
  <c r="Q45" i="4" s="1"/>
  <c r="N45" i="4"/>
  <c r="J45" i="4"/>
  <c r="R45" i="4" s="1"/>
  <c r="O47" i="4"/>
  <c r="M55" i="4"/>
  <c r="O58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Y41" i="4"/>
  <c r="AC41" i="4" s="1"/>
  <c r="AG41" i="4" s="1"/>
  <c r="P42" i="4"/>
  <c r="Q42" i="4" s="1"/>
  <c r="T49" i="4"/>
  <c r="T54" i="4"/>
  <c r="O55" i="4"/>
  <c r="P58" i="4"/>
  <c r="Q58" i="4" s="1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V54" i="4"/>
  <c r="P55" i="4"/>
  <c r="Q55" i="4" s="1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N34" i="4"/>
  <c r="AA40" i="4"/>
  <c r="AE40" i="4" s="1"/>
  <c r="AI40" i="4" s="1"/>
  <c r="W54" i="4"/>
  <c r="P56" i="4"/>
  <c r="Q56" i="4" s="1"/>
  <c r="O56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O34" i="4"/>
  <c r="Y39" i="4"/>
  <c r="AC39" i="4" s="1"/>
  <c r="AG39" i="4" s="1"/>
  <c r="P40" i="4"/>
  <c r="Q40" i="4" s="1"/>
  <c r="O45" i="4"/>
  <c r="Z51" i="4"/>
  <c r="AD51" i="4" s="1"/>
  <c r="AH51" i="4" s="1"/>
  <c r="J56" i="4"/>
  <c r="R56" i="4" s="1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Z39" i="4"/>
  <c r="AD39" i="4" s="1"/>
  <c r="AH39" i="4" s="1"/>
  <c r="AA51" i="4"/>
  <c r="AE51" i="4" s="1"/>
  <c r="AI51" i="4" s="1"/>
  <c r="Z59" i="4"/>
  <c r="AD59" i="4" s="1"/>
  <c r="AH59" i="4" s="1"/>
  <c r="Y59" i="4"/>
  <c r="AC59" i="4" s="1"/>
  <c r="AG59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T120" i="4"/>
  <c r="N121" i="4"/>
  <c r="W123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D26" i="3" l="1"/>
  <c r="U92" i="4"/>
  <c r="T53" i="4"/>
  <c r="W92" i="4"/>
  <c r="V92" i="4"/>
  <c r="U64" i="4"/>
  <c r="T107" i="4"/>
  <c r="W96" i="4"/>
  <c r="T125" i="4"/>
  <c r="W64" i="4"/>
  <c r="V107" i="4"/>
  <c r="V120" i="4"/>
  <c r="T123" i="4"/>
  <c r="W107" i="4"/>
  <c r="T37" i="4"/>
  <c r="G27" i="4"/>
  <c r="H25" i="4"/>
  <c r="K24" i="4" s="1"/>
  <c r="G26" i="4"/>
  <c r="H24" i="4"/>
  <c r="K23" i="4" s="1"/>
  <c r="G25" i="4"/>
  <c r="I30" i="4"/>
  <c r="N30" i="4" s="1"/>
  <c r="H23" i="4"/>
  <c r="K22" i="4" s="1"/>
  <c r="G24" i="4"/>
  <c r="I29" i="4"/>
  <c r="N29" i="4" s="1"/>
  <c r="H22" i="4"/>
  <c r="K21" i="4" s="1"/>
  <c r="G23" i="4"/>
  <c r="I28" i="4"/>
  <c r="P28" i="4" s="1"/>
  <c r="Q28" i="4" s="1"/>
  <c r="G22" i="4"/>
  <c r="I27" i="4"/>
  <c r="N27" i="4" s="1"/>
  <c r="G21" i="4"/>
  <c r="I26" i="4"/>
  <c r="N26" i="4" s="1"/>
  <c r="H31" i="4"/>
  <c r="K30" i="4" s="1"/>
  <c r="I25" i="4"/>
  <c r="N25" i="4" s="1"/>
  <c r="H30" i="4"/>
  <c r="K29" i="4" s="1"/>
  <c r="I24" i="4"/>
  <c r="N24" i="4" s="1"/>
  <c r="H29" i="4"/>
  <c r="K28" i="4" s="1"/>
  <c r="G30" i="4"/>
  <c r="I23" i="4"/>
  <c r="N23" i="4" s="1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P26" i="4"/>
  <c r="Q26" i="4" s="1"/>
  <c r="O26" i="4"/>
  <c r="O30" i="4"/>
  <c r="O27" i="4"/>
  <c r="P27" i="4"/>
  <c r="Q27" i="4" s="1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L8" i="4" s="1"/>
  <c r="G10" i="4"/>
  <c r="I15" i="4"/>
  <c r="G2" i="4"/>
  <c r="H8" i="4"/>
  <c r="K7" i="4" s="1"/>
  <c r="G9" i="4"/>
  <c r="I14" i="4"/>
  <c r="H21" i="4"/>
  <c r="K20" i="4" s="1"/>
  <c r="L20" i="4" s="1"/>
  <c r="H7" i="4"/>
  <c r="K6" i="4" s="1"/>
  <c r="G8" i="4"/>
  <c r="I13" i="4"/>
  <c r="H20" i="4"/>
  <c r="K19" i="4" s="1"/>
  <c r="L19" i="4" s="1"/>
  <c r="H6" i="4"/>
  <c r="K5" i="4" s="1"/>
  <c r="L5" i="4" s="1"/>
  <c r="G7" i="4"/>
  <c r="I12" i="4"/>
  <c r="H19" i="4"/>
  <c r="K18" i="4" s="1"/>
  <c r="L18" i="4" s="1"/>
  <c r="H5" i="4"/>
  <c r="K4" i="4" s="1"/>
  <c r="L4" i="4" s="1"/>
  <c r="G20" i="4"/>
  <c r="G6" i="4"/>
  <c r="I11" i="4"/>
  <c r="H18" i="4"/>
  <c r="K17" i="4" s="1"/>
  <c r="L17" i="4" s="1"/>
  <c r="H4" i="4"/>
  <c r="K3" i="4" s="1"/>
  <c r="L3" i="4" s="1"/>
  <c r="G19" i="4"/>
  <c r="G5" i="4"/>
  <c r="I10" i="4"/>
  <c r="H17" i="4"/>
  <c r="K16" i="4" s="1"/>
  <c r="L16" i="4" s="1"/>
  <c r="H3" i="4"/>
  <c r="G18" i="4"/>
  <c r="G4" i="4"/>
  <c r="I9" i="4"/>
  <c r="H16" i="4"/>
  <c r="K15" i="4" s="1"/>
  <c r="G17" i="4"/>
  <c r="G3" i="4"/>
  <c r="I8" i="4"/>
  <c r="H15" i="4"/>
  <c r="K14" i="4" s="1"/>
  <c r="L14" i="4" s="1"/>
  <c r="G16" i="4"/>
  <c r="I7" i="4"/>
  <c r="H14" i="4"/>
  <c r="K13" i="4" s="1"/>
  <c r="L13" i="4" s="1"/>
  <c r="G15" i="4"/>
  <c r="I20" i="4"/>
  <c r="N20" i="4" s="1"/>
  <c r="I6" i="4"/>
  <c r="H13" i="4"/>
  <c r="K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51" i="4"/>
  <c r="U48" i="4"/>
  <c r="W51" i="4"/>
  <c r="U125" i="4"/>
  <c r="T51" i="4"/>
  <c r="W44" i="4"/>
  <c r="AA37" i="4"/>
  <c r="AE37" i="4" s="1"/>
  <c r="AI37" i="4" s="1"/>
  <c r="W80" i="4"/>
  <c r="V118" i="4"/>
  <c r="U118" i="4"/>
  <c r="T118" i="4"/>
  <c r="V48" i="4"/>
  <c r="T133" i="4"/>
  <c r="U44" i="4"/>
  <c r="T67" i="4"/>
  <c r="T48" i="4"/>
  <c r="V44" i="4"/>
  <c r="Y129" i="4"/>
  <c r="AC129" i="4" s="1"/>
  <c r="AG129" i="4" s="1"/>
  <c r="Y104" i="4"/>
  <c r="AC104" i="4" s="1"/>
  <c r="AG104" i="4" s="1"/>
  <c r="AA38" i="4"/>
  <c r="AE38" i="4" s="1"/>
  <c r="AI38" i="4" s="1"/>
  <c r="Y117" i="4"/>
  <c r="AC117" i="4" s="1"/>
  <c r="AG117" i="4" s="1"/>
  <c r="Y38" i="4"/>
  <c r="AC38" i="4" s="1"/>
  <c r="AG38" i="4" s="1"/>
  <c r="Y128" i="4"/>
  <c r="AC128" i="4" s="1"/>
  <c r="AG128" i="4" s="1"/>
  <c r="Z33" i="4"/>
  <c r="AD33" i="4" s="1"/>
  <c r="AH33" i="4" s="1"/>
  <c r="Z91" i="4"/>
  <c r="AD91" i="4" s="1"/>
  <c r="AH91" i="4" s="1"/>
  <c r="Y33" i="4"/>
  <c r="AC33" i="4" s="1"/>
  <c r="AG33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U41" i="4"/>
  <c r="T122" i="4"/>
  <c r="U122" i="4"/>
  <c r="V122" i="4"/>
  <c r="T102" i="4"/>
  <c r="W41" i="4"/>
  <c r="T41" i="4"/>
  <c r="U76" i="4"/>
  <c r="T76" i="4"/>
  <c r="V76" i="4"/>
  <c r="V82" i="4"/>
  <c r="W125" i="4"/>
  <c r="V53" i="4"/>
  <c r="W53" i="4"/>
  <c r="Z80" i="4"/>
  <c r="AD80" i="4" s="1"/>
  <c r="AH80" i="4" s="1"/>
  <c r="W102" i="4"/>
  <c r="T96" i="4"/>
  <c r="Y53" i="4"/>
  <c r="AC53" i="4" s="1"/>
  <c r="AG53" i="4" s="1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Z53" i="4"/>
  <c r="AD53" i="4" s="1"/>
  <c r="AH53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AA48" i="4"/>
  <c r="AE48" i="4" s="1"/>
  <c r="AI48" i="4" s="1"/>
  <c r="Y82" i="4"/>
  <c r="AC82" i="4" s="1"/>
  <c r="AG82" i="4" s="1"/>
  <c r="AA82" i="4"/>
  <c r="AE82" i="4" s="1"/>
  <c r="AI82" i="4" s="1"/>
  <c r="Z82" i="4"/>
  <c r="AD82" i="4" s="1"/>
  <c r="AH82" i="4" s="1"/>
  <c r="Y48" i="4"/>
  <c r="AC48" i="4" s="1"/>
  <c r="AG48" i="4" s="1"/>
  <c r="T116" i="4"/>
  <c r="Y50" i="4"/>
  <c r="AC50" i="4" s="1"/>
  <c r="AG50" i="4" s="1"/>
  <c r="AA50" i="4"/>
  <c r="AE50" i="4" s="1"/>
  <c r="AI50" i="4" s="1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AA52" i="4"/>
  <c r="AE52" i="4" s="1"/>
  <c r="AI52" i="4" s="1"/>
  <c r="Z52" i="4"/>
  <c r="AD52" i="4" s="1"/>
  <c r="AH52" i="4" s="1"/>
  <c r="Y52" i="4"/>
  <c r="AC52" i="4" s="1"/>
  <c r="AG52" i="4" s="1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Z49" i="4"/>
  <c r="AD49" i="4" s="1"/>
  <c r="AH49" i="4" s="1"/>
  <c r="Y49" i="4"/>
  <c r="AC49" i="4" s="1"/>
  <c r="AG49" i="4" s="1"/>
  <c r="AA49" i="4"/>
  <c r="AE49" i="4" s="1"/>
  <c r="AI49" i="4" s="1"/>
  <c r="W110" i="4"/>
  <c r="V110" i="4"/>
  <c r="U110" i="4"/>
  <c r="T110" i="4"/>
  <c r="AA57" i="4"/>
  <c r="AE57" i="4" s="1"/>
  <c r="AI57" i="4" s="1"/>
  <c r="Z57" i="4"/>
  <c r="AD57" i="4" s="1"/>
  <c r="AH57" i="4" s="1"/>
  <c r="Y57" i="4"/>
  <c r="AC57" i="4" s="1"/>
  <c r="AG57" i="4" s="1"/>
  <c r="V81" i="4"/>
  <c r="U81" i="4"/>
  <c r="W81" i="4"/>
  <c r="T81" i="4"/>
  <c r="AA47" i="4"/>
  <c r="AE47" i="4" s="1"/>
  <c r="AI47" i="4" s="1"/>
  <c r="Z47" i="4"/>
  <c r="AD47" i="4" s="1"/>
  <c r="AH47" i="4" s="1"/>
  <c r="Y47" i="4"/>
  <c r="AC47" i="4" s="1"/>
  <c r="AG47" i="4" s="1"/>
  <c r="W34" i="4"/>
  <c r="V34" i="4"/>
  <c r="U34" i="4"/>
  <c r="T34" i="4"/>
  <c r="Y36" i="4"/>
  <c r="AC36" i="4" s="1"/>
  <c r="AG36" i="4" s="1"/>
  <c r="AA36" i="4"/>
  <c r="AE36" i="4" s="1"/>
  <c r="AI36" i="4" s="1"/>
  <c r="Z36" i="4"/>
  <c r="AD36" i="4" s="1"/>
  <c r="AH36" i="4" s="1"/>
  <c r="W31" i="4"/>
  <c r="V31" i="4"/>
  <c r="U31" i="4"/>
  <c r="T3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W45" i="4"/>
  <c r="T45" i="4"/>
  <c r="V45" i="4"/>
  <c r="U45" i="4"/>
  <c r="T126" i="4"/>
  <c r="W126" i="4"/>
  <c r="V126" i="4"/>
  <c r="U126" i="4"/>
  <c r="U39" i="4"/>
  <c r="W39" i="4"/>
  <c r="V39" i="4"/>
  <c r="T39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34" i="4"/>
  <c r="AE34" i="4" s="1"/>
  <c r="AI34" i="4" s="1"/>
  <c r="Z34" i="4"/>
  <c r="AD34" i="4" s="1"/>
  <c r="AH34" i="4" s="1"/>
  <c r="Y34" i="4"/>
  <c r="AC34" i="4" s="1"/>
  <c r="AG34" i="4" s="1"/>
  <c r="Z45" i="4"/>
  <c r="AD45" i="4" s="1"/>
  <c r="AH45" i="4" s="1"/>
  <c r="AA45" i="4"/>
  <c r="AE45" i="4" s="1"/>
  <c r="AI45" i="4" s="1"/>
  <c r="Y45" i="4"/>
  <c r="AC45" i="4" s="1"/>
  <c r="AG45" i="4" s="1"/>
  <c r="V35" i="4"/>
  <c r="W35" i="4"/>
  <c r="U35" i="4"/>
  <c r="T35" i="4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V36" i="4"/>
  <c r="U36" i="4"/>
  <c r="T36" i="4"/>
  <c r="W36" i="4"/>
  <c r="U55" i="4"/>
  <c r="W55" i="4"/>
  <c r="T55" i="4"/>
  <c r="V55" i="4"/>
  <c r="AA44" i="4"/>
  <c r="AE44" i="4" s="1"/>
  <c r="AI44" i="4" s="1"/>
  <c r="Y44" i="4"/>
  <c r="AC44" i="4" s="1"/>
  <c r="AG44" i="4" s="1"/>
  <c r="Z44" i="4"/>
  <c r="AD44" i="4" s="1"/>
  <c r="AH44" i="4" s="1"/>
  <c r="Z31" i="4"/>
  <c r="AD31" i="4" s="1"/>
  <c r="AH31" i="4" s="1"/>
  <c r="AA31" i="4"/>
  <c r="AE31" i="4" s="1"/>
  <c r="AI31" i="4" s="1"/>
  <c r="Y31" i="4"/>
  <c r="AC31" i="4" s="1"/>
  <c r="AG31" i="4" s="1"/>
  <c r="W42" i="4"/>
  <c r="U42" i="4"/>
  <c r="V42" i="4"/>
  <c r="T42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46" i="4"/>
  <c r="V46" i="4"/>
  <c r="U46" i="4"/>
  <c r="T46" i="4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W56" i="4"/>
  <c r="V56" i="4"/>
  <c r="U56" i="4"/>
  <c r="T56" i="4"/>
  <c r="V47" i="4"/>
  <c r="T47" i="4"/>
  <c r="W47" i="4"/>
  <c r="U47" i="4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AA35" i="4"/>
  <c r="AE35" i="4" s="1"/>
  <c r="AI35" i="4" s="1"/>
  <c r="Z35" i="4"/>
  <c r="AD35" i="4" s="1"/>
  <c r="AH35" i="4" s="1"/>
  <c r="Y35" i="4"/>
  <c r="AC35" i="4" s="1"/>
  <c r="AG35" i="4" s="1"/>
  <c r="W58" i="4"/>
  <c r="V58" i="4"/>
  <c r="U58" i="4"/>
  <c r="T58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U52" i="4"/>
  <c r="T52" i="4"/>
  <c r="W52" i="4"/>
  <c r="V52" i="4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Z46" i="4"/>
  <c r="AD46" i="4" s="1"/>
  <c r="AH46" i="4" s="1"/>
  <c r="AA46" i="4"/>
  <c r="AE46" i="4" s="1"/>
  <c r="AI46" i="4" s="1"/>
  <c r="Y46" i="4"/>
  <c r="AC46" i="4" s="1"/>
  <c r="AG46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T57" i="4"/>
  <c r="W57" i="4"/>
  <c r="V57" i="4"/>
  <c r="U57" i="4"/>
  <c r="N22" i="4" l="1"/>
  <c r="L7" i="4"/>
  <c r="M7" i="4" s="1"/>
  <c r="L15" i="4"/>
  <c r="M15" i="4" s="1"/>
  <c r="L12" i="4"/>
  <c r="M12" i="4" s="1"/>
  <c r="L9" i="4"/>
  <c r="M9" i="4" s="1"/>
  <c r="L6" i="4"/>
  <c r="M6" i="4" s="1"/>
  <c r="O28" i="4"/>
  <c r="L21" i="4"/>
  <c r="M21" i="4" s="1"/>
  <c r="L28" i="4"/>
  <c r="M28" i="4"/>
  <c r="L29" i="4"/>
  <c r="M29" i="4"/>
  <c r="L22" i="4"/>
  <c r="M22" i="4" s="1"/>
  <c r="L25" i="4"/>
  <c r="M25" i="4"/>
  <c r="P24" i="4"/>
  <c r="Q24" i="4" s="1"/>
  <c r="P30" i="4"/>
  <c r="Q30" i="4" s="1"/>
  <c r="N21" i="4"/>
  <c r="L30" i="4"/>
  <c r="M30" i="4"/>
  <c r="O29" i="4"/>
  <c r="N28" i="4"/>
  <c r="L23" i="4"/>
  <c r="M23" i="4"/>
  <c r="P29" i="4"/>
  <c r="Q29" i="4" s="1"/>
  <c r="L26" i="4"/>
  <c r="M26" i="4"/>
  <c r="K2" i="4"/>
  <c r="L2" i="4" s="1"/>
  <c r="M2" i="4" s="1"/>
  <c r="P25" i="4"/>
  <c r="Q25" i="4" s="1"/>
  <c r="P23" i="4"/>
  <c r="Q23" i="4" s="1"/>
  <c r="L24" i="4"/>
  <c r="M24" i="4"/>
  <c r="O24" i="4" s="1"/>
  <c r="L27" i="4"/>
  <c r="M27" i="4"/>
  <c r="O25" i="4"/>
  <c r="O23" i="4"/>
  <c r="N13" i="4"/>
  <c r="N17" i="4"/>
  <c r="J23" i="4"/>
  <c r="N5" i="4"/>
  <c r="I2" i="4"/>
  <c r="J2" i="4" s="1"/>
  <c r="R2" i="4" s="1"/>
  <c r="B6" i="6"/>
  <c r="M17" i="4"/>
  <c r="M4" i="4"/>
  <c r="M13" i="4"/>
  <c r="N4" i="4"/>
  <c r="M18" i="4"/>
  <c r="N6" i="4"/>
  <c r="N7" i="4"/>
  <c r="N12" i="4"/>
  <c r="M16" i="4"/>
  <c r="M11" i="4"/>
  <c r="N18" i="4"/>
  <c r="N15" i="4"/>
  <c r="N16" i="4"/>
  <c r="N11" i="4"/>
  <c r="N9" i="4"/>
  <c r="M5" i="4"/>
  <c r="N10" i="4"/>
  <c r="M8" i="4"/>
  <c r="M10" i="4"/>
  <c r="N8" i="4"/>
  <c r="M3" i="4"/>
  <c r="N3" i="4"/>
  <c r="M14" i="4"/>
  <c r="M20" i="4"/>
  <c r="M19" i="4"/>
  <c r="N14" i="4"/>
  <c r="N19" i="4"/>
  <c r="O22" i="4" l="1"/>
  <c r="P22" i="4"/>
  <c r="Q22" i="4" s="1"/>
  <c r="P21" i="4"/>
  <c r="Q21" i="4" s="1"/>
  <c r="O21" i="4"/>
  <c r="O2" i="4"/>
  <c r="P2" i="4"/>
  <c r="Q2" i="4" s="1"/>
  <c r="N2" i="4"/>
  <c r="S4" i="3" s="1" a="1"/>
  <c r="S4" i="3" s="1"/>
  <c r="R23" i="4"/>
  <c r="J24" i="4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T3" i="4"/>
  <c r="V3" i="4"/>
  <c r="U3" i="4"/>
  <c r="R4" i="3" a="1"/>
  <c r="R4" i="3" s="1"/>
  <c r="R24" i="4"/>
  <c r="J25" i="4"/>
  <c r="W23" i="4"/>
  <c r="V23" i="4"/>
  <c r="T23" i="4"/>
  <c r="U23" i="4"/>
  <c r="B10" i="6"/>
  <c r="B9" i="6"/>
  <c r="B11" i="6"/>
  <c r="B7" i="6"/>
  <c r="B8" i="6"/>
  <c r="Q4" i="3" a="1"/>
  <c r="Q4" i="3" s="1"/>
  <c r="R4" i="4"/>
  <c r="J5" i="4"/>
  <c r="R25" i="4" l="1"/>
  <c r="J26" i="4"/>
  <c r="W24" i="4"/>
  <c r="V24" i="4"/>
  <c r="U24" i="4"/>
  <c r="T24" i="4"/>
  <c r="R5" i="4"/>
  <c r="J6" i="4"/>
  <c r="V4" i="4"/>
  <c r="U4" i="4"/>
  <c r="T4" i="4"/>
  <c r="W4" i="4"/>
  <c r="R26" i="4" l="1"/>
  <c r="J27" i="4"/>
  <c r="U25" i="4"/>
  <c r="T25" i="4"/>
  <c r="W25" i="4"/>
  <c r="V25" i="4"/>
  <c r="W5" i="4"/>
  <c r="V5" i="4"/>
  <c r="U5" i="4"/>
  <c r="T5" i="4"/>
  <c r="R6" i="4"/>
  <c r="J7" i="4"/>
  <c r="R27" i="4" l="1"/>
  <c r="J28" i="4"/>
  <c r="T26" i="4"/>
  <c r="W26" i="4"/>
  <c r="V26" i="4"/>
  <c r="U26" i="4"/>
  <c r="R7" i="4"/>
  <c r="J8" i="4"/>
  <c r="W6" i="4"/>
  <c r="V6" i="4"/>
  <c r="U6" i="4"/>
  <c r="T6" i="4"/>
  <c r="R28" i="4" l="1"/>
  <c r="J29" i="4"/>
  <c r="W27" i="4"/>
  <c r="V27" i="4"/>
  <c r="U27" i="4"/>
  <c r="T27" i="4"/>
  <c r="W7" i="4"/>
  <c r="V7" i="4"/>
  <c r="U7" i="4"/>
  <c r="T7" i="4"/>
  <c r="R8" i="4"/>
  <c r="J9" i="4"/>
  <c r="R29" i="4" l="1"/>
  <c r="J30" i="4"/>
  <c r="R30" i="4" s="1"/>
  <c r="W28" i="4"/>
  <c r="V28" i="4"/>
  <c r="T28" i="4"/>
  <c r="U28" i="4"/>
  <c r="R9" i="4"/>
  <c r="J10" i="4"/>
  <c r="U8" i="4"/>
  <c r="W8" i="4"/>
  <c r="V8" i="4"/>
  <c r="T8" i="4"/>
  <c r="W30" i="4" l="1"/>
  <c r="U30" i="4"/>
  <c r="T30" i="4"/>
  <c r="V30" i="4"/>
  <c r="T29" i="4"/>
  <c r="W29" i="4"/>
  <c r="V29" i="4"/>
  <c r="U29" i="4"/>
  <c r="R10" i="4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U20" i="4"/>
  <c r="T20" i="4"/>
  <c r="W20" i="4"/>
  <c r="V19" i="4"/>
  <c r="W19" i="4"/>
  <c r="U19" i="4"/>
  <c r="T19" i="4"/>
  <c r="R21" i="4" l="1"/>
  <c r="J22" i="4"/>
  <c r="R22" i="4" s="1"/>
  <c r="V21" i="4"/>
  <c r="T21" i="4"/>
  <c r="U21" i="4"/>
  <c r="W21" i="4"/>
  <c r="T22" i="4" l="1"/>
  <c r="U22" i="4"/>
  <c r="L6" i="3" s="1"/>
  <c r="V22" i="4"/>
  <c r="W22" i="4"/>
  <c r="L8" i="3" l="1"/>
  <c r="N7" i="3"/>
  <c r="N6" i="3"/>
  <c r="N8" i="3"/>
  <c r="N3" i="3"/>
  <c r="M6" i="3"/>
  <c r="M7" i="3"/>
  <c r="M8" i="3"/>
  <c r="M3" i="3"/>
  <c r="K8" i="3"/>
  <c r="K6" i="3"/>
  <c r="K7" i="3"/>
  <c r="K3" i="3"/>
  <c r="L3" i="3"/>
  <c r="L7" i="3"/>
  <c r="N5" i="3" l="1"/>
  <c r="N10" i="3" s="1"/>
  <c r="N4" i="3"/>
  <c r="X114" i="4"/>
  <c r="AB114" i="4" s="1"/>
  <c r="AF114" i="4" s="1"/>
  <c r="X108" i="4"/>
  <c r="AB108" i="4" s="1"/>
  <c r="AF108" i="4" s="1"/>
  <c r="X48" i="4"/>
  <c r="AB48" i="4" s="1"/>
  <c r="AF48" i="4" s="1"/>
  <c r="X56" i="4"/>
  <c r="AB56" i="4" s="1"/>
  <c r="AF56" i="4" s="1"/>
  <c r="X39" i="4"/>
  <c r="AB39" i="4" s="1"/>
  <c r="AF39" i="4" s="1"/>
  <c r="X131" i="4"/>
  <c r="AB131" i="4" s="1"/>
  <c r="AF131" i="4" s="1"/>
  <c r="X77" i="4"/>
  <c r="AB77" i="4" s="1"/>
  <c r="AF77" i="4" s="1"/>
  <c r="X26" i="4"/>
  <c r="AB26" i="4" s="1"/>
  <c r="AF26" i="4" s="1"/>
  <c r="X63" i="4"/>
  <c r="AB63" i="4" s="1"/>
  <c r="AF63" i="4" s="1"/>
  <c r="X58" i="4"/>
  <c r="AB58" i="4" s="1"/>
  <c r="AF58" i="4" s="1"/>
  <c r="X27" i="4"/>
  <c r="AB27" i="4" s="1"/>
  <c r="AF27" i="4" s="1"/>
  <c r="X29" i="4"/>
  <c r="AB29" i="4" s="1"/>
  <c r="AF29" i="4" s="1"/>
  <c r="X96" i="4"/>
  <c r="AB96" i="4" s="1"/>
  <c r="AF96" i="4" s="1"/>
  <c r="X74" i="4"/>
  <c r="AB74" i="4" s="1"/>
  <c r="AF74" i="4" s="1"/>
  <c r="X84" i="4"/>
  <c r="AB84" i="4" s="1"/>
  <c r="AF84" i="4" s="1"/>
  <c r="X98" i="4"/>
  <c r="AB98" i="4" s="1"/>
  <c r="AF98" i="4" s="1"/>
  <c r="X24" i="4"/>
  <c r="AB24" i="4" s="1"/>
  <c r="AF24" i="4" s="1"/>
  <c r="X112" i="4"/>
  <c r="AB112" i="4" s="1"/>
  <c r="AF112" i="4" s="1"/>
  <c r="X55" i="4"/>
  <c r="AB55" i="4" s="1"/>
  <c r="AF55" i="4" s="1"/>
  <c r="X132" i="4"/>
  <c r="AB132" i="4" s="1"/>
  <c r="AF132" i="4" s="1"/>
  <c r="X89" i="4"/>
  <c r="AB89" i="4" s="1"/>
  <c r="AF89" i="4" s="1"/>
  <c r="X47" i="4"/>
  <c r="AB47" i="4" s="1"/>
  <c r="AF47" i="4" s="1"/>
  <c r="X119" i="4"/>
  <c r="AB119" i="4" s="1"/>
  <c r="AF119" i="4" s="1"/>
  <c r="X65" i="4"/>
  <c r="AB65" i="4" s="1"/>
  <c r="AF65" i="4" s="1"/>
  <c r="X82" i="4"/>
  <c r="AB82" i="4" s="1"/>
  <c r="AF82" i="4" s="1"/>
  <c r="X83" i="4"/>
  <c r="AB83" i="4" s="1"/>
  <c r="AF83" i="4" s="1"/>
  <c r="X81" i="4"/>
  <c r="AB81" i="4" s="1"/>
  <c r="AF81" i="4" s="1"/>
  <c r="X37" i="4"/>
  <c r="AB37" i="4" s="1"/>
  <c r="AF37" i="4" s="1"/>
  <c r="X94" i="4"/>
  <c r="AB94" i="4" s="1"/>
  <c r="AF94" i="4" s="1"/>
  <c r="X46" i="4"/>
  <c r="AB46" i="4" s="1"/>
  <c r="AF46" i="4" s="1"/>
  <c r="X113" i="4"/>
  <c r="AB113" i="4" s="1"/>
  <c r="AF113" i="4" s="1"/>
  <c r="X103" i="4"/>
  <c r="AB103" i="4" s="1"/>
  <c r="AF103" i="4" s="1"/>
  <c r="X128" i="4"/>
  <c r="AB128" i="4" s="1"/>
  <c r="AF128" i="4" s="1"/>
  <c r="X97" i="4"/>
  <c r="AB97" i="4" s="1"/>
  <c r="AF97" i="4" s="1"/>
  <c r="X59" i="4"/>
  <c r="AB59" i="4" s="1"/>
  <c r="AF59" i="4" s="1"/>
  <c r="X28" i="4"/>
  <c r="AB28" i="4" s="1"/>
  <c r="AF28" i="4" s="1"/>
  <c r="X33" i="4"/>
  <c r="AB33" i="4" s="1"/>
  <c r="AF33" i="4" s="1"/>
  <c r="X90" i="4"/>
  <c r="AB90" i="4" s="1"/>
  <c r="AF90" i="4" s="1"/>
  <c r="X35" i="4"/>
  <c r="AB35" i="4" s="1"/>
  <c r="AF35" i="4" s="1"/>
  <c r="X57" i="4"/>
  <c r="AB57" i="4" s="1"/>
  <c r="AF57" i="4" s="1"/>
  <c r="X86" i="4"/>
  <c r="AB86" i="4" s="1"/>
  <c r="AF86" i="4" s="1"/>
  <c r="X52" i="4"/>
  <c r="AB52" i="4" s="1"/>
  <c r="AF52" i="4" s="1"/>
  <c r="X53" i="4"/>
  <c r="AB53" i="4" s="1"/>
  <c r="AF53" i="4" s="1"/>
  <c r="X51" i="4"/>
  <c r="AB51" i="4" s="1"/>
  <c r="AF51" i="4" s="1"/>
  <c r="X91" i="4"/>
  <c r="AB91" i="4" s="1"/>
  <c r="AF91" i="4" s="1"/>
  <c r="X44" i="4"/>
  <c r="AB44" i="4" s="1"/>
  <c r="AF44" i="4" s="1"/>
  <c r="X71" i="4"/>
  <c r="AB71" i="4" s="1"/>
  <c r="AF71" i="4" s="1"/>
  <c r="X36" i="4"/>
  <c r="AB36" i="4" s="1"/>
  <c r="AF36" i="4" s="1"/>
  <c r="X99" i="4"/>
  <c r="AB99" i="4" s="1"/>
  <c r="AF99" i="4" s="1"/>
  <c r="X42" i="4"/>
  <c r="AB42" i="4" s="1"/>
  <c r="AF42" i="4" s="1"/>
  <c r="X110" i="4"/>
  <c r="AB110" i="4" s="1"/>
  <c r="AF110" i="4" s="1"/>
  <c r="X23" i="4"/>
  <c r="AB23" i="4" s="1"/>
  <c r="AF23" i="4" s="1"/>
  <c r="X80" i="4"/>
  <c r="AB80" i="4" s="1"/>
  <c r="AF80" i="4" s="1"/>
  <c r="X93" i="4"/>
  <c r="AB93" i="4" s="1"/>
  <c r="AF93" i="4" s="1"/>
  <c r="X87" i="4"/>
  <c r="AB87" i="4" s="1"/>
  <c r="AF87" i="4" s="1"/>
  <c r="X105" i="4"/>
  <c r="AB105" i="4" s="1"/>
  <c r="AF105" i="4" s="1"/>
  <c r="X32" i="4"/>
  <c r="AB32" i="4" s="1"/>
  <c r="AF32" i="4" s="1"/>
  <c r="X104" i="4"/>
  <c r="AB104" i="4" s="1"/>
  <c r="AF104" i="4" s="1"/>
  <c r="X34" i="4"/>
  <c r="AB34" i="4" s="1"/>
  <c r="AF34" i="4" s="1"/>
  <c r="X109" i="4"/>
  <c r="AB109" i="4" s="1"/>
  <c r="AF109" i="4" s="1"/>
  <c r="X120" i="4"/>
  <c r="AB120" i="4" s="1"/>
  <c r="AF120" i="4" s="1"/>
  <c r="X117" i="4"/>
  <c r="AB117" i="4" s="1"/>
  <c r="AF117" i="4" s="1"/>
  <c r="X43" i="4"/>
  <c r="AB43" i="4" s="1"/>
  <c r="AF43" i="4" s="1"/>
  <c r="X40" i="4"/>
  <c r="AB40" i="4" s="1"/>
  <c r="AF40" i="4" s="1"/>
  <c r="X30" i="4"/>
  <c r="AB30" i="4" s="1"/>
  <c r="AF30" i="4" s="1"/>
  <c r="X79" i="4"/>
  <c r="AB79" i="4" s="1"/>
  <c r="AF79" i="4" s="1"/>
  <c r="X88" i="4"/>
  <c r="AB88" i="4" s="1"/>
  <c r="AF88" i="4" s="1"/>
  <c r="X54" i="4"/>
  <c r="AB54" i="4" s="1"/>
  <c r="AF54" i="4" s="1"/>
  <c r="X49" i="4"/>
  <c r="AB49" i="4" s="1"/>
  <c r="AF49" i="4" s="1"/>
  <c r="X121" i="4"/>
  <c r="AB121" i="4" s="1"/>
  <c r="AF121" i="4" s="1"/>
  <c r="X76" i="4"/>
  <c r="AB76" i="4" s="1"/>
  <c r="AF76" i="4" s="1"/>
  <c r="X41" i="4"/>
  <c r="AB41" i="4" s="1"/>
  <c r="AF41" i="4" s="1"/>
  <c r="X100" i="4"/>
  <c r="AB100" i="4" s="1"/>
  <c r="AF100" i="4" s="1"/>
  <c r="X130" i="4"/>
  <c r="AB130" i="4" s="1"/>
  <c r="AF130" i="4" s="1"/>
  <c r="X123" i="4"/>
  <c r="AB123" i="4" s="1"/>
  <c r="AF123" i="4" s="1"/>
  <c r="X67" i="4"/>
  <c r="AB67" i="4" s="1"/>
  <c r="AF67" i="4" s="1"/>
  <c r="X50" i="4"/>
  <c r="AB50" i="4" s="1"/>
  <c r="AF50" i="4" s="1"/>
  <c r="X60" i="4"/>
  <c r="AB60" i="4" s="1"/>
  <c r="AF60" i="4" s="1"/>
  <c r="X101" i="4"/>
  <c r="AB101" i="4" s="1"/>
  <c r="AF101" i="4" s="1"/>
  <c r="X106" i="4"/>
  <c r="AB106" i="4" s="1"/>
  <c r="AF106" i="4" s="1"/>
  <c r="X118" i="4"/>
  <c r="AB118" i="4" s="1"/>
  <c r="AF118" i="4" s="1"/>
  <c r="K5" i="3"/>
  <c r="K10" i="3" s="1"/>
  <c r="X116" i="4"/>
  <c r="AB116" i="4" s="1"/>
  <c r="AF116" i="4" s="1"/>
  <c r="X66" i="4"/>
  <c r="AB66" i="4" s="1"/>
  <c r="AF66" i="4" s="1"/>
  <c r="X25" i="4"/>
  <c r="AB25" i="4" s="1"/>
  <c r="AF25" i="4" s="1"/>
  <c r="X125" i="4"/>
  <c r="AB125" i="4" s="1"/>
  <c r="AF125" i="4" s="1"/>
  <c r="X78" i="4"/>
  <c r="AB78" i="4" s="1"/>
  <c r="AF78" i="4" s="1"/>
  <c r="X73" i="4"/>
  <c r="AB73" i="4" s="1"/>
  <c r="AF73" i="4" s="1"/>
  <c r="X61" i="4"/>
  <c r="AB61" i="4" s="1"/>
  <c r="AF61" i="4" s="1"/>
  <c r="X115" i="4"/>
  <c r="AB115" i="4" s="1"/>
  <c r="AF115" i="4" s="1"/>
  <c r="K4" i="3"/>
  <c r="K9" i="3" s="1"/>
  <c r="X129" i="4"/>
  <c r="AB129" i="4" s="1"/>
  <c r="AF129" i="4" s="1"/>
  <c r="X45" i="4"/>
  <c r="AB45" i="4" s="1"/>
  <c r="AF45" i="4" s="1"/>
  <c r="X70" i="4"/>
  <c r="AB70" i="4" s="1"/>
  <c r="AF70" i="4" s="1"/>
  <c r="X62" i="4"/>
  <c r="AB62" i="4" s="1"/>
  <c r="AF62" i="4" s="1"/>
  <c r="X127" i="4"/>
  <c r="AB127" i="4" s="1"/>
  <c r="AF127" i="4" s="1"/>
  <c r="X31" i="4"/>
  <c r="AB31" i="4" s="1"/>
  <c r="AF31" i="4" s="1"/>
  <c r="X111" i="4"/>
  <c r="AB111" i="4" s="1"/>
  <c r="AF111" i="4" s="1"/>
  <c r="X133" i="4"/>
  <c r="AB133" i="4" s="1"/>
  <c r="AF133" i="4" s="1"/>
  <c r="X64" i="4"/>
  <c r="AB64" i="4" s="1"/>
  <c r="AF64" i="4" s="1"/>
  <c r="X68" i="4"/>
  <c r="AB68" i="4" s="1"/>
  <c r="AF68" i="4" s="1"/>
  <c r="X95" i="4"/>
  <c r="AB95" i="4" s="1"/>
  <c r="AF95" i="4" s="1"/>
  <c r="X122" i="4"/>
  <c r="AB122" i="4" s="1"/>
  <c r="AF122" i="4" s="1"/>
  <c r="X75" i="4"/>
  <c r="AB75" i="4" s="1"/>
  <c r="AF75" i="4" s="1"/>
  <c r="X102" i="4"/>
  <c r="AB102" i="4" s="1"/>
  <c r="AF102" i="4" s="1"/>
  <c r="X92" i="4"/>
  <c r="AB92" i="4" s="1"/>
  <c r="AF92" i="4" s="1"/>
  <c r="X38" i="4"/>
  <c r="AB38" i="4" s="1"/>
  <c r="AF38" i="4" s="1"/>
  <c r="X124" i="4"/>
  <c r="AB124" i="4" s="1"/>
  <c r="AF124" i="4" s="1"/>
  <c r="X126" i="4"/>
  <c r="AB126" i="4" s="1"/>
  <c r="AF126" i="4" s="1"/>
  <c r="X69" i="4"/>
  <c r="AB69" i="4" s="1"/>
  <c r="AF69" i="4" s="1"/>
  <c r="X85" i="4"/>
  <c r="AB85" i="4" s="1"/>
  <c r="AF85" i="4" s="1"/>
  <c r="X72" i="4"/>
  <c r="AB72" i="4" s="1"/>
  <c r="AF72" i="4" s="1"/>
  <c r="X107" i="4"/>
  <c r="AB107" i="4" s="1"/>
  <c r="AF107" i="4" s="1"/>
  <c r="L5" i="3"/>
  <c r="L10" i="3" s="1"/>
  <c r="L4" i="3"/>
  <c r="L9" i="3" s="1"/>
  <c r="L12" i="3" s="1"/>
  <c r="L13" i="3" s="1"/>
  <c r="M5" i="3"/>
  <c r="M10" i="3" s="1"/>
  <c r="M4" i="3"/>
  <c r="M9" i="3" s="1"/>
  <c r="M12" i="3" s="1"/>
  <c r="M13" i="3" s="1"/>
  <c r="Z23" i="4"/>
  <c r="Z27" i="4"/>
  <c r="Z28" i="4"/>
  <c r="Z26" i="4"/>
  <c r="Z24" i="4"/>
  <c r="Z29" i="4"/>
  <c r="Z25" i="4"/>
  <c r="Z30" i="4"/>
  <c r="AA28" i="4"/>
  <c r="AA23" i="4"/>
  <c r="AA27" i="4"/>
  <c r="AA26" i="4"/>
  <c r="AA25" i="4"/>
  <c r="AA30" i="4"/>
  <c r="AA29" i="4"/>
  <c r="AA24" i="4"/>
  <c r="Y29" i="4"/>
  <c r="Y23" i="4"/>
  <c r="Y28" i="4"/>
  <c r="Y27" i="4"/>
  <c r="Y26" i="4"/>
  <c r="Y25" i="4"/>
  <c r="Y24" i="4"/>
  <c r="Y30" i="4"/>
  <c r="K12" i="3" l="1"/>
  <c r="K13" i="3" s="1"/>
  <c r="L14" i="3"/>
  <c r="X4" i="4"/>
  <c r="X17" i="4"/>
  <c r="X6" i="4"/>
  <c r="X19" i="4"/>
  <c r="X10" i="4"/>
  <c r="X5" i="4"/>
  <c r="X22" i="4"/>
  <c r="X16" i="4"/>
  <c r="K15" i="3"/>
  <c r="X18" i="4"/>
  <c r="X2" i="4"/>
  <c r="X11" i="4"/>
  <c r="X15" i="4"/>
  <c r="X9" i="4"/>
  <c r="X8" i="4"/>
  <c r="X20" i="4"/>
  <c r="X3" i="4"/>
  <c r="X21" i="4"/>
  <c r="X14" i="4"/>
  <c r="X13" i="4"/>
  <c r="X12" i="4"/>
  <c r="X7" i="4"/>
  <c r="Y8" i="4"/>
  <c r="Y2" i="4"/>
  <c r="Y11" i="4"/>
  <c r="Y22" i="4"/>
  <c r="Y18" i="4"/>
  <c r="Y3" i="4"/>
  <c r="Y21" i="4"/>
  <c r="Y9" i="4"/>
  <c r="Y10" i="4"/>
  <c r="Y14" i="4"/>
  <c r="L15" i="3"/>
  <c r="Y20" i="4"/>
  <c r="Y12" i="4"/>
  <c r="Y4" i="4"/>
  <c r="Y15" i="4"/>
  <c r="Y13" i="4"/>
  <c r="Y6" i="4"/>
  <c r="Y19" i="4"/>
  <c r="Y5" i="4"/>
  <c r="Y7" i="4"/>
  <c r="Y17" i="4"/>
  <c r="Y16" i="4"/>
  <c r="Z8" i="4"/>
  <c r="Z3" i="4"/>
  <c r="Z9" i="4"/>
  <c r="Z15" i="4"/>
  <c r="Z18" i="4"/>
  <c r="Z4" i="4"/>
  <c r="Z19" i="4"/>
  <c r="Z13" i="4"/>
  <c r="Z5" i="4"/>
  <c r="Z7" i="4"/>
  <c r="Z12" i="4"/>
  <c r="Z10" i="4"/>
  <c r="Z16" i="4"/>
  <c r="Z6" i="4"/>
  <c r="Z11" i="4"/>
  <c r="Z17" i="4"/>
  <c r="Z22" i="4"/>
  <c r="Z20" i="4"/>
  <c r="Z2" i="4"/>
  <c r="Z14" i="4"/>
  <c r="Z21" i="4"/>
  <c r="M15" i="3"/>
  <c r="K14" i="3"/>
  <c r="M14" i="3"/>
  <c r="N9" i="3"/>
  <c r="N12" i="3" s="1"/>
  <c r="N13" i="3" s="1"/>
  <c r="N14" i="3"/>
  <c r="L11" i="3" l="1"/>
  <c r="AC17" i="4" s="1"/>
  <c r="AG17" i="4" s="1"/>
  <c r="K11" i="3"/>
  <c r="AB5" i="4" s="1"/>
  <c r="AF5" i="4" s="1"/>
  <c r="M11" i="3"/>
  <c r="AD18" i="4" s="1"/>
  <c r="AH18" i="4" s="1"/>
  <c r="AB22" i="4"/>
  <c r="AF22" i="4" s="1"/>
  <c r="AA3" i="4"/>
  <c r="AA5" i="4"/>
  <c r="AA22" i="4"/>
  <c r="AA18" i="4"/>
  <c r="N15" i="3"/>
  <c r="AA8" i="4"/>
  <c r="AA4" i="4"/>
  <c r="AA7" i="4"/>
  <c r="AA13" i="4"/>
  <c r="AA17" i="4"/>
  <c r="AA20" i="4"/>
  <c r="AA16" i="4"/>
  <c r="AA6" i="4"/>
  <c r="AA2" i="4"/>
  <c r="AA14" i="4"/>
  <c r="AA11" i="4"/>
  <c r="AA12" i="4"/>
  <c r="AA9" i="4"/>
  <c r="AA19" i="4"/>
  <c r="AA21" i="4"/>
  <c r="AA15" i="4"/>
  <c r="AA10" i="4"/>
  <c r="AB15" i="4"/>
  <c r="AF15" i="4" s="1"/>
  <c r="AB13" i="4"/>
  <c r="AF13" i="4" s="1"/>
  <c r="AB14" i="4"/>
  <c r="AF14" i="4" s="1"/>
  <c r="AB12" i="4"/>
  <c r="AF12" i="4" s="1"/>
  <c r="AB7" i="4"/>
  <c r="AF7" i="4" s="1"/>
  <c r="AB11" i="4"/>
  <c r="AF11" i="4" s="1"/>
  <c r="AB4" i="4"/>
  <c r="AF4" i="4" s="1"/>
  <c r="AB9" i="4"/>
  <c r="AF9" i="4" s="1"/>
  <c r="AB2" i="4"/>
  <c r="AF2" i="4" s="1"/>
  <c r="AB6" i="4"/>
  <c r="AF6" i="4" s="1"/>
  <c r="AB8" i="4"/>
  <c r="AF8" i="4" s="1"/>
  <c r="AB3" i="4"/>
  <c r="AF3" i="4" s="1"/>
  <c r="AB10" i="4"/>
  <c r="AF10" i="4" s="1"/>
  <c r="AE28" i="4"/>
  <c r="AI28" i="4" s="1"/>
  <c r="AC24" i="4"/>
  <c r="AG24" i="4" s="1"/>
  <c r="AD29" i="4"/>
  <c r="AH29" i="4" s="1"/>
  <c r="AD24" i="4"/>
  <c r="AH24" i="4" s="1"/>
  <c r="AD25" i="4"/>
  <c r="AH25" i="4" s="1"/>
  <c r="AC28" i="4"/>
  <c r="AG28" i="4" s="1"/>
  <c r="AC26" i="4"/>
  <c r="AG26" i="4" s="1"/>
  <c r="AD22" i="4"/>
  <c r="AH22" i="4" s="1"/>
  <c r="AE27" i="4"/>
  <c r="AI27" i="4" s="1"/>
  <c r="AE30" i="4"/>
  <c r="AI30" i="4" s="1"/>
  <c r="AD27" i="4"/>
  <c r="AH27" i="4" s="1"/>
  <c r="AE24" i="4"/>
  <c r="AI24" i="4" s="1"/>
  <c r="AE25" i="4"/>
  <c r="AI25" i="4" s="1"/>
  <c r="AC23" i="4"/>
  <c r="AG23" i="4" s="1"/>
  <c r="AC30" i="4"/>
  <c r="AG30" i="4" s="1"/>
  <c r="AD30" i="4"/>
  <c r="AH30" i="4" s="1"/>
  <c r="AC29" i="4"/>
  <c r="AG29" i="4" s="1"/>
  <c r="AC27" i="4"/>
  <c r="AG27" i="4" s="1"/>
  <c r="AD26" i="4"/>
  <c r="AH26" i="4" s="1"/>
  <c r="AE23" i="4"/>
  <c r="AI23" i="4" s="1"/>
  <c r="AC22" i="4"/>
  <c r="AG22" i="4" s="1"/>
  <c r="AC21" i="4"/>
  <c r="AG21" i="4" s="1"/>
  <c r="AD23" i="4"/>
  <c r="AH23" i="4" s="1"/>
  <c r="AD21" i="4"/>
  <c r="AH21" i="4" s="1"/>
  <c r="AD28" i="4"/>
  <c r="AH28" i="4" s="1"/>
  <c r="AE26" i="4"/>
  <c r="AI26" i="4" s="1"/>
  <c r="AE29" i="4"/>
  <c r="AI29" i="4" s="1"/>
  <c r="AC25" i="4"/>
  <c r="AG25" i="4" s="1"/>
  <c r="AC11" i="4"/>
  <c r="AG11" i="4" s="1"/>
  <c r="AC20" i="4"/>
  <c r="AG20" i="4" s="1"/>
  <c r="AC6" i="4"/>
  <c r="AG6" i="4" s="1"/>
  <c r="AD3" i="4"/>
  <c r="AH3" i="4" s="1"/>
  <c r="AD19" i="4"/>
  <c r="AH19" i="4" s="1"/>
  <c r="AC15" i="4"/>
  <c r="AG15" i="4" s="1"/>
  <c r="AC4" i="4"/>
  <c r="AG4" i="4" s="1"/>
  <c r="AC12" i="4"/>
  <c r="AG12" i="4" s="1"/>
  <c r="AC3" i="4"/>
  <c r="AG3" i="4" s="1"/>
  <c r="AD4" i="4"/>
  <c r="AH4" i="4" s="1"/>
  <c r="AC18" i="4"/>
  <c r="AG18" i="4" s="1"/>
  <c r="AC13" i="4"/>
  <c r="AG13" i="4" s="1"/>
  <c r="AD11" i="4"/>
  <c r="AH11" i="4" s="1"/>
  <c r="AD15" i="4"/>
  <c r="AH15" i="4" s="1"/>
  <c r="AD10" i="4"/>
  <c r="AH10" i="4" s="1"/>
  <c r="AD17" i="4"/>
  <c r="AH17" i="4" s="1"/>
  <c r="AD12" i="4"/>
  <c r="AH12" i="4" s="1"/>
  <c r="AD5" i="4"/>
  <c r="AH5" i="4" s="1"/>
  <c r="AC9" i="4"/>
  <c r="AG9" i="4" s="1"/>
  <c r="AC10" i="4"/>
  <c r="AG10" i="4" s="1"/>
  <c r="AC19" i="4"/>
  <c r="AG19" i="4" s="1"/>
  <c r="AD8" i="4"/>
  <c r="AH8" i="4" s="1"/>
  <c r="AC8" i="4"/>
  <c r="AG8" i="4" s="1"/>
  <c r="AD2" i="4"/>
  <c r="AH2" i="4" s="1"/>
  <c r="AD14" i="4"/>
  <c r="AH14" i="4" s="1"/>
  <c r="AD9" i="4"/>
  <c r="AH9" i="4" s="1"/>
  <c r="AC14" i="4"/>
  <c r="AG14" i="4" s="1"/>
  <c r="AD13" i="4"/>
  <c r="AH13" i="4" s="1"/>
  <c r="AD20" i="4"/>
  <c r="AH20" i="4" s="1"/>
  <c r="AD16" i="4"/>
  <c r="AH16" i="4" s="1"/>
  <c r="AD7" i="4"/>
  <c r="AH7" i="4" s="1"/>
  <c r="AC7" i="4"/>
  <c r="AG7" i="4" s="1"/>
  <c r="AD6" i="4"/>
  <c r="AH6" i="4" s="1"/>
  <c r="AB16" i="4" l="1"/>
  <c r="AF16" i="4" s="1"/>
  <c r="AB18" i="4"/>
  <c r="AF18" i="4" s="1"/>
  <c r="AB17" i="4"/>
  <c r="AF17" i="4" s="1"/>
  <c r="AB19" i="4"/>
  <c r="AF19" i="4" s="1"/>
  <c r="AC16" i="4"/>
  <c r="AG16" i="4" s="1"/>
  <c r="AC5" i="4"/>
  <c r="AG5" i="4" s="1"/>
  <c r="AC2" i="4"/>
  <c r="AG2" i="4" s="1"/>
  <c r="AB20" i="4"/>
  <c r="AF20" i="4" s="1"/>
  <c r="AB21" i="4"/>
  <c r="AF21" i="4" s="1"/>
  <c r="N11" i="3"/>
  <c r="AE4" i="4" s="1"/>
  <c r="AI4" i="4" s="1"/>
  <c r="D6" i="3"/>
  <c r="D8" i="3"/>
  <c r="D7" i="3"/>
  <c r="D3" i="3"/>
  <c r="D4" i="3" s="1"/>
  <c r="D9" i="3" s="1"/>
  <c r="F7" i="3"/>
  <c r="F8" i="3"/>
  <c r="F3" i="3"/>
  <c r="F6" i="3"/>
  <c r="E3" i="3"/>
  <c r="E8" i="3"/>
  <c r="E6" i="3"/>
  <c r="E7" i="3"/>
  <c r="AE22" i="4" l="1"/>
  <c r="AI22" i="4" s="1"/>
  <c r="AE18" i="4"/>
  <c r="AI18" i="4" s="1"/>
  <c r="AE12" i="4"/>
  <c r="AI12" i="4" s="1"/>
  <c r="AE16" i="4"/>
  <c r="AI16" i="4" s="1"/>
  <c r="AE2" i="4"/>
  <c r="AI2" i="4" s="1"/>
  <c r="AE11" i="4"/>
  <c r="AI11" i="4" s="1"/>
  <c r="AE7" i="4"/>
  <c r="AI7" i="4" s="1"/>
  <c r="AE15" i="4"/>
  <c r="AI15" i="4" s="1"/>
  <c r="AE20" i="4"/>
  <c r="AI20" i="4" s="1"/>
  <c r="AE19" i="4"/>
  <c r="AI19" i="4" s="1"/>
  <c r="AE6" i="4"/>
  <c r="AI6" i="4" s="1"/>
  <c r="AE5" i="4"/>
  <c r="AI5" i="4" s="1"/>
  <c r="AE21" i="4"/>
  <c r="AI21" i="4" s="1"/>
  <c r="AE13" i="4"/>
  <c r="AI13" i="4" s="1"/>
  <c r="AE3" i="4"/>
  <c r="AI3" i="4" s="1"/>
  <c r="AE8" i="4"/>
  <c r="AI8" i="4" s="1"/>
  <c r="AE10" i="4"/>
  <c r="AI10" i="4" s="1"/>
  <c r="AE14" i="4"/>
  <c r="AI14" i="4" s="1"/>
  <c r="AE9" i="4"/>
  <c r="AI9" i="4" s="1"/>
  <c r="AE17" i="4"/>
  <c r="AI17" i="4" s="1"/>
  <c r="D5" i="3"/>
  <c r="D10" i="3" s="1"/>
  <c r="D12" i="3" s="1"/>
  <c r="E4" i="3"/>
  <c r="E9" i="3" s="1"/>
  <c r="E5" i="3"/>
  <c r="E10" i="3" s="1"/>
  <c r="F5" i="3"/>
  <c r="F10" i="3" s="1"/>
  <c r="F4" i="3"/>
  <c r="F9" i="3" s="1"/>
  <c r="G6" i="3" l="1"/>
  <c r="G7" i="3"/>
  <c r="G3" i="3"/>
  <c r="G8" i="3"/>
  <c r="D14" i="3"/>
  <c r="D13" i="3"/>
  <c r="D15" i="3" s="1"/>
  <c r="E12" i="3"/>
  <c r="F12" i="3"/>
  <c r="F13" i="3" s="1"/>
  <c r="F15" i="3" s="1"/>
  <c r="F14" i="3"/>
  <c r="E13" i="3"/>
  <c r="E15" i="3" s="1"/>
  <c r="E14" i="3"/>
  <c r="G5" i="3" l="1"/>
  <c r="G10" i="3" s="1"/>
  <c r="G4" i="3"/>
  <c r="G9" i="3" s="1"/>
  <c r="G12" i="3" s="1"/>
  <c r="G13" i="3" s="1"/>
  <c r="G15" i="3" s="1"/>
  <c r="G14" i="3" l="1"/>
  <c r="B4" i="1" l="1"/>
  <c r="B7" i="1"/>
  <c r="D23" i="3"/>
  <c r="B6" i="1"/>
  <c r="B5" i="1"/>
  <c r="B8" i="1" l="1"/>
  <c r="B18" i="6"/>
  <c r="S128" i="4"/>
  <c r="S73" i="4"/>
  <c r="S96" i="4"/>
  <c r="S97" i="4"/>
  <c r="S25" i="4"/>
  <c r="S39" i="4"/>
  <c r="S27" i="4"/>
  <c r="S33" i="4"/>
  <c r="S8" i="4"/>
  <c r="S131" i="4"/>
  <c r="S55" i="4"/>
  <c r="S101" i="4"/>
  <c r="S100" i="4"/>
  <c r="S37" i="4"/>
  <c r="S82" i="4"/>
  <c r="S91" i="4"/>
  <c r="S21" i="4"/>
  <c r="S122" i="4"/>
  <c r="S3" i="4"/>
  <c r="S12" i="4"/>
  <c r="S52" i="4"/>
  <c r="S51" i="4"/>
  <c r="S133" i="4"/>
  <c r="S30" i="4"/>
  <c r="S56" i="4"/>
  <c r="S118" i="4"/>
  <c r="S2" i="4"/>
  <c r="S90" i="4"/>
  <c r="S71" i="4"/>
  <c r="S93" i="4"/>
  <c r="S47" i="4"/>
  <c r="S23" i="4"/>
  <c r="S113" i="4"/>
  <c r="S67" i="4"/>
  <c r="S104" i="4"/>
  <c r="S57" i="4"/>
  <c r="S80" i="4"/>
  <c r="S81" i="4"/>
  <c r="S9" i="4"/>
  <c r="S26" i="4"/>
  <c r="S11" i="4"/>
  <c r="S17" i="4"/>
  <c r="S92" i="4"/>
  <c r="S79" i="4"/>
  <c r="S130" i="4"/>
  <c r="S60" i="4"/>
  <c r="S126" i="4"/>
  <c r="S4" i="4"/>
  <c r="S121" i="4"/>
  <c r="S19" i="4"/>
  <c r="S28" i="4"/>
  <c r="S68" i="4"/>
  <c r="S5" i="4"/>
  <c r="S114" i="4"/>
  <c r="S63" i="4"/>
  <c r="S95" i="4"/>
  <c r="S111" i="4"/>
  <c r="S32" i="4"/>
  <c r="S46" i="4"/>
  <c r="S34" i="4"/>
  <c r="S109" i="4"/>
  <c r="S58" i="4"/>
  <c r="S38" i="4"/>
  <c r="S86" i="4"/>
  <c r="S108" i="4"/>
  <c r="S112" i="4"/>
  <c r="S76" i="4"/>
  <c r="S88" i="4"/>
  <c r="S132" i="4"/>
  <c r="S64" i="4"/>
  <c r="S65" i="4"/>
  <c r="S85" i="4"/>
  <c r="S10" i="4"/>
  <c r="S18" i="4"/>
  <c r="S66" i="4"/>
  <c r="S24" i="4"/>
  <c r="S129" i="4"/>
  <c r="S99" i="4"/>
  <c r="S61" i="4"/>
  <c r="S83" i="4"/>
  <c r="S35" i="4"/>
  <c r="S43" i="4"/>
  <c r="S84" i="4"/>
  <c r="S22" i="4"/>
  <c r="S94" i="4"/>
  <c r="S44" i="4"/>
  <c r="S45" i="4"/>
  <c r="S59" i="4"/>
  <c r="S117" i="4"/>
  <c r="S62" i="4"/>
  <c r="S15" i="4"/>
  <c r="S124" i="4"/>
  <c r="S14" i="4"/>
  <c r="S53" i="4"/>
  <c r="S102" i="4"/>
  <c r="S119" i="4"/>
  <c r="S74" i="4"/>
  <c r="S87" i="4"/>
  <c r="S89" i="4"/>
  <c r="S54" i="4"/>
  <c r="S123" i="4"/>
  <c r="S115" i="4"/>
  <c r="S127" i="4"/>
  <c r="S48" i="4"/>
  <c r="S49" i="4"/>
  <c r="S36" i="4"/>
  <c r="S72" i="4"/>
  <c r="S69" i="4"/>
  <c r="S116" i="4"/>
  <c r="S20" i="4"/>
  <c r="S40" i="4"/>
  <c r="S107" i="4"/>
  <c r="S41" i="4"/>
  <c r="S110" i="4"/>
  <c r="S98" i="4"/>
  <c r="S29" i="4"/>
  <c r="S75" i="4"/>
  <c r="S6" i="4"/>
  <c r="S78" i="4"/>
  <c r="S31" i="4"/>
  <c r="S13" i="4"/>
  <c r="S125" i="4"/>
  <c r="S50" i="4"/>
  <c r="S106" i="4"/>
  <c r="S16" i="4"/>
  <c r="S120" i="4"/>
  <c r="S103" i="4"/>
  <c r="S105" i="4"/>
  <c r="S70" i="4"/>
  <c r="S77" i="4"/>
  <c r="S42" i="4"/>
  <c r="S7" i="4"/>
  <c r="U4" i="3" l="1" a="1"/>
  <c r="U4" i="3" l="1"/>
  <c r="AC4" i="3" s="1" a="1"/>
  <c r="AC4" i="3" s="1"/>
  <c r="AB4" i="3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<sst xmlns="http://schemas.openxmlformats.org/spreadsheetml/2006/main" count="214" uniqueCount="127">
  <si>
    <t>Weather Zone</t>
  </si>
  <si>
    <t>Thunder Bay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</si>
  <si>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</si>
  <si>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</si>
  <si>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</si>
  <si>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</si>
  <si>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</si>
  <si>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</si>
  <si>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</si>
  <si>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A</t>
  </si>
  <si>
    <t>E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</si>
  <si>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</si>
  <si>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</si>
  <si>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</si>
  <si>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</si>
  <si>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</si>
  <si>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</si>
  <si>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</si>
  <si>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</si>
  <si>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</si>
  <si>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</si>
  <si>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</si>
  <si>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</si>
  <si>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</si>
  <si>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</si>
  <si>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</si>
  <si>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</si>
  <si>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</si>
  <si>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</si>
  <si>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</si>
  <si>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</si>
  <si>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</si>
  <si>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</si>
  <si>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</si>
  <si>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</si>
  <si>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</si>
  <si>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</si>
  <si>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</si>
  <si>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</si>
  <si>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</si>
  <si>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</si>
  <si>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</si>
  <si>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</si>
  <si>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</si>
  <si>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</si>
  <si>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</si>
  <si>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</si>
  <si>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</si>
  <si>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</si>
  <si>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</si>
  <si>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</si>
  <si>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</si>
  <si>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</si>
  <si>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</si>
  <si>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</si>
  <si>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</si>
  <si>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</si>
  <si>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</si>
  <si>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</si>
  <si>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</si>
  <si>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</si>
  <si>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</si>
  <si>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</si>
  <si>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</si>
  <si>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</si>
  <si>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</si>
  <si>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</si>
  <si>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</si>
  <si>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</si>
  <si>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</si>
  <si>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</si>
  <si>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</si>
  <si>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</si>
  <si>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</si>
  <si>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</si>
  <si>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</si>
  <si>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Ottawa</t>
  </si>
  <si>
    <t>Wx Column Index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</si>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</sst>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" fontId="0" fillId="3" borderId="0" xfId="0" applyNumberFormat="1" applyFill="1"/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152.36920883820386</c:v>
                </c:pt>
                <c:pt idx="1">
                  <c:v>21.09447004608295</c:v>
                </c:pt>
                <c:pt idx="2">
                  <c:v>211.16511867905058</c:v>
                </c:pt>
                <c:pt idx="3">
                  <c:v>345.08333333333331</c:v>
                </c:pt>
                <c:pt idx="7">
                  <c:v>706.02139209176983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5.0825396855435674</c:v>
                </c:pt>
                <c:pt idx="1">
                  <c:v>16.761290315418474</c:v>
                </c:pt>
                <c:pt idx="2">
                  <c:v>14.583620676321203</c:v>
                </c:pt>
                <c:pt idx="3">
                  <c:v>1.4777777876172751</c:v>
                </c:pt>
                <c:pt idx="4">
                  <c:v>-4.3241666952768965</c:v>
                </c:pt>
                <c:pt idx="5">
                  <c:v>-4.0975806328558155</c:v>
                </c:pt>
                <c:pt idx="6">
                  <c:v>5.0246031946606102</c:v>
                </c:pt>
                <c:pt idx="7">
                  <c:v>12.125423721337722</c:v>
                </c:pt>
                <c:pt idx="8">
                  <c:v>12.114516118781701</c:v>
                </c:pt>
                <c:pt idx="9">
                  <c:v>2.3982455944805814</c:v>
                </c:pt>
                <c:pt idx="10">
                  <c:v>-4.1195312142372131</c:v>
                </c:pt>
                <c:pt idx="11">
                  <c:v>-3.6855932494341319</c:v>
                </c:pt>
                <c:pt idx="12">
                  <c:v>4.9330508097753683</c:v>
                </c:pt>
                <c:pt idx="13">
                  <c:v>13.838492074715241</c:v>
                </c:pt>
                <c:pt idx="14">
                  <c:v>3.3660714078162393</c:v>
                </c:pt>
                <c:pt idx="15">
                  <c:v>-4.3111111020284989</c:v>
                </c:pt>
                <c:pt idx="16">
                  <c:v>5.9684210332077843</c:v>
                </c:pt>
                <c:pt idx="17">
                  <c:v>17.184166689713795</c:v>
                </c:pt>
                <c:pt idx="18">
                  <c:v>14.792741937803164</c:v>
                </c:pt>
                <c:pt idx="19">
                  <c:v>2.2153225656478632</c:v>
                </c:pt>
                <c:pt idx="20">
                  <c:v>-4.6936507906232565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137.69841269841271</c:v>
                </c:pt>
                <c:pt idx="1">
                  <c:v>339.08064516129031</c:v>
                </c:pt>
                <c:pt idx="2">
                  <c:v>291.65517241379308</c:v>
                </c:pt>
                <c:pt idx="3">
                  <c:v>66.61904761904762</c:v>
                </c:pt>
                <c:pt idx="4">
                  <c:v>20.633333333333333</c:v>
                </c:pt>
                <c:pt idx="5">
                  <c:v>27.06451612903226</c:v>
                </c:pt>
                <c:pt idx="6">
                  <c:v>148.31746031746033</c:v>
                </c:pt>
                <c:pt idx="7">
                  <c:v>259.16949152542372</c:v>
                </c:pt>
                <c:pt idx="8">
                  <c:v>260.27419354838707</c:v>
                </c:pt>
                <c:pt idx="9">
                  <c:v>80.298245614035082</c:v>
                </c:pt>
                <c:pt idx="10">
                  <c:v>16.6875</c:v>
                </c:pt>
                <c:pt idx="11">
                  <c:v>40.152542372881356</c:v>
                </c:pt>
                <c:pt idx="12">
                  <c:v>145.05084745762713</c:v>
                </c:pt>
                <c:pt idx="13">
                  <c:v>310.80158730158729</c:v>
                </c:pt>
                <c:pt idx="14">
                  <c:v>102.44642857142857</c:v>
                </c:pt>
                <c:pt idx="15">
                  <c:v>16.928571428571427</c:v>
                </c:pt>
                <c:pt idx="16">
                  <c:v>166.52631578947367</c:v>
                </c:pt>
                <c:pt idx="17">
                  <c:v>345.08333333333331</c:v>
                </c:pt>
                <c:pt idx="18">
                  <c:v>315.82258064516128</c:v>
                </c:pt>
                <c:pt idx="19">
                  <c:v>84.274193548387103</c:v>
                </c:pt>
                <c:pt idx="20">
                  <c:v>10.619047619047619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5.0825396855435674</c:v>
                </c:pt>
                <c:pt idx="1">
                  <c:v>16.761290315418474</c:v>
                </c:pt>
                <c:pt idx="2">
                  <c:v>14.583620676321203</c:v>
                </c:pt>
                <c:pt idx="3">
                  <c:v>1.4777777876172751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137.69841269841271</c:v>
                </c:pt>
                <c:pt idx="1">
                  <c:v>339.08064516129031</c:v>
                </c:pt>
                <c:pt idx="2">
                  <c:v>291.65517241379308</c:v>
                </c:pt>
                <c:pt idx="3">
                  <c:v>66.61904761904762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workbookViewId="0">
      <pane xSplit="3" ySplit="2" topLeftCell="D3" activePane="bottomRight" state="frozen"/>
      <selection pane="bottomRight" activeCell="G3" sqref="G3:G48"/>
      <selection pane="bottomLeft" activeCell="A2" sqref="A2"/>
      <selection pane="topRight" activeCell="D1" sqref="D1"/>
    </sheetView>
  </sheetViews>
  <sheetFormatPr defaultColWidth="10.5" defaultRowHeight="15.6"/>
  <cols>
    <col min="1" max="6" width="12.75" customWidth="1"/>
  </cols>
  <sheetData>
    <row r="1" spans="1:23">
      <c r="A1" t="s">
        <v>0</v>
      </c>
      <c r="B1" t="s">
        <v>1</v>
      </c>
    </row>
    <row r="2" spans="1:2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>
      <c r="A3" s="11"/>
      <c r="B3" s="11">
        <v>44362</v>
      </c>
      <c r="C3" s="2">
        <v>44394</v>
      </c>
      <c r="D3" s="12">
        <v>33</v>
      </c>
      <c r="E3" s="12">
        <v>116070</v>
      </c>
      <c r="F3" s="15" t="s">
        <v>9</v>
      </c>
      <c r="G3" s="25">
        <v>971</v>
      </c>
      <c r="M3" s="2"/>
      <c r="N3" s="2"/>
      <c r="O3" s="2"/>
      <c r="U3" s="2"/>
      <c r="V3" s="2"/>
      <c r="W3" s="2"/>
    </row>
    <row r="4" spans="1:23">
      <c r="A4" s="11"/>
      <c r="B4" s="11">
        <v>44395</v>
      </c>
      <c r="C4" s="2">
        <v>44426</v>
      </c>
      <c r="D4" s="12">
        <v>32</v>
      </c>
      <c r="E4" s="12">
        <v>116203</v>
      </c>
      <c r="F4" s="15" t="s">
        <v>10</v>
      </c>
      <c r="G4" s="25">
        <v>418</v>
      </c>
      <c r="M4" s="2"/>
      <c r="N4" s="2"/>
      <c r="O4" s="2"/>
      <c r="U4" s="2"/>
      <c r="V4" s="2"/>
      <c r="W4" s="2"/>
    </row>
    <row r="5" spans="1:23">
      <c r="A5" s="11"/>
      <c r="B5" s="11">
        <v>44427</v>
      </c>
      <c r="C5" s="2">
        <v>44457</v>
      </c>
      <c r="D5" s="12">
        <v>31</v>
      </c>
      <c r="E5" s="12">
        <v>116283</v>
      </c>
      <c r="F5" s="15" t="s">
        <v>9</v>
      </c>
      <c r="G5" s="25">
        <v>251</v>
      </c>
      <c r="M5" s="2"/>
      <c r="N5" s="2"/>
      <c r="O5" s="2"/>
      <c r="U5" s="2"/>
      <c r="V5" s="2"/>
      <c r="W5" s="2"/>
    </row>
    <row r="6" spans="1:23">
      <c r="A6" s="11"/>
      <c r="B6" s="11">
        <v>44458</v>
      </c>
      <c r="C6" s="2">
        <v>44488</v>
      </c>
      <c r="D6" s="12">
        <v>31</v>
      </c>
      <c r="E6" s="12">
        <v>116411</v>
      </c>
      <c r="F6" s="15" t="s">
        <v>10</v>
      </c>
      <c r="G6" s="25">
        <v>402</v>
      </c>
      <c r="M6" s="2"/>
      <c r="N6" s="2"/>
      <c r="O6" s="2"/>
      <c r="U6" s="2"/>
      <c r="V6" s="2"/>
      <c r="W6" s="2"/>
    </row>
    <row r="7" spans="1:23">
      <c r="A7" s="11"/>
      <c r="B7" s="11">
        <v>44489</v>
      </c>
      <c r="C7" s="2">
        <v>44519</v>
      </c>
      <c r="D7" s="12">
        <v>31</v>
      </c>
      <c r="E7" s="12">
        <v>117946</v>
      </c>
      <c r="F7" s="15" t="s">
        <v>9</v>
      </c>
      <c r="G7" s="25">
        <v>4823</v>
      </c>
      <c r="M7" s="2"/>
      <c r="N7" s="2"/>
      <c r="O7" s="2"/>
      <c r="U7" s="2"/>
      <c r="V7" s="2"/>
      <c r="W7" s="2"/>
    </row>
    <row r="8" spans="1:23">
      <c r="A8" s="11"/>
      <c r="B8" s="11">
        <v>44520</v>
      </c>
      <c r="C8" s="2">
        <v>44547</v>
      </c>
      <c r="D8" s="12">
        <v>28</v>
      </c>
      <c r="E8" s="12">
        <v>120089</v>
      </c>
      <c r="F8" s="15" t="s">
        <v>10</v>
      </c>
      <c r="G8" s="25">
        <v>6733</v>
      </c>
      <c r="M8" s="2"/>
      <c r="N8" s="2"/>
      <c r="O8" s="2"/>
      <c r="U8" s="2"/>
      <c r="V8" s="2"/>
      <c r="W8" s="2"/>
    </row>
    <row r="9" spans="1:23">
      <c r="A9" s="11"/>
      <c r="B9" s="11">
        <v>44548</v>
      </c>
      <c r="C9" s="2">
        <v>44581</v>
      </c>
      <c r="D9" s="12">
        <v>34</v>
      </c>
      <c r="E9" s="12">
        <v>124178</v>
      </c>
      <c r="F9" s="15" t="s">
        <v>9</v>
      </c>
      <c r="G9" s="25">
        <v>12848</v>
      </c>
      <c r="M9" s="2"/>
      <c r="N9" s="2"/>
      <c r="O9" s="2"/>
      <c r="U9" s="2"/>
      <c r="V9" s="2"/>
      <c r="W9" s="2"/>
    </row>
    <row r="10" spans="1:23">
      <c r="A10" s="11"/>
      <c r="B10" s="11">
        <v>44582</v>
      </c>
      <c r="C10" s="2">
        <v>44608</v>
      </c>
      <c r="D10" s="12">
        <v>27</v>
      </c>
      <c r="E10" s="12">
        <v>128025</v>
      </c>
      <c r="F10" s="15" t="s">
        <v>10</v>
      </c>
      <c r="G10" s="25">
        <v>12087</v>
      </c>
      <c r="M10" s="2"/>
      <c r="N10" s="2"/>
      <c r="O10" s="2"/>
      <c r="U10" s="2"/>
      <c r="V10" s="2"/>
      <c r="W10" s="2"/>
    </row>
    <row r="11" spans="1:23">
      <c r="A11" s="11"/>
      <c r="B11" s="11">
        <v>44609</v>
      </c>
      <c r="C11" s="2">
        <v>44641</v>
      </c>
      <c r="D11" s="12">
        <v>33</v>
      </c>
      <c r="E11" s="12">
        <v>130768</v>
      </c>
      <c r="F11" s="15" t="s">
        <v>9</v>
      </c>
      <c r="G11" s="25">
        <v>8618</v>
      </c>
      <c r="M11" s="2"/>
      <c r="N11" s="2"/>
      <c r="O11" s="2"/>
      <c r="U11" s="2"/>
      <c r="V11" s="2"/>
      <c r="W11" s="2"/>
    </row>
    <row r="12" spans="1:23">
      <c r="A12" s="11"/>
      <c r="B12" s="11">
        <v>44642</v>
      </c>
      <c r="C12" s="2">
        <v>44670</v>
      </c>
      <c r="D12" s="12">
        <v>29</v>
      </c>
      <c r="E12" s="12">
        <v>132487</v>
      </c>
      <c r="F12" s="15" t="s">
        <v>10</v>
      </c>
      <c r="G12" s="25">
        <v>5401</v>
      </c>
      <c r="M12" s="2"/>
      <c r="N12" s="2"/>
      <c r="O12" s="2"/>
      <c r="U12" s="2"/>
      <c r="V12" s="2"/>
      <c r="W12" s="2"/>
    </row>
    <row r="13" spans="1:23">
      <c r="A13" s="11"/>
      <c r="B13" s="11">
        <v>44671</v>
      </c>
      <c r="C13" s="2">
        <v>44698</v>
      </c>
      <c r="D13" s="12">
        <v>28</v>
      </c>
      <c r="E13" s="12">
        <v>133789</v>
      </c>
      <c r="F13" s="15" t="s">
        <v>9</v>
      </c>
      <c r="G13" s="25">
        <v>4091</v>
      </c>
      <c r="M13" s="2"/>
      <c r="N13" s="2"/>
      <c r="O13" s="2"/>
      <c r="U13" s="2"/>
      <c r="V13" s="2"/>
      <c r="W13" s="2"/>
    </row>
    <row r="14" spans="1:23">
      <c r="A14" s="11"/>
      <c r="B14" s="11">
        <v>44699</v>
      </c>
      <c r="C14" s="2">
        <v>44729</v>
      </c>
      <c r="D14" s="12">
        <v>31</v>
      </c>
      <c r="E14" s="12">
        <v>133917</v>
      </c>
      <c r="F14" s="15" t="s">
        <v>10</v>
      </c>
      <c r="G14" s="25">
        <v>402</v>
      </c>
      <c r="M14" s="2"/>
      <c r="N14" s="2"/>
      <c r="O14" s="2"/>
      <c r="U14" s="2"/>
      <c r="V14" s="2"/>
      <c r="W14" s="2"/>
    </row>
    <row r="15" spans="1:23">
      <c r="A15" s="11"/>
      <c r="B15" s="11">
        <v>44730</v>
      </c>
      <c r="C15" s="11">
        <v>44761</v>
      </c>
      <c r="D15" s="12">
        <v>32</v>
      </c>
      <c r="E15" s="12">
        <v>134050</v>
      </c>
      <c r="F15" s="15" t="s">
        <v>10</v>
      </c>
      <c r="G15" s="19">
        <v>418</v>
      </c>
      <c r="M15" s="2"/>
      <c r="N15" s="2"/>
      <c r="O15" s="2"/>
      <c r="U15" s="2"/>
      <c r="V15" s="2"/>
      <c r="W15" s="2"/>
    </row>
    <row r="16" spans="1:23">
      <c r="A16" s="11"/>
      <c r="B16" s="11">
        <v>44762</v>
      </c>
      <c r="C16" s="11">
        <v>44792</v>
      </c>
      <c r="D16" s="12">
        <v>31</v>
      </c>
      <c r="E16" s="12">
        <v>134178</v>
      </c>
      <c r="F16" s="15" t="s">
        <v>10</v>
      </c>
      <c r="G16" s="19">
        <v>402</v>
      </c>
      <c r="M16" s="2"/>
      <c r="N16" s="2"/>
      <c r="O16" s="2"/>
      <c r="U16" s="2"/>
      <c r="V16" s="2"/>
      <c r="W16" s="2"/>
    </row>
    <row r="17" spans="1:23">
      <c r="A17" s="11"/>
      <c r="B17" s="11">
        <v>44793</v>
      </c>
      <c r="C17" s="11">
        <v>44824</v>
      </c>
      <c r="D17" s="12">
        <v>32</v>
      </c>
      <c r="E17" s="12">
        <v>134468</v>
      </c>
      <c r="F17" s="15" t="s">
        <v>9</v>
      </c>
      <c r="G17" s="19">
        <v>911</v>
      </c>
      <c r="M17" s="2"/>
      <c r="N17" s="2"/>
      <c r="O17" s="2"/>
      <c r="U17" s="2"/>
      <c r="V17" s="2"/>
      <c r="W17" s="2"/>
    </row>
    <row r="18" spans="1:23">
      <c r="A18" s="11"/>
      <c r="B18" s="11">
        <v>44825</v>
      </c>
      <c r="C18" s="11">
        <v>44853</v>
      </c>
      <c r="D18" s="12">
        <v>29</v>
      </c>
      <c r="E18" s="12">
        <v>135020</v>
      </c>
      <c r="F18" s="15" t="s">
        <v>10</v>
      </c>
      <c r="G18" s="19">
        <v>1734</v>
      </c>
      <c r="M18" s="2"/>
      <c r="N18" s="2"/>
      <c r="O18" s="2"/>
      <c r="U18" s="2"/>
      <c r="V18" s="2"/>
      <c r="W18" s="2"/>
    </row>
    <row r="19" spans="1:23">
      <c r="A19" s="11"/>
      <c r="B19" s="11">
        <v>44854</v>
      </c>
      <c r="C19" s="11">
        <v>44880</v>
      </c>
      <c r="D19" s="12">
        <v>27</v>
      </c>
      <c r="E19" s="12">
        <v>136294</v>
      </c>
      <c r="F19" s="15" t="s">
        <v>9</v>
      </c>
      <c r="G19" s="19">
        <v>4003</v>
      </c>
      <c r="M19" s="2"/>
      <c r="N19" s="2"/>
      <c r="O19" s="2"/>
      <c r="U19" s="2"/>
      <c r="V19" s="2"/>
      <c r="W19" s="2"/>
    </row>
    <row r="20" spans="1:23">
      <c r="A20" s="11"/>
      <c r="B20" s="11">
        <v>44881</v>
      </c>
      <c r="C20" s="11">
        <v>44911</v>
      </c>
      <c r="D20" s="12">
        <v>31</v>
      </c>
      <c r="E20" s="12">
        <v>138636</v>
      </c>
      <c r="F20" s="15" t="s">
        <v>10</v>
      </c>
      <c r="G20" s="19">
        <v>7359</v>
      </c>
      <c r="M20" s="2"/>
      <c r="N20" s="2"/>
      <c r="O20" s="2"/>
      <c r="U20" s="2"/>
      <c r="V20" s="2"/>
      <c r="W20" s="2"/>
    </row>
    <row r="21" spans="1:23">
      <c r="A21" s="11"/>
      <c r="B21" s="11">
        <v>44912</v>
      </c>
      <c r="C21" s="11">
        <v>44973</v>
      </c>
      <c r="D21" s="12">
        <v>62</v>
      </c>
      <c r="E21" s="12">
        <v>142661</v>
      </c>
      <c r="F21" s="15" t="s">
        <v>10</v>
      </c>
      <c r="G21" s="19">
        <v>20812</v>
      </c>
      <c r="M21" s="2"/>
      <c r="N21" s="2"/>
      <c r="O21" s="2"/>
      <c r="U21" s="2"/>
      <c r="V21" s="2"/>
      <c r="W21" s="2"/>
    </row>
    <row r="22" spans="1:23">
      <c r="A22" s="11"/>
      <c r="B22" s="11">
        <v>44974</v>
      </c>
      <c r="C22" s="11">
        <v>45006</v>
      </c>
      <c r="D22" s="12">
        <v>33</v>
      </c>
      <c r="E22" s="12">
        <v>148758</v>
      </c>
      <c r="F22" s="15" t="s">
        <v>9</v>
      </c>
      <c r="G22" s="19">
        <v>10990</v>
      </c>
      <c r="M22" s="2"/>
      <c r="N22" s="2"/>
      <c r="O22" s="2"/>
      <c r="U22" s="2"/>
      <c r="V22" s="2"/>
      <c r="W22" s="2"/>
    </row>
    <row r="23" spans="1:23">
      <c r="A23" s="11"/>
      <c r="B23" s="11">
        <v>45007</v>
      </c>
      <c r="C23" s="11">
        <v>45035</v>
      </c>
      <c r="D23" s="12">
        <v>29</v>
      </c>
      <c r="E23" s="12">
        <v>149999</v>
      </c>
      <c r="F23" s="15" t="s">
        <v>10</v>
      </c>
      <c r="G23" s="19">
        <v>3899</v>
      </c>
      <c r="M23" s="2"/>
      <c r="N23" s="2"/>
      <c r="O23" s="2"/>
      <c r="U23" s="2"/>
      <c r="V23" s="2"/>
      <c r="W23" s="2"/>
    </row>
    <row r="24" spans="1:23">
      <c r="A24" s="11"/>
      <c r="B24" s="11">
        <v>45036</v>
      </c>
      <c r="C24" s="11">
        <v>45065</v>
      </c>
      <c r="D24" s="12">
        <v>30</v>
      </c>
      <c r="E24" s="12">
        <v>151482</v>
      </c>
      <c r="F24" s="15" t="s">
        <v>9</v>
      </c>
      <c r="G24" s="19">
        <v>4659</v>
      </c>
      <c r="M24" s="2"/>
      <c r="N24" s="2"/>
      <c r="O24" s="2"/>
      <c r="U24" s="2"/>
      <c r="V24" s="2"/>
      <c r="W24" s="2"/>
    </row>
    <row r="25" spans="1:23">
      <c r="A25" s="11"/>
      <c r="B25" s="11">
        <v>45066</v>
      </c>
      <c r="C25" s="11">
        <v>45096</v>
      </c>
      <c r="D25" s="12">
        <v>31</v>
      </c>
      <c r="E25" s="12">
        <v>151610</v>
      </c>
      <c r="F25" s="15" t="s">
        <v>10</v>
      </c>
      <c r="G25" s="19">
        <v>402</v>
      </c>
      <c r="M25" s="2"/>
      <c r="N25" s="2"/>
      <c r="O25" s="2"/>
      <c r="U25" s="2"/>
      <c r="V25" s="2"/>
      <c r="W25" s="2"/>
    </row>
    <row r="26" spans="1:23">
      <c r="A26" s="11"/>
      <c r="B26" s="11">
        <v>45097</v>
      </c>
      <c r="C26" s="11">
        <v>45124</v>
      </c>
      <c r="D26" s="12">
        <v>28</v>
      </c>
      <c r="E26" s="12">
        <v>152236</v>
      </c>
      <c r="F26" s="15" t="s">
        <v>9</v>
      </c>
      <c r="G26" s="19">
        <v>1967</v>
      </c>
      <c r="M26" s="2"/>
      <c r="N26" s="2"/>
      <c r="O26" s="2"/>
      <c r="U26" s="2"/>
      <c r="V26" s="2"/>
      <c r="W26" s="2"/>
    </row>
    <row r="27" spans="1:23">
      <c r="A27" s="11"/>
      <c r="B27" s="11">
        <v>45125</v>
      </c>
      <c r="C27" s="11">
        <v>45156</v>
      </c>
      <c r="D27" s="12">
        <v>32</v>
      </c>
      <c r="E27" s="12">
        <v>152436</v>
      </c>
      <c r="F27" s="15" t="s">
        <v>10</v>
      </c>
      <c r="G27" s="19">
        <v>628</v>
      </c>
      <c r="M27" s="2"/>
      <c r="N27" s="2"/>
      <c r="O27" s="2"/>
      <c r="U27" s="2"/>
      <c r="V27" s="2"/>
      <c r="W27" s="2"/>
    </row>
    <row r="28" spans="1:23">
      <c r="A28" s="11"/>
      <c r="B28" s="11">
        <v>45157</v>
      </c>
      <c r="C28" s="11">
        <v>45188</v>
      </c>
      <c r="D28" s="12">
        <v>32</v>
      </c>
      <c r="E28" s="12">
        <v>152576</v>
      </c>
      <c r="F28" s="15" t="s">
        <v>9</v>
      </c>
      <c r="G28" s="19">
        <v>440</v>
      </c>
      <c r="M28" s="2"/>
      <c r="N28" s="2"/>
      <c r="O28" s="2"/>
      <c r="U28" s="2"/>
      <c r="V28" s="2"/>
      <c r="W28" s="2"/>
    </row>
    <row r="29" spans="1:23">
      <c r="A29" s="11"/>
      <c r="B29" s="11">
        <v>45189</v>
      </c>
      <c r="C29" s="11">
        <v>45219</v>
      </c>
      <c r="D29" s="12">
        <v>31</v>
      </c>
      <c r="E29" s="12">
        <v>152770</v>
      </c>
      <c r="F29" s="15" t="s">
        <v>10</v>
      </c>
      <c r="G29" s="19">
        <v>609</v>
      </c>
      <c r="M29" s="2"/>
      <c r="N29" s="2"/>
      <c r="O29" s="2"/>
      <c r="U29" s="2"/>
      <c r="V29" s="2"/>
      <c r="W29" s="2"/>
    </row>
    <row r="30" spans="1:23">
      <c r="A30" s="11"/>
      <c r="B30" s="11">
        <v>45220</v>
      </c>
      <c r="C30" s="11">
        <v>45245</v>
      </c>
      <c r="D30" s="12">
        <v>26</v>
      </c>
      <c r="E30" s="12">
        <v>154033</v>
      </c>
      <c r="F30" s="15" t="s">
        <v>9</v>
      </c>
      <c r="G30" s="19">
        <v>3968</v>
      </c>
      <c r="M30" s="2"/>
      <c r="N30" s="2"/>
      <c r="O30" s="2"/>
      <c r="U30" s="2"/>
      <c r="V30" s="2"/>
      <c r="W30" s="2"/>
    </row>
    <row r="31" spans="1:23">
      <c r="A31" s="11"/>
      <c r="B31" s="11">
        <v>45246</v>
      </c>
      <c r="C31" s="11">
        <v>45275</v>
      </c>
      <c r="D31" s="12">
        <v>30</v>
      </c>
      <c r="E31" s="12">
        <v>156272</v>
      </c>
      <c r="F31" s="15" t="s">
        <v>10</v>
      </c>
      <c r="G31" s="19">
        <v>7035</v>
      </c>
      <c r="M31" s="2"/>
      <c r="N31" s="2"/>
      <c r="O31" s="2"/>
      <c r="U31" s="2"/>
      <c r="V31" s="2"/>
      <c r="W31" s="2"/>
    </row>
    <row r="32" spans="1:23">
      <c r="A32" s="11"/>
      <c r="B32" s="11">
        <v>45276</v>
      </c>
      <c r="C32" s="11">
        <v>45307</v>
      </c>
      <c r="D32" s="12">
        <v>32</v>
      </c>
      <c r="E32" s="12">
        <v>159169</v>
      </c>
      <c r="F32" s="15" t="s">
        <v>9</v>
      </c>
      <c r="G32" s="19">
        <v>9102</v>
      </c>
      <c r="M32" s="2"/>
      <c r="N32" s="2"/>
      <c r="O32" s="2"/>
      <c r="U32" s="2"/>
      <c r="V32" s="2"/>
      <c r="W32" s="2"/>
    </row>
    <row r="33" spans="1:23">
      <c r="A33" s="11"/>
      <c r="B33" s="11">
        <v>45308</v>
      </c>
      <c r="C33" s="11">
        <v>45337</v>
      </c>
      <c r="D33" s="12">
        <v>30</v>
      </c>
      <c r="E33" s="12">
        <v>161922</v>
      </c>
      <c r="F33" s="15" t="s">
        <v>10</v>
      </c>
      <c r="G33" s="19">
        <v>8649</v>
      </c>
      <c r="M33" s="2"/>
      <c r="N33" s="2"/>
      <c r="O33" s="2"/>
      <c r="U33" s="2"/>
      <c r="V33" s="2"/>
      <c r="W33" s="2"/>
    </row>
    <row r="34" spans="1:23">
      <c r="A34" s="11"/>
      <c r="B34" s="11">
        <v>45338</v>
      </c>
      <c r="C34" s="11">
        <v>45366</v>
      </c>
      <c r="D34" s="12">
        <v>29</v>
      </c>
      <c r="E34" s="12">
        <v>164036</v>
      </c>
      <c r="F34" s="15" t="s">
        <v>9</v>
      </c>
      <c r="G34" s="19">
        <v>6642</v>
      </c>
      <c r="M34" s="2"/>
      <c r="N34" s="2"/>
      <c r="O34" s="2"/>
      <c r="U34" s="2"/>
      <c r="V34" s="2"/>
      <c r="W34" s="2"/>
    </row>
    <row r="35" spans="1:23">
      <c r="A35" s="11"/>
      <c r="B35" s="11">
        <v>45367</v>
      </c>
      <c r="C35" s="11">
        <v>45399</v>
      </c>
      <c r="D35" s="12">
        <v>33</v>
      </c>
      <c r="E35" s="12">
        <v>166067</v>
      </c>
      <c r="F35" s="15" t="s">
        <v>10</v>
      </c>
      <c r="G35" s="19">
        <v>6381</v>
      </c>
      <c r="M35" s="2"/>
      <c r="N35" s="2"/>
      <c r="O35" s="2"/>
      <c r="U35" s="2"/>
      <c r="V35" s="2"/>
      <c r="W35" s="2"/>
    </row>
    <row r="36" spans="1:23">
      <c r="A36" s="11"/>
      <c r="B36" s="11">
        <v>45400</v>
      </c>
      <c r="C36" s="11">
        <v>45429</v>
      </c>
      <c r="D36" s="12">
        <v>30</v>
      </c>
      <c r="E36" s="12">
        <v>167010</v>
      </c>
      <c r="F36" s="15" t="s">
        <v>9</v>
      </c>
      <c r="G36" s="19">
        <v>2963</v>
      </c>
      <c r="M36" s="2"/>
      <c r="N36" s="2"/>
      <c r="O36" s="2"/>
      <c r="U36" s="2"/>
      <c r="V36" s="2"/>
      <c r="W36" s="2"/>
    </row>
    <row r="37" spans="1:23">
      <c r="A37" s="11"/>
      <c r="B37" s="11">
        <v>45430</v>
      </c>
      <c r="C37" s="11">
        <v>45461</v>
      </c>
      <c r="D37" s="12">
        <v>32</v>
      </c>
      <c r="E37" s="12">
        <v>167210</v>
      </c>
      <c r="F37" s="15" t="s">
        <v>10</v>
      </c>
      <c r="G37" s="19">
        <v>628</v>
      </c>
      <c r="M37" s="2"/>
      <c r="N37" s="2"/>
      <c r="O37" s="2"/>
      <c r="U37" s="2"/>
      <c r="V37" s="2"/>
      <c r="W37" s="2"/>
    </row>
    <row r="38" spans="1:23">
      <c r="A38" s="11"/>
      <c r="B38" s="11">
        <v>45462</v>
      </c>
      <c r="C38" s="11">
        <v>45491</v>
      </c>
      <c r="D38" s="12">
        <v>30</v>
      </c>
      <c r="E38" s="12">
        <v>167544</v>
      </c>
      <c r="F38" s="15" t="s">
        <v>9</v>
      </c>
      <c r="G38" s="19">
        <v>1050</v>
      </c>
      <c r="M38" s="2"/>
      <c r="N38" s="2"/>
      <c r="O38" s="2"/>
      <c r="U38" s="2"/>
      <c r="V38" s="2"/>
      <c r="W38" s="2"/>
    </row>
    <row r="39" spans="1:23">
      <c r="A39" s="11"/>
      <c r="B39" s="11">
        <v>45492</v>
      </c>
      <c r="C39" s="11">
        <v>45523</v>
      </c>
      <c r="D39" s="12">
        <v>32</v>
      </c>
      <c r="E39" s="12">
        <v>167744</v>
      </c>
      <c r="F39" s="15" t="s">
        <v>10</v>
      </c>
      <c r="G39" s="19">
        <v>628</v>
      </c>
      <c r="M39" s="2"/>
      <c r="N39" s="2"/>
      <c r="O39" s="2"/>
      <c r="U39" s="2"/>
      <c r="V39" s="2"/>
      <c r="W39" s="2"/>
    </row>
    <row r="40" spans="1:23">
      <c r="A40" s="11"/>
      <c r="B40" s="11">
        <v>45524</v>
      </c>
      <c r="C40" s="11">
        <v>45551</v>
      </c>
      <c r="D40" s="12">
        <v>28</v>
      </c>
      <c r="E40" s="12">
        <v>167938</v>
      </c>
      <c r="F40" s="15" t="s">
        <v>9</v>
      </c>
      <c r="G40" s="19">
        <v>610</v>
      </c>
      <c r="M40" s="2"/>
      <c r="N40" s="2"/>
      <c r="O40" s="2"/>
      <c r="U40" s="2"/>
      <c r="V40" s="2"/>
      <c r="W40" s="2"/>
    </row>
    <row r="41" spans="1:23">
      <c r="A41" s="11"/>
      <c r="B41" s="11">
        <v>45552</v>
      </c>
      <c r="C41" s="11">
        <v>45583</v>
      </c>
      <c r="D41" s="12">
        <v>32</v>
      </c>
      <c r="E41" s="12">
        <v>168138</v>
      </c>
      <c r="F41" s="15" t="s">
        <v>10</v>
      </c>
      <c r="G41" s="19">
        <v>628</v>
      </c>
      <c r="M41" s="2"/>
      <c r="N41" s="2"/>
      <c r="O41" s="2"/>
      <c r="U41" s="2"/>
      <c r="V41" s="2"/>
      <c r="W41" s="2"/>
    </row>
    <row r="42" spans="1:23">
      <c r="A42" s="11"/>
      <c r="B42" s="11">
        <v>45584</v>
      </c>
      <c r="C42" s="11">
        <v>45614</v>
      </c>
      <c r="D42" s="12">
        <v>31</v>
      </c>
      <c r="E42" s="12">
        <v>169274</v>
      </c>
      <c r="F42" s="15" t="s">
        <v>9</v>
      </c>
      <c r="G42" s="19">
        <v>3569</v>
      </c>
      <c r="M42" s="2"/>
      <c r="N42" s="2"/>
      <c r="O42" s="2"/>
      <c r="U42" s="2"/>
      <c r="V42" s="2"/>
      <c r="W42" s="2"/>
    </row>
    <row r="43" spans="1:23">
      <c r="A43" s="11"/>
      <c r="B43" s="11">
        <v>45615</v>
      </c>
      <c r="C43" s="11">
        <v>45643</v>
      </c>
      <c r="D43" s="12">
        <v>29</v>
      </c>
      <c r="E43" s="12">
        <v>171707</v>
      </c>
      <c r="F43" s="15" t="s">
        <v>10</v>
      </c>
      <c r="G43" s="19">
        <v>7644</v>
      </c>
      <c r="M43" s="2"/>
      <c r="N43" s="2"/>
      <c r="O43" s="2"/>
      <c r="U43" s="2"/>
      <c r="V43" s="2"/>
      <c r="W43" s="2"/>
    </row>
    <row r="44" spans="1:23">
      <c r="A44" s="11"/>
      <c r="B44" s="11">
        <v>45644</v>
      </c>
      <c r="C44" s="11">
        <v>45672</v>
      </c>
      <c r="D44" s="12">
        <v>29</v>
      </c>
      <c r="E44" s="12">
        <v>174658</v>
      </c>
      <c r="F44" s="15" t="s">
        <v>9</v>
      </c>
      <c r="G44" s="19">
        <v>9272</v>
      </c>
      <c r="M44" s="2"/>
      <c r="N44" s="2"/>
      <c r="O44" s="2"/>
      <c r="U44" s="2"/>
      <c r="V44" s="2"/>
      <c r="W44" s="2"/>
    </row>
    <row r="45" spans="1:23">
      <c r="A45" s="11"/>
      <c r="B45" s="11">
        <v>45673</v>
      </c>
      <c r="C45" s="11">
        <v>45707</v>
      </c>
      <c r="D45" s="12">
        <v>35</v>
      </c>
      <c r="E45" s="12">
        <v>178955</v>
      </c>
      <c r="F45" s="15" t="s">
        <v>10</v>
      </c>
      <c r="G45" s="19">
        <v>13501</v>
      </c>
      <c r="M45" s="2"/>
      <c r="O45" s="2"/>
      <c r="U45" s="2"/>
      <c r="W45" s="2"/>
    </row>
    <row r="46" spans="1:23">
      <c r="A46" s="11"/>
      <c r="B46" s="11">
        <v>45708</v>
      </c>
      <c r="C46" s="11">
        <v>45734</v>
      </c>
      <c r="D46" s="12">
        <v>27</v>
      </c>
      <c r="E46" s="12">
        <v>181349</v>
      </c>
      <c r="F46" s="15" t="s">
        <v>9</v>
      </c>
      <c r="G46" s="19">
        <v>7522</v>
      </c>
      <c r="M46" s="2"/>
      <c r="O46" s="2"/>
      <c r="U46" s="2"/>
      <c r="W46" s="2"/>
    </row>
    <row r="47" spans="1:23">
      <c r="A47" s="11"/>
      <c r="B47" s="11">
        <v>45735</v>
      </c>
      <c r="C47" s="11">
        <v>45764</v>
      </c>
      <c r="D47" s="12">
        <v>30</v>
      </c>
      <c r="E47" s="12">
        <v>183416</v>
      </c>
      <c r="F47" s="15" t="s">
        <v>10</v>
      </c>
      <c r="G47" s="19">
        <v>6495</v>
      </c>
      <c r="M47" s="2"/>
      <c r="O47" s="2"/>
      <c r="U47" s="2"/>
      <c r="W47" s="2"/>
    </row>
    <row r="48" spans="1:23">
      <c r="A48" s="11"/>
      <c r="B48" s="11">
        <v>45765</v>
      </c>
      <c r="C48" s="11">
        <v>45797</v>
      </c>
      <c r="D48" s="12">
        <v>33</v>
      </c>
      <c r="E48" s="12">
        <v>184110</v>
      </c>
      <c r="F48" s="15" t="s">
        <v>9</v>
      </c>
      <c r="G48" s="19">
        <v>2180</v>
      </c>
      <c r="M48" s="2"/>
      <c r="O48" s="2"/>
      <c r="U48" s="2"/>
      <c r="W48" s="2"/>
    </row>
    <row r="49" spans="1:23">
      <c r="A49" s="11"/>
      <c r="B49" s="11"/>
      <c r="C49" s="11"/>
      <c r="D49" s="12"/>
      <c r="E49" s="12"/>
      <c r="F49" s="15"/>
      <c r="G49" s="5"/>
      <c r="M49" s="2"/>
      <c r="O49" s="2"/>
      <c r="U49" s="2"/>
      <c r="W49" s="2"/>
    </row>
    <row r="50" spans="1:23">
      <c r="A50" s="11"/>
      <c r="B50" s="11"/>
      <c r="C50" s="11"/>
      <c r="D50" s="12"/>
      <c r="E50" s="12"/>
      <c r="F50" s="15"/>
      <c r="G50" s="5"/>
      <c r="M50" s="2"/>
      <c r="O50" s="2"/>
      <c r="U50" s="2"/>
      <c r="W50" s="2"/>
    </row>
    <row r="51" spans="1:23">
      <c r="A51" s="11"/>
      <c r="B51" s="11"/>
      <c r="C51" s="11"/>
      <c r="D51" s="12"/>
      <c r="E51" s="12"/>
      <c r="F51" s="15"/>
      <c r="G51" s="5"/>
      <c r="M51" s="2"/>
      <c r="O51" s="2"/>
      <c r="U51" s="2"/>
      <c r="W51" s="2"/>
    </row>
    <row r="52" spans="1:23">
      <c r="A52" s="11"/>
      <c r="B52" s="11"/>
      <c r="C52" s="11"/>
      <c r="D52" s="12"/>
      <c r="E52" s="12"/>
      <c r="F52" s="15"/>
      <c r="G52" s="5"/>
      <c r="M52" s="2"/>
      <c r="O52" s="2"/>
      <c r="U52" s="2"/>
      <c r="W52" s="2"/>
    </row>
    <row r="53" spans="1:23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>
      <c r="F135" s="18"/>
      <c r="M135" s="2"/>
      <c r="O135" s="2"/>
      <c r="U135" s="2"/>
      <c r="W135" s="2"/>
    </row>
    <row r="136" spans="1:23">
      <c r="F136" s="18"/>
      <c r="M136" s="2"/>
      <c r="O136" s="2"/>
      <c r="U136" s="2"/>
      <c r="W136" s="2"/>
    </row>
    <row r="137" spans="1:23">
      <c r="F137" s="18"/>
      <c r="M137" s="2"/>
      <c r="O137" s="2"/>
      <c r="U137" s="2"/>
      <c r="W137" s="2"/>
    </row>
    <row r="138" spans="1:23">
      <c r="F138" s="18"/>
      <c r="M138" s="2"/>
      <c r="O138" s="2"/>
      <c r="U138" s="2"/>
      <c r="W138" s="2"/>
    </row>
    <row r="139" spans="1:23">
      <c r="F139" s="18"/>
      <c r="M139" s="2"/>
      <c r="O139" s="2"/>
      <c r="U139" s="2"/>
      <c r="W139" s="2"/>
    </row>
    <row r="140" spans="1:23">
      <c r="F140" s="18"/>
      <c r="M140" s="2"/>
      <c r="O140" s="2"/>
      <c r="U140" s="2"/>
      <c r="W140" s="2"/>
    </row>
    <row r="141" spans="1:23">
      <c r="F141" s="18"/>
      <c r="M141" s="2"/>
      <c r="O141" s="2"/>
      <c r="U141" s="2"/>
      <c r="W141" s="2"/>
    </row>
    <row r="142" spans="1:23">
      <c r="F142" s="18"/>
      <c r="M142" s="2"/>
      <c r="O142" s="2"/>
      <c r="U142" s="2"/>
      <c r="W142" s="2"/>
    </row>
    <row r="143" spans="1:23">
      <c r="F143" s="18"/>
      <c r="M143" s="2"/>
      <c r="O143" s="2"/>
      <c r="U143" s="2"/>
      <c r="W143" s="2"/>
    </row>
    <row r="144" spans="1:23">
      <c r="F144" s="18"/>
      <c r="M144" s="2"/>
      <c r="O144" s="2"/>
      <c r="U144" s="2"/>
      <c r="W144" s="2"/>
    </row>
    <row r="145" spans="6:23">
      <c r="F145" s="18"/>
      <c r="M145" s="2"/>
      <c r="O145" s="2"/>
      <c r="U145" s="2"/>
      <c r="W145" s="2"/>
    </row>
    <row r="146" spans="6:23">
      <c r="F146" s="18"/>
      <c r="M146" s="2"/>
      <c r="O146" s="2"/>
      <c r="U146" s="2"/>
      <c r="W146" s="2"/>
    </row>
    <row r="147" spans="6:23">
      <c r="F147" s="18"/>
      <c r="M147" s="2"/>
      <c r="O147" s="2"/>
      <c r="U147" s="2"/>
      <c r="W147" s="2"/>
    </row>
    <row r="148" spans="6:23">
      <c r="F148" s="18"/>
      <c r="M148" s="2"/>
      <c r="O148" s="2"/>
      <c r="U148" s="2"/>
      <c r="W148" s="2"/>
    </row>
    <row r="149" spans="6:23">
      <c r="F149" s="18"/>
      <c r="M149" s="2"/>
      <c r="O149" s="2"/>
      <c r="U149" s="2"/>
      <c r="W149" s="2"/>
    </row>
    <row r="150" spans="6:23">
      <c r="F150" s="18"/>
      <c r="M150" s="2"/>
      <c r="O150" s="2"/>
      <c r="U150" s="2"/>
      <c r="W150" s="2"/>
    </row>
    <row r="151" spans="6:23">
      <c r="F151" s="18"/>
      <c r="M151" s="2"/>
      <c r="O151" s="2"/>
      <c r="U151" s="2"/>
      <c r="W151" s="2"/>
    </row>
    <row r="152" spans="6:23">
      <c r="F152" s="18"/>
      <c r="M152" s="2"/>
      <c r="O152" s="2"/>
      <c r="U152" s="2"/>
      <c r="W152" s="2"/>
    </row>
    <row r="153" spans="6:23">
      <c r="F153" s="18"/>
      <c r="M153" s="2"/>
      <c r="O153" s="2"/>
      <c r="U153" s="2"/>
      <c r="W153" s="2"/>
    </row>
    <row r="154" spans="6:23">
      <c r="F154" s="18"/>
      <c r="M154" s="2"/>
      <c r="O154" s="2"/>
      <c r="U154" s="2"/>
      <c r="W154" s="2"/>
    </row>
    <row r="155" spans="6:23">
      <c r="F155" s="18"/>
      <c r="M155" s="2"/>
      <c r="O155" s="2"/>
      <c r="U155" s="2"/>
      <c r="W155" s="2"/>
    </row>
    <row r="156" spans="6:23">
      <c r="F156" s="18"/>
      <c r="M156" s="2"/>
      <c r="O156" s="2"/>
      <c r="U156" s="2"/>
      <c r="W156" s="2"/>
    </row>
    <row r="157" spans="6:23">
      <c r="F157" s="18"/>
      <c r="M157" s="2"/>
      <c r="O157" s="2"/>
      <c r="U157" s="2"/>
      <c r="W157" s="2"/>
    </row>
    <row r="158" spans="6:23">
      <c r="F158" s="18"/>
      <c r="M158" s="2"/>
      <c r="O158" s="2"/>
      <c r="U158" s="2"/>
      <c r="W158" s="2"/>
    </row>
    <row r="159" spans="6:23">
      <c r="F159" s="18"/>
      <c r="M159" s="2"/>
      <c r="O159" s="2"/>
      <c r="U159" s="2"/>
      <c r="W159" s="2"/>
    </row>
    <row r="160" spans="6:23">
      <c r="F160" s="18"/>
      <c r="M160" s="2"/>
      <c r="O160" s="2"/>
      <c r="U160" s="2"/>
      <c r="W160" s="2"/>
    </row>
    <row r="161" spans="6:23">
      <c r="F161" s="18"/>
      <c r="M161" s="2"/>
      <c r="O161" s="2"/>
      <c r="U161" s="2"/>
      <c r="W161" s="2"/>
    </row>
    <row r="162" spans="6:23">
      <c r="F162" s="18"/>
      <c r="M162" s="2"/>
      <c r="O162" s="2"/>
      <c r="U162" s="2"/>
      <c r="W162" s="2"/>
    </row>
    <row r="163" spans="6:23">
      <c r="F163" s="18"/>
      <c r="M163" s="2"/>
      <c r="O163" s="2"/>
      <c r="U163" s="2"/>
      <c r="W163" s="2"/>
    </row>
    <row r="164" spans="6:23">
      <c r="F164" s="18"/>
      <c r="M164" s="2"/>
      <c r="O164" s="2"/>
      <c r="U164" s="2"/>
      <c r="W164" s="2"/>
    </row>
    <row r="165" spans="6:23">
      <c r="F165" s="18"/>
      <c r="M165" s="2"/>
      <c r="O165" s="2"/>
      <c r="U165" s="2"/>
      <c r="W165" s="2"/>
    </row>
    <row r="166" spans="6:23">
      <c r="F166" s="18"/>
      <c r="M166" s="2"/>
      <c r="O166" s="2"/>
      <c r="U166" s="2"/>
      <c r="W166" s="2"/>
    </row>
    <row r="167" spans="6:23">
      <c r="F167" s="18"/>
      <c r="M167" s="2"/>
      <c r="O167" s="2"/>
      <c r="U167" s="2"/>
      <c r="W167" s="2"/>
    </row>
    <row r="168" spans="6:23">
      <c r="F168" s="18"/>
      <c r="M168" s="2"/>
      <c r="O168" s="2"/>
      <c r="U168" s="2"/>
      <c r="W168" s="2"/>
    </row>
    <row r="169" spans="6:23">
      <c r="F169" s="18"/>
      <c r="M169" s="2"/>
      <c r="O169" s="2"/>
      <c r="U169" s="2"/>
      <c r="W169" s="2"/>
    </row>
    <row r="170" spans="6:23">
      <c r="F170" s="18"/>
      <c r="M170" s="2"/>
      <c r="O170" s="2"/>
      <c r="U170" s="2"/>
      <c r="W170" s="2"/>
    </row>
    <row r="171" spans="6:23">
      <c r="F171" s="18"/>
      <c r="M171" s="2"/>
      <c r="O171" s="2"/>
      <c r="U171" s="2"/>
      <c r="W171" s="2"/>
    </row>
    <row r="172" spans="6:23">
      <c r="F172" s="18"/>
      <c r="M172" s="2"/>
      <c r="O172" s="2"/>
      <c r="U172" s="2"/>
      <c r="W172" s="2"/>
    </row>
    <row r="173" spans="6:23">
      <c r="F173" s="18"/>
      <c r="M173" s="2"/>
      <c r="O173" s="2"/>
      <c r="U173" s="2"/>
      <c r="W173" s="2"/>
    </row>
    <row r="174" spans="6:23">
      <c r="F174" s="18"/>
      <c r="M174" s="2"/>
      <c r="O174" s="2"/>
      <c r="U174" s="2"/>
      <c r="W174" s="2"/>
    </row>
    <row r="175" spans="6:23">
      <c r="F175" s="18"/>
      <c r="M175" s="2"/>
      <c r="O175" s="2"/>
      <c r="U175" s="2"/>
      <c r="W175" s="2"/>
    </row>
    <row r="176" spans="6:23">
      <c r="F176" s="18"/>
      <c r="M176" s="2"/>
      <c r="O176" s="2"/>
      <c r="U176" s="2"/>
      <c r="W176" s="2"/>
    </row>
    <row r="177" spans="6:23">
      <c r="F177" s="18"/>
      <c r="M177" s="2"/>
      <c r="O177" s="2"/>
      <c r="U177" s="2"/>
      <c r="W177" s="2"/>
    </row>
    <row r="178" spans="6:23">
      <c r="F178" s="18"/>
      <c r="M178" s="2"/>
      <c r="O178" s="2"/>
      <c r="U178" s="2"/>
      <c r="W178" s="2"/>
    </row>
    <row r="179" spans="6:23">
      <c r="F179" s="18"/>
      <c r="M179" s="2"/>
      <c r="O179" s="2"/>
      <c r="U179" s="2"/>
      <c r="W179" s="2"/>
    </row>
    <row r="180" spans="6:23">
      <c r="F180" s="18"/>
      <c r="M180" s="2"/>
      <c r="O180" s="2"/>
      <c r="U180" s="2"/>
      <c r="W180" s="2"/>
    </row>
    <row r="181" spans="6:23">
      <c r="F181" s="18"/>
      <c r="M181" s="2"/>
      <c r="O181" s="2"/>
      <c r="U181" s="2"/>
      <c r="W181" s="2"/>
    </row>
    <row r="182" spans="6:23">
      <c r="F182" s="18"/>
      <c r="M182" s="2"/>
      <c r="O182" s="2"/>
      <c r="U182" s="2"/>
      <c r="W182" s="2"/>
    </row>
    <row r="183" spans="6:23">
      <c r="F183" s="18"/>
      <c r="M183" s="2"/>
      <c r="O183" s="2"/>
      <c r="U183" s="2"/>
      <c r="W183" s="2"/>
    </row>
    <row r="184" spans="6:23">
      <c r="F184" s="18"/>
      <c r="M184" s="2"/>
      <c r="O184" s="2"/>
      <c r="U184" s="2"/>
      <c r="W184" s="2"/>
    </row>
    <row r="185" spans="6:23">
      <c r="F185" s="18"/>
      <c r="M185" s="2"/>
      <c r="O185" s="2"/>
      <c r="U185" s="2"/>
      <c r="W185" s="2"/>
    </row>
    <row r="186" spans="6:23">
      <c r="F186" s="18"/>
      <c r="M186" s="2"/>
      <c r="O186" s="2"/>
      <c r="U186" s="2"/>
      <c r="W186" s="2"/>
    </row>
    <row r="187" spans="6:23">
      <c r="F187" s="18"/>
      <c r="M187" s="2"/>
      <c r="O187" s="2"/>
      <c r="U187" s="2"/>
      <c r="W187" s="2"/>
    </row>
    <row r="188" spans="6:23">
      <c r="F188" s="18"/>
      <c r="M188" s="2"/>
      <c r="O188" s="2"/>
      <c r="U188" s="2"/>
      <c r="W188" s="2"/>
    </row>
    <row r="189" spans="6:23">
      <c r="F189" s="18"/>
      <c r="M189" s="2"/>
      <c r="O189" s="2"/>
      <c r="U189" s="2"/>
      <c r="W189" s="2"/>
    </row>
    <row r="190" spans="6:23">
      <c r="F190" s="18"/>
      <c r="M190" s="2"/>
      <c r="O190" s="2"/>
      <c r="U190" s="2"/>
      <c r="W190" s="2"/>
    </row>
    <row r="191" spans="6:23">
      <c r="F191" s="18"/>
      <c r="M191" s="2"/>
      <c r="O191" s="2"/>
      <c r="U191" s="2"/>
      <c r="W191" s="2"/>
    </row>
    <row r="192" spans="6:23">
      <c r="F192" s="18"/>
      <c r="M192" s="2"/>
      <c r="O192" s="2"/>
      <c r="U192" s="2"/>
      <c r="W192" s="2"/>
    </row>
    <row r="193" spans="6:23">
      <c r="F193" s="18"/>
      <c r="M193" s="2"/>
      <c r="O193" s="2"/>
      <c r="U193" s="2"/>
      <c r="W193" s="2"/>
    </row>
    <row r="194" spans="6:23">
      <c r="F194" s="18"/>
      <c r="M194" s="2"/>
      <c r="O194" s="2"/>
      <c r="U194" s="2"/>
      <c r="W194" s="2"/>
    </row>
    <row r="195" spans="6:23">
      <c r="F195" s="18"/>
      <c r="M195" s="2"/>
      <c r="O195" s="2"/>
      <c r="U195" s="2"/>
      <c r="W195" s="2"/>
    </row>
    <row r="196" spans="6:23">
      <c r="F196" s="18"/>
      <c r="M196" s="2"/>
      <c r="O196" s="2"/>
      <c r="U196" s="2"/>
      <c r="W196" s="2"/>
    </row>
    <row r="197" spans="6:23">
      <c r="F197" s="18"/>
      <c r="M197" s="2"/>
      <c r="O197" s="2"/>
      <c r="U197" s="2"/>
      <c r="W197" s="2"/>
    </row>
    <row r="198" spans="6:23">
      <c r="F198" s="18"/>
      <c r="M198" s="2"/>
      <c r="O198" s="2"/>
      <c r="U198" s="2"/>
      <c r="W198" s="2"/>
    </row>
    <row r="199" spans="6:23">
      <c r="F199" s="18"/>
      <c r="M199" s="2"/>
      <c r="O199" s="2"/>
      <c r="U199" s="2"/>
      <c r="W199" s="2"/>
    </row>
    <row r="200" spans="6:23">
      <c r="F200" s="18"/>
      <c r="M200" s="2"/>
      <c r="O200" s="2"/>
      <c r="U200" s="2"/>
      <c r="W200" s="2"/>
    </row>
    <row r="201" spans="6:23">
      <c r="M201" s="2"/>
      <c r="O201" s="2"/>
      <c r="U201" s="2"/>
      <c r="W201" s="2"/>
    </row>
    <row r="202" spans="6:23">
      <c r="M202" s="2"/>
      <c r="O202" s="2"/>
      <c r="U202" s="2"/>
      <c r="W202" s="2"/>
    </row>
    <row r="203" spans="6:23">
      <c r="M203" s="2"/>
      <c r="O203" s="2"/>
      <c r="U203" s="2"/>
      <c r="W203" s="2"/>
    </row>
    <row r="204" spans="6:23">
      <c r="M204" s="2"/>
      <c r="O204" s="2"/>
      <c r="U204" s="2"/>
      <c r="W204" s="2"/>
    </row>
    <row r="205" spans="6:23">
      <c r="M205" s="2"/>
      <c r="O205" s="2"/>
      <c r="U205" s="2"/>
      <c r="W205" s="2"/>
    </row>
    <row r="206" spans="6:23">
      <c r="M206" s="2"/>
      <c r="O206" s="2"/>
      <c r="U206" s="2"/>
      <c r="W206" s="2"/>
    </row>
    <row r="207" spans="6:23">
      <c r="M207" s="2"/>
      <c r="O207" s="2"/>
      <c r="U207" s="2"/>
      <c r="W207" s="2"/>
    </row>
    <row r="208" spans="6:23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B15" sqref="B15:C17"/>
    </sheetView>
  </sheetViews>
  <sheetFormatPr defaultColWidth="10.5" defaultRowHeight="15.6"/>
  <cols>
    <col min="1" max="1" width="47" customWidth="1"/>
    <col min="2" max="2" width="10" customWidth="1"/>
  </cols>
  <sheetData>
    <row r="1" spans="1:3">
      <c r="A1" t="s">
        <v>11</v>
      </c>
    </row>
    <row r="3" spans="1:3">
      <c r="A3" t="s">
        <v>0</v>
      </c>
      <c r="B3" t="str">
        <f>'DDD Model Calculations'!D19</f>
        <v>Thunder Bay</v>
      </c>
    </row>
    <row r="5" spans="1:3">
      <c r="A5" s="27" t="s">
        <v>12</v>
      </c>
      <c r="B5" s="27"/>
    </row>
    <row r="6" spans="1:3">
      <c r="A6" t="s">
        <v>13</v>
      </c>
      <c r="B6" s="7">
        <f>SUM(WorkingData!$G$2:$G$133)/SUM(WorkingData!$I$2:$I$133)</f>
        <v>152.36920883820386</v>
      </c>
    </row>
    <row r="7" spans="1:3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21.09447004608295</v>
      </c>
    </row>
    <row r="8" spans="1:3">
      <c r="A8" t="s">
        <v>15</v>
      </c>
      <c r="B8" s="7">
        <f>SUMPRODUCT(WorkingData!$G$2:$G$133,WorkingData!$Q$2:$Q$133)/SUMPRODUCT(WorkingData!$I$2:$I$133,WorkingData!$Q$2:$Q$133)</f>
        <v>211.16511867905058</v>
      </c>
    </row>
    <row r="9" spans="1:3">
      <c r="A9" t="s">
        <v>16</v>
      </c>
      <c r="B9" s="13">
        <f>SUMPRODUCT(WorkingData!$G$2:$G$133,WorkingData!$Q$2:$Q$133)/SUMPRODUCT(WorkingData!$M$2:$M$133,WorkingData!$Q$2:$Q$133)</f>
        <v>14.922568110309513</v>
      </c>
    </row>
    <row r="10" spans="1:3">
      <c r="A10" t="s">
        <v>17</v>
      </c>
      <c r="B10" s="7">
        <f>_xlfn.XLOOKUP(MAX(WorkingData!$O$2:$O$133),WorkingData!$O$2:$O$133,WorkingData!$N$2:$N$133)</f>
        <v>345.08333333333331</v>
      </c>
    </row>
    <row r="11" spans="1:3">
      <c r="A11" t="s">
        <v>18</v>
      </c>
      <c r="B11" s="14">
        <f>_xlfn.XLOOKUP(MAX(WorkingData!$O$2:$O$133),WorkingData!$O$2:$O$133,WorkingData!$O$2:$O$133)</f>
        <v>22.184166689713795</v>
      </c>
    </row>
    <row r="12" spans="1:3">
      <c r="A12" t="s">
        <v>19</v>
      </c>
      <c r="B12" s="14"/>
    </row>
    <row r="14" spans="1:3">
      <c r="A14" s="17" t="s">
        <v>20</v>
      </c>
      <c r="B14" s="17" t="s">
        <v>21</v>
      </c>
      <c r="C14" s="17" t="s">
        <v>22</v>
      </c>
    </row>
    <row r="15" spans="1:3">
      <c r="A15" t="s">
        <v>23</v>
      </c>
      <c r="B15" s="7"/>
      <c r="C15" s="14"/>
    </row>
    <row r="16" spans="1:3">
      <c r="A16" t="s">
        <v>24</v>
      </c>
      <c r="B16" s="7"/>
      <c r="C16" s="14"/>
    </row>
    <row r="17" spans="1:3">
      <c r="A17" t="s">
        <v>25</v>
      </c>
      <c r="B17" s="7"/>
      <c r="C17" s="14"/>
    </row>
    <row r="18" spans="1:3">
      <c r="A18" t="s">
        <v>26</v>
      </c>
      <c r="B18" s="7">
        <f>'DDD Model Summary'!$B$6+(C18-5)*'DDD Model Summary'!$B$5</f>
        <v>706.02139209176983</v>
      </c>
      <c r="C18" s="14">
        <f>'DDD Model Calculations'!D21</f>
        <v>43.1</v>
      </c>
    </row>
    <row r="19" spans="1:3">
      <c r="B19" s="7"/>
    </row>
  </sheetData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130" zoomScaleNormal="130" workbookViewId="0">
      <selection activeCell="A10" sqref="A10"/>
    </sheetView>
  </sheetViews>
  <sheetFormatPr defaultColWidth="10.5" defaultRowHeight="15.6"/>
  <cols>
    <col min="1" max="1" width="40" customWidth="1"/>
    <col min="2" max="2" width="12.75" style="6" customWidth="1"/>
  </cols>
  <sheetData>
    <row r="1" spans="1:2">
      <c r="A1" t="s">
        <v>27</v>
      </c>
    </row>
    <row r="3" spans="1:2">
      <c r="A3" t="s">
        <v>0</v>
      </c>
      <c r="B3" s="6" t="str">
        <f>'DDD Model Calculations'!D19</f>
        <v>Thunder Bay</v>
      </c>
    </row>
    <row r="4" spans="1:2">
      <c r="A4" t="s">
        <v>28</v>
      </c>
      <c r="B4" s="6" t="str">
        <f>_xlfn.XLOOKUP(MAX('DDD Model Calculations'!$D$14:$G$14),'DDD Model Calculations'!$D$14:$G$14,'DDD Model Calculations'!$D2:$G2)</f>
        <v>1 year</v>
      </c>
    </row>
    <row r="5" spans="1:2">
      <c r="A5" t="s">
        <v>29</v>
      </c>
      <c r="B5" s="23">
        <f>_xlfn.XLOOKUP(MAX('DDD Model Calculations'!$D$14:$G$14),'DDD Model Calculations'!$D$14:$G$14,'DDD Model Calculations'!$D12:$G12)</f>
        <v>17.372254329227413</v>
      </c>
    </row>
    <row r="6" spans="1:2">
      <c r="A6" t="s">
        <v>30</v>
      </c>
      <c r="B6" s="23">
        <f>_xlfn.XLOOKUP(MAX('DDD Model Calculations'!$D$14:$G$14),'DDD Model Calculations'!$D$14:$G$14,'DDD Model Calculations'!$D13:$G13)</f>
        <v>44.138502148205333</v>
      </c>
    </row>
    <row r="7" spans="1:2">
      <c r="A7" t="s">
        <v>31</v>
      </c>
      <c r="B7" s="23">
        <f>_xlfn.XLOOKUP(MAX('DDD Model Calculations'!$D$14:$G$14),'DDD Model Calculations'!$D$14:$G$14,'DDD Model Calculations'!$D14:$G14)</f>
        <v>0.99824715623061844</v>
      </c>
    </row>
    <row r="8" spans="1:2">
      <c r="A8" t="s">
        <v>26</v>
      </c>
      <c r="B8" s="24">
        <f>B6+(B10)*B5</f>
        <v>706.02139209176983</v>
      </c>
    </row>
    <row r="9" spans="1:2">
      <c r="A9" t="s">
        <v>32</v>
      </c>
      <c r="B9" s="6">
        <f>'DDD Model Calculations'!D21</f>
        <v>43.1</v>
      </c>
    </row>
    <row r="10" spans="1:2">
      <c r="A10" t="s">
        <v>33</v>
      </c>
      <c r="B10" s="6">
        <f>B9-5</f>
        <v>38.1</v>
      </c>
    </row>
  </sheetData>
  <sheetProtection algorithmName="SHA-512" hashValue="WSaxVJJrtqWSTq7BN4MC8SeEZNRbD/F4IJWqApAH6LA1cRKI7UE8B0fTWTIz0J9F1eX4bJPHuf7Z8AbqXm4KUA==" saltValue="qfCaW9vl0fjplO25YEeMn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I23" sqref="I23"/>
    </sheetView>
  </sheetViews>
  <sheetFormatPr defaultColWidth="10.5" defaultRowHeight="15.6"/>
  <cols>
    <col min="3" max="3" width="18.25" customWidth="1"/>
    <col min="10" max="10" width="18.75" customWidth="1"/>
    <col min="16" max="16" width="43.75" customWidth="1"/>
  </cols>
  <sheetData>
    <row r="1" spans="2:29">
      <c r="C1" s="6" t="s">
        <v>34</v>
      </c>
      <c r="D1" s="27" t="s">
        <v>35</v>
      </c>
      <c r="E1" s="28"/>
      <c r="F1" s="28"/>
      <c r="G1" s="28"/>
      <c r="J1" s="6" t="s">
        <v>36</v>
      </c>
      <c r="K1" s="27" t="s">
        <v>35</v>
      </c>
      <c r="L1" s="28"/>
      <c r="M1" s="28"/>
      <c r="N1" s="28"/>
    </row>
    <row r="2" spans="2:29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>
      <c r="C3" t="s">
        <v>42</v>
      </c>
      <c r="D3">
        <f>SUMPRODUCT(WorkingData!$Q$2:$Q$133,WorkingData!T$2:T$133,WorkingData!AF$2:AF$133)</f>
        <v>4</v>
      </c>
      <c r="E3">
        <f>SUMPRODUCT(WorkingData!$Q$2:$Q$133,WorkingData!U$2:U$133,WorkingData!AG$2:AG$133)</f>
        <v>8</v>
      </c>
      <c r="F3">
        <f>SUMPRODUCT(WorkingData!$Q$2:$Q$133,WorkingData!V$2:V$133,WorkingData!AH$2:AH$133)</f>
        <v>15</v>
      </c>
      <c r="G3">
        <f>SUMPRODUCT(WorkingData!$Q$2:$Q$133,WorkingData!W$2:W$133,WorkingData!AI$2:AI$133)</f>
        <v>15</v>
      </c>
      <c r="J3" t="s">
        <v>42</v>
      </c>
      <c r="K3">
        <f>SUMPRODUCT(WorkingData!$Q$2:$Q$133,WorkingData!T$2:T$133)</f>
        <v>4</v>
      </c>
      <c r="L3">
        <f>SUMPRODUCT(WorkingData!$Q$2:$Q$133,WorkingData!U$2:U$133)</f>
        <v>8</v>
      </c>
      <c r="M3">
        <f>SUMPRODUCT(WorkingData!$Q$2:$Q$133,WorkingData!V$2:V$133)</f>
        <v>15</v>
      </c>
      <c r="N3">
        <f>SUMPRODUCT(WorkingData!$Q$2:$Q$133,WorkingData!W$2:W$133)</f>
        <v>15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>
      <c r="B4" t="s">
        <v>45</v>
      </c>
      <c r="C4" t="s">
        <v>46</v>
      </c>
      <c r="D4" s="3">
        <f>SUMPRODUCT(WorkingData!$Q$2:$Q$133,WorkingData!T$2:T$133,WorkingData!$N$2:$N$133,WorkingData!AF$2:AF$133)/D$3</f>
        <v>208.76331947313591</v>
      </c>
      <c r="E4" s="3">
        <f>SUMPRODUCT(WorkingData!$Q$2:$Q$133,WorkingData!U$2:U$133,WorkingData!$N$2:$N$133,WorkingData!AG$2:AG$133)/E$3</f>
        <v>197.88908361223122</v>
      </c>
      <c r="F4" s="3">
        <f>SUMPRODUCT(WorkingData!$Q$2:$Q$133,WorkingData!V$2:V$133,WorkingData!$N$2:$N$133,WorkingData!AH$2:AH$133)/F$3</f>
        <v>203.54119703632327</v>
      </c>
      <c r="G4" s="3">
        <f>SUMPRODUCT(WorkingData!$Q$2:$Q$133,WorkingData!W$2:W$133,WorkingData!$N$2:$N$133,WorkingData!AI$2:AI$133)/G$3</f>
        <v>203.54119703632327</v>
      </c>
      <c r="I4" t="s">
        <v>45</v>
      </c>
      <c r="J4" t="s">
        <v>46</v>
      </c>
      <c r="K4" s="3">
        <f>SUMPRODUCT(WorkingData!$Q$2:$Q$133,WorkingData!T$2:T$133,WorkingData!$N$2:$N$133)/K$3</f>
        <v>208.76331947313591</v>
      </c>
      <c r="L4" s="3">
        <f>SUMPRODUCT(WorkingData!$Q$2:$Q$133,WorkingData!U$2:U$133,WorkingData!$N$2:$N$133)/L$3</f>
        <v>197.88908361223122</v>
      </c>
      <c r="M4" s="3">
        <f>SUMPRODUCT(WorkingData!$Q$2:$Q$133,WorkingData!V$2:V$133,WorkingData!$N$2:$N$133)/M$3</f>
        <v>203.54119703632327</v>
      </c>
      <c r="N4" s="3">
        <f>SUMPRODUCT(WorkingData!$Q$2:$Q$133,WorkingData!W$2:W$133,WorkingData!$N$2:$N$133)/N$3</f>
        <v>203.54119703632327</v>
      </c>
      <c r="P4" s="3" t="s">
        <v>47</v>
      </c>
      <c r="Q4" cm="1">
        <f t="array" aca="1" ref="Q4:Q24" ca="1">OFFSET(WorkingData!$P$2,0,0,COUNTIF(WorkingData!$P$2:$P$132,"&gt;=-5"))</f>
        <v>5.0825396855435674</v>
      </c>
      <c r="R4" cm="1">
        <f t="array" aca="1" ref="R4:R24" ca="1">OFFSET(WorkingData!$O$2,0,0,COUNTIF(WorkingData!$O$2:$O$132,"&gt;=0"))</f>
        <v>10.082539685543567</v>
      </c>
      <c r="S4" cm="1">
        <f t="array" aca="1" ref="S4:S24" ca="1">OFFSET(WorkingData!$N$2,0,0,COUNTIF(WorkingData!$N$2:$N$132,"&gt;=0"))</f>
        <v>137.69841269841271</v>
      </c>
      <c r="U4" cm="1">
        <f t="array" ref="U4:Z7">_xlfn._xlws.FILTER(WorkingData!N2:S132,(WorkingData!Q2:Q132=1)*(WorkingData!R2:R132&lt;=D23)*(WorkingData!S2:S132=1))</f>
        <v>137.69841269841271</v>
      </c>
      <c r="V4">
        <v>10.082539685543567</v>
      </c>
      <c r="W4">
        <v>5.0825396855435674</v>
      </c>
      <c r="X4">
        <v>1</v>
      </c>
      <c r="Y4">
        <v>1</v>
      </c>
      <c r="Z4">
        <v>1</v>
      </c>
      <c r="AB4" cm="1">
        <f t="array" aca="1" ref="AB4:AB7" ca="1">OFFSET(W4,0,0,COUNTIF(W4:W134,"&gt;=0"))</f>
        <v>5.0825396855435674</v>
      </c>
      <c r="AC4" cm="1">
        <f t="array" aca="1" ref="AC4:AC7" ca="1">OFFSET(U4,0,0,COUNTIF(U4:U134,"&gt;=0"))</f>
        <v>137.69841269841271</v>
      </c>
    </row>
    <row r="5" spans="2:29">
      <c r="B5" t="s">
        <v>48</v>
      </c>
      <c r="C5" t="s">
        <v>49</v>
      </c>
      <c r="D5" s="3">
        <f>SUMPRODUCT(WorkingData!$Q$2:$Q$133,WorkingData!T$2:T$133,WorkingData!$P$2:$P$133,WorkingData!AF$2:AF$133)/D$3</f>
        <v>9.4763071162251311</v>
      </c>
      <c r="E5" s="3">
        <f>SUMPRODUCT(WorkingData!$Q$2:$Q$133,WorkingData!U$2:U$133,WorkingData!$P$2:$P$133,WorkingData!AG$2:AG$133)/E$3</f>
        <v>8.6960021367701437</v>
      </c>
      <c r="F5" s="3">
        <f>SUMPRODUCT(WorkingData!$Q$2:$Q$133,WorkingData!V$2:V$133,WorkingData!$P$2:$P$133,WorkingData!AH$2:AH$133)/F$3</f>
        <v>8.7910855741893723</v>
      </c>
      <c r="G5" s="3">
        <f>SUMPRODUCT(WorkingData!$Q$2:$Q$133,WorkingData!W$2:W$133,WorkingData!$P$2:$P$133,WorkingData!AI$2:AI$133)/G$3</f>
        <v>8.7910855741893723</v>
      </c>
      <c r="I5" t="s">
        <v>48</v>
      </c>
      <c r="J5" t="s">
        <v>49</v>
      </c>
      <c r="K5" s="3">
        <f>SUMPRODUCT(WorkingData!$Q$2:$Q$133,WorkingData!T$2:T$133,WorkingData!$P$2:$P$133)/K$3</f>
        <v>9.4763071162251311</v>
      </c>
      <c r="L5" s="3">
        <f>SUMPRODUCT(WorkingData!$Q$2:$Q$133,WorkingData!U$2:U$133,WorkingData!$P$2:$P$133)/L$3</f>
        <v>8.6960021367701437</v>
      </c>
      <c r="M5" s="3">
        <f>SUMPRODUCT(WorkingData!$Q$2:$Q$133,WorkingData!V$2:V$133,WorkingData!$P$2:$P$133)/M$3</f>
        <v>8.7910855741893723</v>
      </c>
      <c r="N5" s="3">
        <f>SUMPRODUCT(WorkingData!$Q$2:$Q$133,WorkingData!W$2:W$133,WorkingData!$P$2:$P$133)/N$3</f>
        <v>8.7910855741893723</v>
      </c>
      <c r="Q5">
        <f ca="1"/>
        <v>16.761290315418474</v>
      </c>
      <c r="R5">
        <f ca="1"/>
        <v>21.761290315418474</v>
      </c>
      <c r="S5">
        <f ca="1"/>
        <v>339.08064516129031</v>
      </c>
      <c r="U5">
        <v>339.08064516129031</v>
      </c>
      <c r="V5">
        <v>21.761290315418474</v>
      </c>
      <c r="W5">
        <v>16.761290315418474</v>
      </c>
      <c r="X5">
        <v>1</v>
      </c>
      <c r="Y5">
        <v>1</v>
      </c>
      <c r="Z5">
        <v>1</v>
      </c>
      <c r="AB5">
        <f ca="1"/>
        <v>16.761290315418474</v>
      </c>
      <c r="AC5">
        <f ca="1"/>
        <v>339.08064516129031</v>
      </c>
    </row>
    <row r="6" spans="2:29">
      <c r="C6" t="s">
        <v>50</v>
      </c>
      <c r="D6" s="3">
        <f>SUMPRODUCT(WorkingData!$Q$2:$Q$133,WorkingData!T$2:T$133,WorkingData!$N$2:$N$133,WorkingData!$P$2:$P$133,WorkingData!AF$2:AF$133)</f>
        <v>10735.123332637288</v>
      </c>
      <c r="E6" s="3">
        <f>SUMPRODUCT(WorkingData!$Q$2:$Q$133,WorkingData!U$2:U$133,WorkingData!$N$2:$N$133,WorkingData!$P$2:$P$133,WorkingData!AG$2:AG$133)</f>
        <v>17968.570444794979</v>
      </c>
      <c r="F6" s="3">
        <f>SUMPRODUCT(WorkingData!$Q$2:$Q$133,WorkingData!V$2:V$133,WorkingData!$N$2:$N$133,WorkingData!$P$2:$P$133,WorkingData!AH$2:AH$133)</f>
        <v>35112.426085900523</v>
      </c>
      <c r="G6" s="3">
        <f>SUMPRODUCT(WorkingData!$Q$2:$Q$133,WorkingData!W$2:W$133,WorkingData!$N$2:$N$133,WorkingData!$P$2:$P$133,WorkingData!AI$2:AI$133)</f>
        <v>35112.426085900523</v>
      </c>
      <c r="J6" t="s">
        <v>50</v>
      </c>
      <c r="K6" s="3">
        <f>SUMPRODUCT(WorkingData!$Q$2:$Q$133,WorkingData!T$2:T$133,WorkingData!$N$2:$N$133,WorkingData!$P$2:$P$133)</f>
        <v>10735.123332637288</v>
      </c>
      <c r="L6" s="3">
        <f>SUMPRODUCT(WorkingData!$Q$2:$Q$133,WorkingData!U$2:U$133,WorkingData!$N$2:$N$133,WorkingData!$P$2:$P$133)</f>
        <v>17968.570444794979</v>
      </c>
      <c r="M6" s="3">
        <f>SUMPRODUCT(WorkingData!$Q$2:$Q$133,WorkingData!V$2:V$133,WorkingData!$N$2:$N$133,WorkingData!$P$2:$P$133)</f>
        <v>35112.426085900523</v>
      </c>
      <c r="N6" s="3">
        <f>SUMPRODUCT(WorkingData!$Q$2:$Q$133,WorkingData!W$2:W$133,WorkingData!$N$2:$N$133,WorkingData!$P$2:$P$133)</f>
        <v>35112.426085900523</v>
      </c>
      <c r="Q6">
        <f ca="1"/>
        <v>14.583620676321203</v>
      </c>
      <c r="R6">
        <f ca="1"/>
        <v>19.583620676321203</v>
      </c>
      <c r="S6">
        <f ca="1"/>
        <v>291.65517241379308</v>
      </c>
      <c r="U6">
        <v>291.65517241379308</v>
      </c>
      <c r="V6">
        <v>19.583620676321203</v>
      </c>
      <c r="W6">
        <v>14.583620676321203</v>
      </c>
      <c r="X6">
        <v>1</v>
      </c>
      <c r="Y6">
        <v>1</v>
      </c>
      <c r="Z6">
        <v>1</v>
      </c>
      <c r="AB6">
        <f ca="1"/>
        <v>14.583620676321203</v>
      </c>
      <c r="AC6">
        <f ca="1"/>
        <v>291.65517241379308</v>
      </c>
    </row>
    <row r="7" spans="2:29">
      <c r="C7" t="s">
        <v>51</v>
      </c>
      <c r="D7" s="3">
        <f>SUMPRODUCT(WorkingData!$Q$2:$Q$133,WorkingData!T$2:T$133,WorkingData!$P$2:$P$133,WorkingData!$P$2:$P$133,WorkingData!AF$2:AF$133)</f>
        <v>521.63888191326475</v>
      </c>
      <c r="E7" s="3">
        <f>SUMPRODUCT(WorkingData!$Q$2:$Q$133,WorkingData!U$2:U$133,WorkingData!$P$2:$P$133,WorkingData!$P$2:$P$133,WorkingData!AG$2:AG$133)</f>
        <v>846.42450232270505</v>
      </c>
      <c r="F7" s="3">
        <f>SUMPRODUCT(WorkingData!$Q$2:$Q$133,WorkingData!V$2:V$133,WorkingData!$P$2:$P$133,WorkingData!$P$2:$P$133,WorkingData!AH$2:AH$133)</f>
        <v>1628.2442947968204</v>
      </c>
      <c r="G7" s="3">
        <f>SUMPRODUCT(WorkingData!$Q$2:$Q$133,WorkingData!W$2:W$133,WorkingData!$P$2:$P$133,WorkingData!$P$2:$P$133,WorkingData!AI$2:AI$133)</f>
        <v>1628.2442947968204</v>
      </c>
      <c r="J7" t="s">
        <v>51</v>
      </c>
      <c r="K7" s="3">
        <f>SUMPRODUCT(WorkingData!$Q$2:$Q$133,WorkingData!T$2:T$133,WorkingData!$P$2:$P$133,WorkingData!$P$2:$P$133)</f>
        <v>521.63888191326475</v>
      </c>
      <c r="L7" s="3">
        <f>SUMPRODUCT(WorkingData!$Q$2:$Q$133,WorkingData!U$2:U$133,WorkingData!$P$2:$P$133,WorkingData!$P$2:$P$133)</f>
        <v>846.42450232270505</v>
      </c>
      <c r="M7" s="3">
        <f>SUMPRODUCT(WorkingData!$Q$2:$Q$133,WorkingData!V$2:V$133,WorkingData!$P$2:$P$133,WorkingData!$P$2:$P$133)</f>
        <v>1628.2442947968204</v>
      </c>
      <c r="N7" s="3">
        <f>SUMPRODUCT(WorkingData!$Q$2:$Q$133,WorkingData!W$2:W$133,WorkingData!$P$2:$P$133,WorkingData!$P$2:$P$133)</f>
        <v>1628.2442947968204</v>
      </c>
      <c r="Q7">
        <f ca="1"/>
        <v>1.4777777876172751</v>
      </c>
      <c r="R7">
        <f ca="1"/>
        <v>6.4777777876172751</v>
      </c>
      <c r="S7">
        <f ca="1"/>
        <v>66.61904761904762</v>
      </c>
      <c r="U7">
        <v>66.61904761904762</v>
      </c>
      <c r="V7">
        <v>6.4777777876172751</v>
      </c>
      <c r="W7">
        <v>1.4777777876172751</v>
      </c>
      <c r="X7">
        <v>1</v>
      </c>
      <c r="Y7">
        <v>1</v>
      </c>
      <c r="Z7">
        <v>1</v>
      </c>
      <c r="AB7">
        <f ca="1"/>
        <v>1.4777777876172751</v>
      </c>
      <c r="AC7">
        <f ca="1"/>
        <v>66.61904761904762</v>
      </c>
    </row>
    <row r="8" spans="2:29">
      <c r="C8" t="s">
        <v>52</v>
      </c>
      <c r="D8" s="3">
        <f>SUMPRODUCT(WorkingData!$Q$2:$Q$133,WorkingData!T$2:T$133,WorkingData!$N$2:$N$133,WorkingData!$N$2:$N$133,WorkingData!AF$2:AF$133)</f>
        <v>223437.37388404756</v>
      </c>
      <c r="E8" s="3">
        <f>SUMPRODUCT(WorkingData!$Q$2:$Q$133,WorkingData!U$2:U$133,WorkingData!$N$2:$N$133,WorkingData!$N$2:$N$133,WorkingData!AG$2:AG$133)</f>
        <v>386794.73233257077</v>
      </c>
      <c r="F8" s="3">
        <f>SUMPRODUCT(WorkingData!$Q$2:$Q$133,WorkingData!V$2:V$133,WorkingData!$N$2:$N$133,WorkingData!$N$2:$N$133,WorkingData!AH$2:AH$133)</f>
        <v>768586.94101543387</v>
      </c>
      <c r="G8" s="3">
        <f>SUMPRODUCT(WorkingData!$Q$2:$Q$133,WorkingData!W$2:W$133,WorkingData!$N$2:$N$133,WorkingData!$N$2:$N$133,WorkingData!AI$2:AI$133)</f>
        <v>768586.94101543387</v>
      </c>
      <c r="J8" t="s">
        <v>52</v>
      </c>
      <c r="K8" s="3">
        <f>SUMPRODUCT(WorkingData!$Q$2:$Q$133,WorkingData!T$2:T$133,WorkingData!$N$2:$N$133,WorkingData!$N$2:$N$133)</f>
        <v>223437.37388404756</v>
      </c>
      <c r="L8" s="3">
        <f>SUMPRODUCT(WorkingData!$Q$2:$Q$133,WorkingData!U$2:U$133,WorkingData!$N$2:$N$133,WorkingData!$N$2:$N$133)</f>
        <v>386794.73233257077</v>
      </c>
      <c r="M8" s="3">
        <f>SUMPRODUCT(WorkingData!$Q$2:$Q$133,WorkingData!V$2:V$133,WorkingData!$N$2:$N$133,WorkingData!$N$2:$N$133)</f>
        <v>768586.94101543387</v>
      </c>
      <c r="N8" s="3">
        <f>SUMPRODUCT(WorkingData!$Q$2:$Q$133,WorkingData!W$2:W$133,WorkingData!$N$2:$N$133,WorkingData!$N$2:$N$133)</f>
        <v>768586.94101543387</v>
      </c>
      <c r="Q8">
        <f ca="1"/>
        <v>-4.3241666952768965</v>
      </c>
      <c r="R8">
        <f ca="1"/>
        <v>0.67583330472310388</v>
      </c>
      <c r="S8">
        <f ca="1"/>
        <v>20.633333333333333</v>
      </c>
    </row>
    <row r="9" spans="2:29">
      <c r="C9" t="s">
        <v>53</v>
      </c>
      <c r="D9" s="3">
        <f t="shared" ref="D9:G10" si="0">D4*D$3</f>
        <v>835.05327789254363</v>
      </c>
      <c r="E9" s="3">
        <f t="shared" si="0"/>
        <v>1583.1126688978497</v>
      </c>
      <c r="F9" s="3">
        <f t="shared" si="0"/>
        <v>3053.1179555448489</v>
      </c>
      <c r="G9" s="3">
        <f t="shared" si="0"/>
        <v>3053.1179555448489</v>
      </c>
      <c r="J9" t="s">
        <v>53</v>
      </c>
      <c r="K9" s="3">
        <f t="shared" ref="K9:N10" si="1">K4*K$3</f>
        <v>835.05327789254363</v>
      </c>
      <c r="L9" s="3">
        <f t="shared" si="1"/>
        <v>1583.1126688978497</v>
      </c>
      <c r="M9" s="3">
        <f t="shared" si="1"/>
        <v>3053.1179555448489</v>
      </c>
      <c r="N9" s="3">
        <f t="shared" si="1"/>
        <v>3053.1179555448489</v>
      </c>
      <c r="Q9">
        <f ca="1"/>
        <v>-4.0975806328558155</v>
      </c>
      <c r="R9">
        <f ca="1"/>
        <v>0.90241936714418469</v>
      </c>
      <c r="S9">
        <f ca="1"/>
        <v>27.06451612903226</v>
      </c>
    </row>
    <row r="10" spans="2:29">
      <c r="C10" t="s">
        <v>54</v>
      </c>
      <c r="D10" s="3">
        <f t="shared" si="0"/>
        <v>37.905228464900524</v>
      </c>
      <c r="E10" s="3">
        <f t="shared" si="0"/>
        <v>69.568017094161149</v>
      </c>
      <c r="F10" s="3">
        <f t="shared" si="0"/>
        <v>131.86628361284059</v>
      </c>
      <c r="G10" s="3">
        <f t="shared" si="0"/>
        <v>131.86628361284059</v>
      </c>
      <c r="J10" t="s">
        <v>54</v>
      </c>
      <c r="K10" s="3">
        <f t="shared" si="1"/>
        <v>37.905228464900524</v>
      </c>
      <c r="L10" s="3">
        <f t="shared" si="1"/>
        <v>69.568017094161149</v>
      </c>
      <c r="M10" s="3">
        <f t="shared" si="1"/>
        <v>131.86628361284059</v>
      </c>
      <c r="N10" s="3">
        <f t="shared" si="1"/>
        <v>131.86628361284059</v>
      </c>
      <c r="Q10">
        <f ca="1"/>
        <v>5.0246031946606102</v>
      </c>
      <c r="R10">
        <f ca="1"/>
        <v>10.02460319466061</v>
      </c>
      <c r="S10">
        <f ca="1"/>
        <v>148.31746031746033</v>
      </c>
    </row>
    <row r="11" spans="2:29">
      <c r="J11" t="s">
        <v>55</v>
      </c>
      <c r="K11" s="8">
        <f>IF(K3&gt;=3,SQRT(SUMPRODUCT(WorkingData!X$2:X$133,WorkingData!X$2:X$133,WorkingData!$Q$2:$Q$133,WorkingData!T$2:T$133)/('DDD Model Calculations'!K3-2)),"Insufficient Data")</f>
        <v>6.5604951689368987</v>
      </c>
      <c r="L11" s="8">
        <f>IF(L3&gt;=3,SQRT(SUMPRODUCT(WorkingData!Y$2:Y$133,WorkingData!Y$2:Y$133,WorkingData!$Q$2:$Q$133,WorkingData!U$2:U$133)/('DDD Model Calculations'!L3-2)),"Insufficient Data")</f>
        <v>8.1178823836184559</v>
      </c>
      <c r="M11" s="8">
        <f>IF(M3&gt;=3,SQRT(SUMPRODUCT(WorkingData!Z$2:Z$133,WorkingData!Z$2:Z$133,WorkingData!$Q$2:$Q$133,WorkingData!V$2:V$133)/('DDD Model Calculations'!M3-2)),"Insufficient Data")</f>
        <v>9.789024098324731</v>
      </c>
      <c r="N11" s="8">
        <f>IF(N3&gt;=3,SQRT(SUMPRODUCT(WorkingData!AA$2:AA$133,WorkingData!AA$2:AA$133,WorkingData!$Q$2:$Q$133,WorkingData!W$2:W$133)/('DDD Model Calculations'!N3-2)),"Insufficient Data")</f>
        <v>9.789024098324731</v>
      </c>
      <c r="P11" s="8" t="s">
        <v>56</v>
      </c>
      <c r="Q11">
        <f ca="1"/>
        <v>12.125423721337722</v>
      </c>
      <c r="R11">
        <f ca="1"/>
        <v>17.125423721337722</v>
      </c>
      <c r="S11">
        <f ca="1"/>
        <v>259.16949152542372</v>
      </c>
    </row>
    <row r="12" spans="2:29">
      <c r="B12" s="6" t="s">
        <v>29</v>
      </c>
      <c r="C12" t="s">
        <v>57</v>
      </c>
      <c r="D12" s="9">
        <f>IF(D3&gt;=3,(D$3*D6-D9*D10)/(D$3*D7-D10^2),"Insufficient Data")</f>
        <v>17.372254329227413</v>
      </c>
      <c r="E12" s="9">
        <f>IF(E3&gt;=3,(E$3*E6-E9*E10)/(E$3*E7-E10^2),"Insufficient Data")</f>
        <v>17.401656720337549</v>
      </c>
      <c r="F12" s="9">
        <f>IF(F3&gt;=3,(F$3*F6-F9*F10)/(F$3*F7-F10^2),"Insufficient Data")</f>
        <v>17.638094682921789</v>
      </c>
      <c r="G12" s="9">
        <f>IF(G3&gt;=3,(G$3*G6-G9*G10)/(G$3*G7-G10^2),"Insufficient Data")</f>
        <v>17.638094682921789</v>
      </c>
      <c r="I12" s="6" t="s">
        <v>29</v>
      </c>
      <c r="J12" t="s">
        <v>57</v>
      </c>
      <c r="K12" s="9">
        <f>IF(K3&gt;=3,(K$3*K6-K9*K10)/(K$3*K7-K10^2),"Insufficient Data")</f>
        <v>17.372254329227413</v>
      </c>
      <c r="L12" s="9">
        <f>IF(L3&gt;=3,(L$3*L6-L9*L10)/(L$3*L7-L10^2),"Insufficient Data")</f>
        <v>17.401656720337549</v>
      </c>
      <c r="M12" s="9">
        <f>IF(M3&gt;=3,(M$3*M6-M9*M10)/(M$3*M7-M10^2),"Insufficient Data")</f>
        <v>17.638094682921789</v>
      </c>
      <c r="N12" s="9">
        <f>IF(N3&gt;=3,(N$3*N6-N9*N10)/(N$3*N7-N10^2),"Insufficient Data")</f>
        <v>17.638094682921789</v>
      </c>
      <c r="P12" s="9" t="s">
        <v>58</v>
      </c>
      <c r="Q12">
        <f ca="1"/>
        <v>12.114516118781701</v>
      </c>
      <c r="R12">
        <f ca="1"/>
        <v>17.114516118781701</v>
      </c>
      <c r="S12">
        <f ca="1"/>
        <v>260.27419354838707</v>
      </c>
    </row>
    <row r="13" spans="2:29">
      <c r="B13" s="6" t="s">
        <v>59</v>
      </c>
      <c r="C13" t="s">
        <v>60</v>
      </c>
      <c r="D13" s="9">
        <f>IF(D3&gt;=3,D4-D5*D12,"Insufficient Data")</f>
        <v>44.138502148205333</v>
      </c>
      <c r="E13" s="9">
        <f>IF(E3&gt;=3,E4-E5*E12,"Insufficient Data")</f>
        <v>46.564239588835363</v>
      </c>
      <c r="F13" s="9">
        <f>IF(F3&gt;=3,F4-F5*F12,"Insufficient Data")</f>
        <v>48.483197313103261</v>
      </c>
      <c r="G13" s="9">
        <f>IF(G3&gt;=3,G4-G5*G12,"Insufficient Data")</f>
        <v>48.483197313103261</v>
      </c>
      <c r="I13" s="6" t="s">
        <v>59</v>
      </c>
      <c r="J13" t="s">
        <v>60</v>
      </c>
      <c r="K13" s="9">
        <f>IF(K3&gt;=3,K4-K5*K12,"Insufficient Data")</f>
        <v>44.138502148205333</v>
      </c>
      <c r="L13" s="9">
        <f>IF(L3&gt;=3,L4-L5*L12,"Insufficient Data")</f>
        <v>46.564239588835363</v>
      </c>
      <c r="M13" s="9">
        <f>IF(M3&gt;=3,M4-M5*M12,"Insufficient Data")</f>
        <v>48.483197313103261</v>
      </c>
      <c r="N13" s="9">
        <f>IF(N3&gt;=3,N4-N5*N12,"Insufficient Data")</f>
        <v>48.483197313103261</v>
      </c>
      <c r="Q13">
        <f ca="1"/>
        <v>2.3982455944805814</v>
      </c>
      <c r="R13">
        <f ca="1"/>
        <v>7.3982455944805814</v>
      </c>
      <c r="S13">
        <f ca="1"/>
        <v>80.298245614035082</v>
      </c>
    </row>
    <row r="14" spans="2:29">
      <c r="C14" t="s">
        <v>61</v>
      </c>
      <c r="D14" s="10">
        <f>IF(D3&gt;=3,(((D6/D3)-D4*D5)/SQRT((D7/D3-D5^2)*(D8/D3-D4^2)))^2,"Insufficient Data")</f>
        <v>0.99824715623061844</v>
      </c>
      <c r="E14" s="10">
        <f>IF(E3&gt;=3,(((E6/E3)-E4*E5)/SQRT((E7/E3-E5^2)*(E8/E3-E4^2)))^2,"Insufficient Data")</f>
        <v>0.99462143272340797</v>
      </c>
      <c r="F14" s="10">
        <f>IF(F3&gt;=3,(((F6/F3)-F4*F5)/SQRT((F7/F3-F5^2)*(F8/F3-F4^2)))^2,"Insufficient Data")</f>
        <v>0.99153441472385595</v>
      </c>
      <c r="G14" s="10">
        <f>IF(G3&gt;=3,(((G6/G3)-G4*G5)/SQRT((G7/G3-G5^2)*(G8/G3-G4^2)))^2,"Insufficient Data")</f>
        <v>0.99153441472385595</v>
      </c>
      <c r="J14" t="s">
        <v>61</v>
      </c>
      <c r="K14">
        <f>IF(K3&gt;=3,(((K6/K3)-K4*K5)/SQRT((K7/K3-K5^2)*(K8/K3-K4^2)))^2,"Insufficient Data")</f>
        <v>0.99824715623061844</v>
      </c>
      <c r="L14">
        <f>IF(L3&gt;=3,(((L6/L3)-L4*L5)/SQRT((L7/L3-L5^2)*(L8/L3-L4^2)))^2,"Insufficient Data")</f>
        <v>0.99462143272340797</v>
      </c>
      <c r="M14">
        <f>IF(M3&gt;=3,(((M6/M3)-M4*M5)/SQRT((M7/M3-M5^2)*(M8/M3-M4^2)))^2,"Insufficient Data")</f>
        <v>0.99153441472385595</v>
      </c>
      <c r="N14">
        <f>IF(N3&gt;=3,(((N6/N3)-N4*N5)/SQRT((N7/N3-N5^2)*(N8/N3-N4^2)))^2,"Insufficient Data")</f>
        <v>0.99153441472385595</v>
      </c>
      <c r="P14" s="10" t="s">
        <v>62</v>
      </c>
      <c r="Q14">
        <f ca="1"/>
        <v>-4.1195312142372131</v>
      </c>
      <c r="R14">
        <f ca="1"/>
        <v>0.88046878576278687</v>
      </c>
      <c r="S14">
        <f ca="1"/>
        <v>16.6875</v>
      </c>
    </row>
    <row r="15" spans="2:29">
      <c r="C15" t="s">
        <v>63</v>
      </c>
      <c r="D15">
        <f>IF(D3&gt;=3,D13+D12*($D$21-5),"Insufficient Data")</f>
        <v>706.02139209176983</v>
      </c>
      <c r="E15">
        <f>IF(E3&gt;=3,E13+E12*($D$21-5),"Insufficient Data")</f>
        <v>709.56736063369601</v>
      </c>
      <c r="F15">
        <f>IF(F3&gt;=3,F13+F12*($D$21-5),"Insufficient Data")</f>
        <v>720.49460473242345</v>
      </c>
      <c r="G15">
        <f>IF(G3&gt;=3,G13+G12*($D$21-5),"Insufficient Data")</f>
        <v>720.49460473242345</v>
      </c>
      <c r="J15" t="s">
        <v>63</v>
      </c>
      <c r="K15">
        <f>IF(K3&gt;=3,K13+K12*($D$21-5),"Insufficient Data")</f>
        <v>706.02139209176983</v>
      </c>
      <c r="L15">
        <f>IF(L3&gt;=3,L13+L12*($D$21-5),"Insufficient Data")</f>
        <v>709.56736063369601</v>
      </c>
      <c r="M15">
        <f>IF(M3&gt;=3,M13+M12*($D$21-5),"Insufficient Data")</f>
        <v>720.49460473242345</v>
      </c>
      <c r="N15">
        <f>IF(N3&gt;=3,N13+N12*($D$21-5),"Insufficient Data")</f>
        <v>720.49460473242345</v>
      </c>
      <c r="Q15">
        <f ca="1"/>
        <v>-3.6855932494341319</v>
      </c>
      <c r="R15">
        <f ca="1"/>
        <v>1.3144067505658683</v>
      </c>
      <c r="S15">
        <f ca="1"/>
        <v>40.152542372881356</v>
      </c>
    </row>
    <row r="16" spans="2:29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4.9330508097753683</v>
      </c>
      <c r="R16">
        <f ca="1"/>
        <v>9.9330508097753683</v>
      </c>
      <c r="S16">
        <f ca="1"/>
        <v>145.05084745762713</v>
      </c>
    </row>
    <row r="17" spans="3:19">
      <c r="J17" t="s">
        <v>65</v>
      </c>
      <c r="Q17">
        <f ca="1"/>
        <v>13.838492074715241</v>
      </c>
      <c r="R17">
        <f ca="1"/>
        <v>18.838492074715241</v>
      </c>
      <c r="S17">
        <f ca="1"/>
        <v>310.80158730158729</v>
      </c>
    </row>
    <row r="18" spans="3:19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  <c r="Q18">
        <f ca="1"/>
        <v>3.3660714078162393</v>
      </c>
      <c r="R18">
        <f ca="1"/>
        <v>8.3660714078162393</v>
      </c>
      <c r="S18">
        <f ca="1"/>
        <v>102.44642857142857</v>
      </c>
    </row>
    <row r="19" spans="3:19">
      <c r="C19" t="s">
        <v>67</v>
      </c>
      <c r="D19" t="str">
        <f>'Consumption Data Input'!B1</f>
        <v>Thunder Bay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-4.3111111020284989</v>
      </c>
      <c r="R19">
        <f ca="1"/>
        <v>0.68888889797150143</v>
      </c>
      <c r="S19">
        <f ca="1"/>
        <v>16.928571428571427</v>
      </c>
    </row>
    <row r="20" spans="3:19">
      <c r="C20" t="s">
        <v>74</v>
      </c>
      <c r="D20">
        <v>18</v>
      </c>
      <c r="G20" t="s">
        <v>75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5.9684210332077843</v>
      </c>
      <c r="R20">
        <f ca="1"/>
        <v>10.968421033207784</v>
      </c>
      <c r="S20">
        <f ca="1"/>
        <v>166.52631578947367</v>
      </c>
    </row>
    <row r="21" spans="3:19">
      <c r="C21" t="s">
        <v>69</v>
      </c>
      <c r="D21">
        <f>VLOOKUP(D19,$G$19:$I$22,3,FALSE)</f>
        <v>43.1</v>
      </c>
      <c r="G21" t="s">
        <v>76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17.184166689713795</v>
      </c>
      <c r="R21">
        <f ca="1"/>
        <v>22.184166689713795</v>
      </c>
      <c r="S21">
        <f ca="1"/>
        <v>345.08333333333331</v>
      </c>
    </row>
    <row r="22" spans="3:19">
      <c r="C22" t="s">
        <v>77</v>
      </c>
      <c r="D22">
        <f>VLOOKUP(D19,$G$19:$I$22,2,FALSE)</f>
        <v>5</v>
      </c>
      <c r="G22" t="s">
        <v>1</v>
      </c>
      <c r="H22">
        <v>5</v>
      </c>
      <c r="I22">
        <v>43.1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14.792741937803164</v>
      </c>
      <c r="R22">
        <f ca="1"/>
        <v>19.792741937803164</v>
      </c>
      <c r="S22">
        <f ca="1"/>
        <v>315.82258064516128</v>
      </c>
    </row>
    <row r="23" spans="3:19">
      <c r="C23" t="s">
        <v>78</v>
      </c>
      <c r="D23">
        <f>_xlfn.XLOOKUP(MAX('DDD Model Calculations'!$D$14:$G$14),'DDD Model Calculations'!$D$14:$G$14,'DDD Model Calculations'!$D16:$G16)</f>
        <v>1</v>
      </c>
      <c r="Q23">
        <f ca="1"/>
        <v>2.2153225656478632</v>
      </c>
      <c r="R23">
        <f ca="1"/>
        <v>7.2153225656478632</v>
      </c>
      <c r="S23">
        <f ca="1"/>
        <v>84.274193548387103</v>
      </c>
    </row>
    <row r="24" spans="3:19">
      <c r="C24" t="s">
        <v>70</v>
      </c>
      <c r="D24">
        <f>VLOOKUP($D$19,$G$19:$L22,4,FALSE)</f>
        <v>49.100000381469727</v>
      </c>
      <c r="Q24">
        <f ca="1"/>
        <v>-4.6936507906232565</v>
      </c>
      <c r="R24">
        <f ca="1"/>
        <v>0.30634920937674387</v>
      </c>
      <c r="S24">
        <f ca="1"/>
        <v>10.619047619047619</v>
      </c>
    </row>
    <row r="25" spans="3:19">
      <c r="C25" t="s">
        <v>79</v>
      </c>
      <c r="D25">
        <f>VLOOKUP($D$19,$G$19:$L23,5,FALSE)</f>
        <v>47.799999237060547</v>
      </c>
    </row>
    <row r="26" spans="3:19">
      <c r="C26" t="s">
        <v>80</v>
      </c>
      <c r="D26">
        <f>VLOOKUP($D$19,$G$19:$L24,6,FALSE)</f>
        <v>47.5</v>
      </c>
    </row>
  </sheetData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I2" sqref="I2"/>
    </sheetView>
  </sheetViews>
  <sheetFormatPr defaultColWidth="10.5" defaultRowHeight="15.6"/>
  <cols>
    <col min="2" max="3" width="10.5" style="1"/>
  </cols>
  <sheetData>
    <row r="1" spans="1:3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>
      <c r="A2" s="2" cm="1">
        <f t="array" ref="A2:F23">_xlfn._xlws.SORT(_xlfn._xlws.FILTER('Accumulated Input Data'!A2:F134,('Accumulated Input Data'!D2:D134="A")+('Accumulated Input Data'!D2:D134="01")),1,-1)</f>
        <v>45797</v>
      </c>
      <c r="B2" s="1">
        <v>33</v>
      </c>
      <c r="C2" s="1">
        <v>184110</v>
      </c>
      <c r="D2" t="str">
        <v>A</v>
      </c>
      <c r="E2">
        <v>2180</v>
      </c>
      <c r="F2">
        <v>214745</v>
      </c>
      <c r="G2">
        <f>IF(F3&gt;0,F2-F3,"")</f>
        <v>8675</v>
      </c>
      <c r="H2" s="2">
        <f>IF(A2&lt;&gt;"",DATE(YEAR(A2),MONTH(A2),DAY(A2)),"")</f>
        <v>45797</v>
      </c>
      <c r="I2">
        <f>IF(A3&gt;0,A2-A3,"")</f>
        <v>63</v>
      </c>
      <c r="J2">
        <f>I2</f>
        <v>63</v>
      </c>
      <c r="K2">
        <f>IF(AND($H3&gt;0,$H3&lt;&gt;""),VLOOKUP($H3,'Weather Data'!$L$2:$P$4170,'DDD Model Calculations'!$D$22,FALSE),"")</f>
        <v>54539.599998414516</v>
      </c>
      <c r="L2">
        <f>IF(AND($K2&gt;0,$K2&lt;&gt;""),VLOOKUP($H2,'Weather Data'!$L$2:$P$4170,'DDD Model Calculations'!$D$22,FALSE),"")</f>
        <v>55174.799998603761</v>
      </c>
      <c r="M2">
        <f>L2-K2</f>
        <v>635.20000018924475</v>
      </c>
      <c r="N2">
        <f t="shared" ref="N2:N33" si="0">IF(AND($I2&gt;0,$I2&lt;&gt;""),G2/$I2,"")</f>
        <v>137.69841269841271</v>
      </c>
      <c r="O2">
        <f t="shared" ref="O2:O33" si="1">IF(AND($I2&gt;0,$I2&lt;&gt;""),$M2/$I2,"")</f>
        <v>10.082539685543567</v>
      </c>
      <c r="P2">
        <f>IF(AND($I2&gt;0,$I2&lt;&gt;""),$M2/$I2-5,"")</f>
        <v>5.0825396855435674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5.2647384945530007</v>
      </c>
      <c r="Y2">
        <f>IF(AND($N2&gt;0,$N2&lt;&gt;""),$N2-('DDD Model Calculations'!L$13+'DDD Model Calculations'!L$12*WorkingData!$P2),"")</f>
        <v>2.6895622342558454</v>
      </c>
      <c r="Z2">
        <f>IF(AND($N2&gt;0,$N2&lt;&gt;""),$N2-('DDD Model Calculations'!M$13+'DDD Model Calculations'!M$12*WorkingData!$P2),"")</f>
        <v>-0.43110081801552269</v>
      </c>
      <c r="AA2">
        <f>IF(AND($N2&gt;0,$N2&lt;&gt;""),$N2-('DDD Model Calculations'!N$13+'DDD Model Calculations'!N$12*WorkingData!$P2),"")</f>
        <v>-0.43110081801552269</v>
      </c>
      <c r="AB2">
        <f>IF(X2&lt;&gt;"",X2/'DDD Model Calculations'!K$11,"")</f>
        <v>0.80249102529346572</v>
      </c>
      <c r="AC2">
        <f>IF(Y2&lt;&gt;"",Y2/'DDD Model Calculations'!L$11,"")</f>
        <v>0.33131327939454608</v>
      </c>
      <c r="AD2">
        <f>IF(Z2&lt;&gt;"",Z2/'DDD Model Calculations'!M$11,"")</f>
        <v>-4.4039202854684996E-2</v>
      </c>
      <c r="AE2">
        <f>IF(AA2&lt;&gt;"",AA2/'DDD Model Calculations'!N$11,"")</f>
        <v>-4.4039202854684996E-2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>
      <c r="A3" s="2">
        <v>45734</v>
      </c>
      <c r="B3" s="1">
        <v>27</v>
      </c>
      <c r="C3" s="1">
        <v>181349</v>
      </c>
      <c r="D3" t="str">
        <v>A</v>
      </c>
      <c r="E3">
        <v>7522</v>
      </c>
      <c r="F3">
        <v>206070</v>
      </c>
      <c r="G3">
        <f t="shared" ref="G3:G66" si="12">IF(F4&gt;0,F3-F4,"")</f>
        <v>21023</v>
      </c>
      <c r="H3" s="2">
        <f t="shared" ref="H3:H66" si="13">IF(A3&lt;&gt;"",DATE(YEAR(A3),MONTH(A3),DAY(A3)),"")</f>
        <v>45734</v>
      </c>
      <c r="I3">
        <f t="shared" ref="I3:I66" si="14">IF(A4&gt;0,A3-A4,"")</f>
        <v>62</v>
      </c>
      <c r="J3">
        <f t="shared" ref="J3:J34" si="15">IF(AND(I3&gt;0,I3&lt;&gt;""),I3+J2,"")</f>
        <v>125</v>
      </c>
      <c r="K3">
        <f>IF(AND($H4&gt;0,$H4&lt;&gt;""),VLOOKUP($H4,'Weather Data'!$L$2:$P$4170,'DDD Model Calculations'!$D$22,FALSE),"")</f>
        <v>53190.399998858571</v>
      </c>
      <c r="L3">
        <f>IF(AND($K3&gt;0,$K3&lt;&gt;""),VLOOKUP($H3,'Weather Data'!$L$2:$P$4170,'DDD Model Calculations'!$D$22,FALSE),"")</f>
        <v>54539.599998414516</v>
      </c>
      <c r="M3">
        <f t="shared" ref="M3:M34" si="16">IF(AND(K3&gt;0,K3&lt;&gt;""),L3-K3,"")</f>
        <v>1349.1999995559454</v>
      </c>
      <c r="N3">
        <f t="shared" si="0"/>
        <v>339.08064516129031</v>
      </c>
      <c r="O3">
        <f t="shared" si="1"/>
        <v>21.761290315418474</v>
      </c>
      <c r="P3">
        <f t="shared" ref="P3:P34" si="17">IF(AND($I3&gt;0,$I3&lt;&gt;""),M3/$I3-5,"")</f>
        <v>16.761290315418474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3.7607447676188599</v>
      </c>
      <c r="Y3">
        <f>IF(AND($N3&gt;0,$N3&lt;&gt;""),$N3-('DDD Model Calculations'!L$13+'DDD Model Calculations'!L$12*WorkingData!$P3),"")</f>
        <v>0.84218531362438398</v>
      </c>
      <c r="Z3">
        <f>IF(AND($N3&gt;0,$N3&lt;&gt;""),$N3-('DDD Model Calculations'!M$13+'DDD Model Calculations'!M$12*WorkingData!$P3),"")</f>
        <v>-5.0397777431040254</v>
      </c>
      <c r="AA3">
        <f>IF(AND($N3&gt;0,$N3&lt;&gt;""),$N3-('DDD Model Calculations'!N$13+'DDD Model Calculations'!N$12*WorkingData!$P3),"")</f>
        <v>-5.0397777431040254</v>
      </c>
      <c r="AB3">
        <f>IF(X3&lt;&gt;"",X3/'DDD Model Calculations'!K$11,"")</f>
        <v>0.57324099336670542</v>
      </c>
      <c r="AC3">
        <f>IF(Y3&lt;&gt;"",Y3/'DDD Model Calculations'!L$11,"")</f>
        <v>0.1037444586933014</v>
      </c>
      <c r="AD3">
        <f>IF(Z3&lt;&gt;"",Z3/'DDD Model Calculations'!M$11,"")</f>
        <v>-0.51483965025344258</v>
      </c>
      <c r="AE3">
        <f>IF(AA3&lt;&gt;"",AA3/'DDD Model Calculations'!N$11,"")</f>
        <v>-0.51483965025344258</v>
      </c>
      <c r="AF3">
        <f t="shared" si="8"/>
        <v>1</v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>
      <c r="A4" s="2">
        <v>45672</v>
      </c>
      <c r="B4" s="1">
        <v>29</v>
      </c>
      <c r="C4" s="1">
        <v>174658</v>
      </c>
      <c r="D4" t="str">
        <v>A</v>
      </c>
      <c r="E4">
        <v>9272</v>
      </c>
      <c r="F4">
        <v>185047</v>
      </c>
      <c r="G4">
        <f t="shared" si="12"/>
        <v>16916</v>
      </c>
      <c r="H4" s="2">
        <f t="shared" si="13"/>
        <v>45672</v>
      </c>
      <c r="I4">
        <f t="shared" si="14"/>
        <v>58</v>
      </c>
      <c r="J4">
        <f t="shared" si="15"/>
        <v>183</v>
      </c>
      <c r="K4">
        <f>IF(AND($H5&gt;0,$H5&lt;&gt;""),VLOOKUP($H5,'Weather Data'!$L$2:$P$4170,'DDD Model Calculations'!$D$22,FALSE),"")</f>
        <v>52054.549999631941</v>
      </c>
      <c r="L4">
        <f>IF(AND($K4&gt;0,$K4&lt;&gt;""),VLOOKUP($H4,'Weather Data'!$L$2:$P$4170,'DDD Model Calculations'!$D$22,FALSE),"")</f>
        <v>53190.399998858571</v>
      </c>
      <c r="M4">
        <f t="shared" si="16"/>
        <v>1135.8499992266297</v>
      </c>
      <c r="N4">
        <f t="shared" si="0"/>
        <v>291.65517241379308</v>
      </c>
      <c r="O4">
        <f t="shared" si="1"/>
        <v>19.583620676321203</v>
      </c>
      <c r="P4">
        <f t="shared" si="17"/>
        <v>14.583620676321203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-5.833697164443663</v>
      </c>
      <c r="Y4">
        <f>IF(AND($N4&gt;0,$N4&lt;&gt;""),$N4-('DDD Model Calculations'!L$13+'DDD Model Calculations'!L$12*WorkingData!$P4),"")</f>
        <v>-8.6882279240007847</v>
      </c>
      <c r="Z4">
        <f>IF(AND($N4&gt;0,$N4&lt;&gt;""),$N4-('DDD Model Calculations'!M$13+'DDD Model Calculations'!M$12*WorkingData!$P4),"")</f>
        <v>-14.055307208079455</v>
      </c>
      <c r="AA4">
        <f>IF(AND($N4&gt;0,$N4&lt;&gt;""),$N4-('DDD Model Calculations'!N$13+'DDD Model Calculations'!N$12*WorkingData!$P4),"")</f>
        <v>-14.055307208079455</v>
      </c>
      <c r="AB4">
        <f>IF(X4&lt;&gt;"",X4/'DDD Model Calculations'!K$11,"")</f>
        <v>-0.88921598358390219</v>
      </c>
      <c r="AC4">
        <f>IF(Y4&lt;&gt;"",Y4/'DDD Model Calculations'!L$11,"")</f>
        <v>-1.0702579211461922</v>
      </c>
      <c r="AD4">
        <f>IF(Z4&lt;&gt;"",Z4/'DDD Model Calculations'!M$11,"")</f>
        <v>-1.4358231287309677</v>
      </c>
      <c r="AE4">
        <f>IF(AA4&lt;&gt;"",AA4/'DDD Model Calculations'!N$11,"")</f>
        <v>-1.4358231287309677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>
      <c r="A5" s="2">
        <v>45614</v>
      </c>
      <c r="B5" s="1">
        <v>31</v>
      </c>
      <c r="C5" s="1">
        <v>169274</v>
      </c>
      <c r="D5" t="str">
        <v>A</v>
      </c>
      <c r="E5">
        <v>3569</v>
      </c>
      <c r="F5">
        <v>168131</v>
      </c>
      <c r="G5">
        <f t="shared" si="12"/>
        <v>4197</v>
      </c>
      <c r="H5" s="2">
        <f t="shared" si="13"/>
        <v>45614</v>
      </c>
      <c r="I5">
        <f t="shared" si="14"/>
        <v>63</v>
      </c>
      <c r="J5">
        <f t="shared" si="15"/>
        <v>246</v>
      </c>
      <c r="K5">
        <f>IF(AND($H6&gt;0,$H6&lt;&gt;""),VLOOKUP($H6,'Weather Data'!$L$2:$P$4170,'DDD Model Calculations'!$D$22,FALSE),"")</f>
        <v>51646.449999012053</v>
      </c>
      <c r="L5">
        <f>IF(AND($K5&gt;0,$K5&lt;&gt;""),VLOOKUP($H5,'Weather Data'!$L$2:$P$4170,'DDD Model Calculations'!$D$22,FALSE),"")</f>
        <v>52054.549999631941</v>
      </c>
      <c r="M5">
        <f t="shared" si="16"/>
        <v>408.10000061988831</v>
      </c>
      <c r="N5">
        <f t="shared" si="0"/>
        <v>66.61904761904762</v>
      </c>
      <c r="O5">
        <f t="shared" si="1"/>
        <v>6.4777777876172751</v>
      </c>
      <c r="P5">
        <f t="shared" si="17"/>
        <v>1.4777777876172751</v>
      </c>
      <c r="Q5">
        <f t="shared" si="2"/>
        <v>1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-3.191786097728027</v>
      </c>
      <c r="Y5">
        <f>IF(AND($N5&gt;0,$N5&lt;&gt;""),$N5-('DDD Model Calculations'!L$13+'DDD Model Calculations'!L$12*WorkingData!$P5),"")</f>
        <v>-5.6609737388434525</v>
      </c>
      <c r="Z5">
        <f>IF(AND($N5&gt;0,$N5&lt;&gt;""),$N5-('DDD Model Calculations'!M$13+'DDD Model Calculations'!M$12*WorkingData!$P5),"")</f>
        <v>-7.9293342323678218</v>
      </c>
      <c r="AA5">
        <f>IF(AND($N5&gt;0,$N5&lt;&gt;""),$N5-('DDD Model Calculations'!N$13+'DDD Model Calculations'!N$12*WorkingData!$P5),"")</f>
        <v>-7.9293342323678218</v>
      </c>
      <c r="AB5">
        <f>IF(X5&lt;&gt;"",X5/'DDD Model Calculations'!K$11,"")</f>
        <v>-0.48651603507624303</v>
      </c>
      <c r="AC5">
        <f>IF(Y5&lt;&gt;"",Y5/'DDD Model Calculations'!L$11,"")</f>
        <v>-0.697346114581194</v>
      </c>
      <c r="AD5">
        <f>IF(Z5&lt;&gt;"",Z5/'DDD Model Calculations'!M$11,"")</f>
        <v>-0.81002295557989568</v>
      </c>
      <c r="AE5">
        <f>IF(AA5&lt;&gt;"",AA5/'DDD Model Calculations'!N$11,"")</f>
        <v>-0.81002295557989568</v>
      </c>
      <c r="AF5">
        <f t="shared" si="8"/>
        <v>1</v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>
      <c r="A6" s="2">
        <v>45551</v>
      </c>
      <c r="B6" s="1">
        <v>28</v>
      </c>
      <c r="C6" s="1">
        <v>167938</v>
      </c>
      <c r="D6" t="str">
        <v>A</v>
      </c>
      <c r="E6">
        <v>610</v>
      </c>
      <c r="F6">
        <v>163934</v>
      </c>
      <c r="G6">
        <f t="shared" si="12"/>
        <v>1238</v>
      </c>
      <c r="H6" s="2">
        <f t="shared" si="13"/>
        <v>45551</v>
      </c>
      <c r="I6">
        <f t="shared" si="14"/>
        <v>60</v>
      </c>
      <c r="J6">
        <f t="shared" si="15"/>
        <v>306</v>
      </c>
      <c r="K6">
        <f>IF(AND($H7&gt;0,$H7&lt;&gt;""),VLOOKUP($H7,'Weather Data'!$L$2:$P$4170,'DDD Model Calculations'!$D$22,FALSE),"")</f>
        <v>51605.900000728667</v>
      </c>
      <c r="L6">
        <f>IF(AND($K6&gt;0,$K6&lt;&gt;""),VLOOKUP($H6,'Weather Data'!$L$2:$P$4170,'DDD Model Calculations'!$D$22,FALSE),"")</f>
        <v>51646.449999012053</v>
      </c>
      <c r="M6">
        <f t="shared" si="16"/>
        <v>40.54999828338623</v>
      </c>
      <c r="N6">
        <f t="shared" si="0"/>
        <v>20.633333333333333</v>
      </c>
      <c r="O6">
        <f t="shared" si="1"/>
        <v>0.67583330472310388</v>
      </c>
      <c r="P6">
        <f t="shared" si="17"/>
        <v>-4.3241666952768965</v>
      </c>
      <c r="Q6">
        <f t="shared" si="2"/>
        <v>0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0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51.615354777453057</v>
      </c>
      <c r="Y6">
        <f>IF(AND($N6&gt;0,$N6&lt;&gt;""),$N6-('DDD Model Calculations'!L$13+'DDD Model Calculations'!L$12*WorkingData!$P6),"")</f>
        <v>49.316758177222987</v>
      </c>
      <c r="Z6">
        <f>IF(AND($N6&gt;0,$N6&lt;&gt;""),$N6-('DDD Model Calculations'!M$13+'DDD Model Calculations'!M$12*WorkingData!$P6),"")</f>
        <v>48.420197616260985</v>
      </c>
      <c r="AA6">
        <f>IF(AND($N6&gt;0,$N6&lt;&gt;""),$N6-('DDD Model Calculations'!N$13+'DDD Model Calculations'!N$12*WorkingData!$P6),"")</f>
        <v>48.420197616260985</v>
      </c>
      <c r="AB6">
        <f>IF(X6&lt;&gt;"",X6/'DDD Model Calculations'!K$11,"")</f>
        <v>7.8676004551981267</v>
      </c>
      <c r="AC6">
        <f>IF(Y6&lt;&gt;"",Y6/'DDD Model Calculations'!L$11,"")</f>
        <v>6.0750767067951275</v>
      </c>
      <c r="AD6">
        <f>IF(Z6&lt;&gt;"",Z6/'DDD Model Calculations'!M$11,"")</f>
        <v>4.9463763833769185</v>
      </c>
      <c r="AE6">
        <f>IF(AA6&lt;&gt;"",AA6/'DDD Model Calculations'!N$11,"")</f>
        <v>4.9463763833769185</v>
      </c>
      <c r="AF6">
        <f t="shared" si="8"/>
        <v>0</v>
      </c>
      <c r="AG6">
        <f t="shared" si="9"/>
        <v>0</v>
      </c>
      <c r="AH6">
        <f t="shared" si="10"/>
        <v>0</v>
      </c>
      <c r="AI6">
        <f t="shared" si="11"/>
        <v>0</v>
      </c>
    </row>
    <row r="7" spans="1:35">
      <c r="A7" s="2">
        <v>45491</v>
      </c>
      <c r="B7" s="1">
        <v>30</v>
      </c>
      <c r="C7" s="1">
        <v>167544</v>
      </c>
      <c r="D7" t="str">
        <v>A</v>
      </c>
      <c r="E7">
        <v>1050</v>
      </c>
      <c r="F7">
        <v>162696</v>
      </c>
      <c r="G7">
        <f t="shared" si="12"/>
        <v>1678</v>
      </c>
      <c r="H7" s="2">
        <f t="shared" si="13"/>
        <v>45491</v>
      </c>
      <c r="I7">
        <f t="shared" si="14"/>
        <v>62</v>
      </c>
      <c r="J7">
        <f t="shared" si="15"/>
        <v>368</v>
      </c>
      <c r="K7">
        <f>IF(AND($H8&gt;0,$H8&lt;&gt;""),VLOOKUP($H8,'Weather Data'!$L$2:$P$4170,'DDD Model Calculations'!$D$22,FALSE),"")</f>
        <v>51549.949999965727</v>
      </c>
      <c r="L7">
        <f>IF(AND($K7&gt;0,$K7&lt;&gt;""),VLOOKUP($H7,'Weather Data'!$L$2:$P$4170,'DDD Model Calculations'!$D$22,FALSE),"")</f>
        <v>51605.900000728667</v>
      </c>
      <c r="M7">
        <f t="shared" si="16"/>
        <v>55.950000762939453</v>
      </c>
      <c r="N7">
        <f t="shared" si="0"/>
        <v>27.06451612903226</v>
      </c>
      <c r="O7">
        <f t="shared" si="1"/>
        <v>0.90241936714418469</v>
      </c>
      <c r="P7">
        <f t="shared" si="17"/>
        <v>-4.0975806328558155</v>
      </c>
      <c r="Q7">
        <f t="shared" si="2"/>
        <v>0</v>
      </c>
      <c r="R7">
        <f t="shared" si="3"/>
        <v>2</v>
      </c>
      <c r="S7">
        <f>IF('DDD Model Calculations'!$D$23=1,WorkingData!AF7,IF('DDD Model Calculations'!$D$23=2,WorkingData!AG7,IF('DDD Model Calculations'!$D$23=4,WorkingData!AH7,WorkingData!AI7)))</f>
        <v>0</v>
      </c>
      <c r="T7">
        <f t="shared" si="4"/>
        <v>0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54.110226869314772</v>
      </c>
      <c r="Y7">
        <f>IF(AND($N7&gt;0,$N7&lt;&gt;""),$N7-('DDD Model Calculations'!L$13+'DDD Model Calculations'!L$12*WorkingData!$P7),"")</f>
        <v>51.804968097057284</v>
      </c>
      <c r="Z7">
        <f>IF(AND($N7&gt;0,$N7&lt;&gt;""),$N7-('DDD Model Calculations'!M$13+'DDD Model Calculations'!M$12*WorkingData!$P7),"")</f>
        <v>50.854833989146456</v>
      </c>
      <c r="AA7">
        <f>IF(AND($N7&gt;0,$N7&lt;&gt;""),$N7-('DDD Model Calculations'!N$13+'DDD Model Calculations'!N$12*WorkingData!$P7),"")</f>
        <v>50.854833989146456</v>
      </c>
      <c r="AB7">
        <f>IF(X7&lt;&gt;"",X7/'DDD Model Calculations'!K$11,"")</f>
        <v>8.2478876176176055</v>
      </c>
      <c r="AC7">
        <f>IF(Y7&lt;&gt;"",Y7/'DDD Model Calculations'!L$11,"")</f>
        <v>6.381586434609785</v>
      </c>
      <c r="AD7">
        <f>IF(Z7&lt;&gt;"",Z7/'DDD Model Calculations'!M$11,"")</f>
        <v>5.1950872199660463</v>
      </c>
      <c r="AE7">
        <f>IF(AA7&lt;&gt;"",AA7/'DDD Model Calculations'!N$11,"")</f>
        <v>5.1950872199660463</v>
      </c>
      <c r="AF7">
        <f t="shared" si="8"/>
        <v>0</v>
      </c>
      <c r="AG7">
        <f t="shared" si="9"/>
        <v>0</v>
      </c>
      <c r="AH7">
        <f t="shared" si="10"/>
        <v>0</v>
      </c>
      <c r="AI7">
        <f t="shared" si="11"/>
        <v>0</v>
      </c>
    </row>
    <row r="8" spans="1:35">
      <c r="A8" s="2">
        <v>45429</v>
      </c>
      <c r="B8" s="1">
        <v>30</v>
      </c>
      <c r="C8" s="1">
        <v>167010</v>
      </c>
      <c r="D8" t="str">
        <v>A</v>
      </c>
      <c r="E8">
        <v>2963</v>
      </c>
      <c r="F8">
        <v>161018</v>
      </c>
      <c r="G8">
        <f t="shared" si="12"/>
        <v>9344</v>
      </c>
      <c r="H8" s="2">
        <f t="shared" si="13"/>
        <v>45429</v>
      </c>
      <c r="I8">
        <f t="shared" si="14"/>
        <v>63</v>
      </c>
      <c r="J8">
        <f t="shared" si="15"/>
        <v>431</v>
      </c>
      <c r="K8">
        <f>IF(AND($H9&gt;0,$H9&lt;&gt;""),VLOOKUP($H9,'Weather Data'!$L$2:$P$4170,'DDD Model Calculations'!$D$22,FALSE),"")</f>
        <v>50918.399998702109</v>
      </c>
      <c r="L8">
        <f>IF(AND($K8&gt;0,$K8&lt;&gt;""),VLOOKUP($H8,'Weather Data'!$L$2:$P$4170,'DDD Model Calculations'!$D$22,FALSE),"")</f>
        <v>51549.949999965727</v>
      </c>
      <c r="M8">
        <f t="shared" si="16"/>
        <v>631.55000126361847</v>
      </c>
      <c r="N8">
        <f t="shared" si="0"/>
        <v>148.31746031746033</v>
      </c>
      <c r="O8">
        <f t="shared" si="1"/>
        <v>10.02460319466061</v>
      </c>
      <c r="P8">
        <f t="shared" si="17"/>
        <v>5.0246031946606102</v>
      </c>
      <c r="Q8">
        <f t="shared" si="2"/>
        <v>1</v>
      </c>
      <c r="R8">
        <f t="shared" si="3"/>
        <v>2</v>
      </c>
      <c r="S8">
        <f>IF('DDD Model Calculations'!$D$23=1,WorkingData!AF8,IF('DDD Model Calculations'!$D$23=2,WorkingData!AG8,IF('DDD Model Calculations'!$D$23=4,WorkingData!AH8,WorkingData!AI8)))</f>
        <v>0</v>
      </c>
      <c r="T8">
        <f t="shared" si="4"/>
        <v>0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16.890273568162314</v>
      </c>
      <c r="Y8">
        <f>IF(AND($N8&gt;0,$N8&lt;&gt;""),$N8-('DDD Model Calculations'!L$13+'DDD Model Calculations'!L$12*WorkingData!$P8),"")</f>
        <v>14.316800779229624</v>
      </c>
      <c r="Z8">
        <f>IF(AND($N8&gt;0,$N8&lt;&gt;""),$N8-('DDD Model Calculations'!M$13+'DDD Model Calculations'!M$12*WorkingData!$P8),"")</f>
        <v>11.209836112821932</v>
      </c>
      <c r="AA8">
        <f>IF(AND($N8&gt;0,$N8&lt;&gt;""),$N8-('DDD Model Calculations'!N$13+'DDD Model Calculations'!N$12*WorkingData!$P8),"")</f>
        <v>11.209836112821932</v>
      </c>
      <c r="AB8">
        <f>IF(X8&lt;&gt;"",X8/'DDD Model Calculations'!K$11,"")</f>
        <v>2.5745424900448959</v>
      </c>
      <c r="AC8">
        <f>IF(Y8&lt;&gt;"",Y8/'DDD Model Calculations'!L$11,"")</f>
        <v>1.7636127382333506</v>
      </c>
      <c r="AD8">
        <f>IF(Z8&lt;&gt;"",Z8/'DDD Model Calculations'!M$11,"")</f>
        <v>1.1451433769317572</v>
      </c>
      <c r="AE8">
        <f>IF(AA8&lt;&gt;"",AA8/'DDD Model Calculations'!N$11,"")</f>
        <v>1.1451433769317572</v>
      </c>
      <c r="AF8">
        <f t="shared" si="8"/>
        <v>0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>
      <c r="A9" s="2">
        <v>45366</v>
      </c>
      <c r="B9" s="1">
        <v>29</v>
      </c>
      <c r="C9" s="1">
        <v>164036</v>
      </c>
      <c r="D9" t="str">
        <v>A</v>
      </c>
      <c r="E9">
        <v>6642</v>
      </c>
      <c r="F9">
        <v>151674</v>
      </c>
      <c r="G9">
        <f t="shared" si="12"/>
        <v>15291</v>
      </c>
      <c r="H9" s="2">
        <f t="shared" si="13"/>
        <v>45366</v>
      </c>
      <c r="I9">
        <f t="shared" si="14"/>
        <v>59</v>
      </c>
      <c r="J9">
        <f t="shared" si="15"/>
        <v>490</v>
      </c>
      <c r="K9">
        <f>IF(AND($H10&gt;0,$H10&lt;&gt;""),VLOOKUP($H10,'Weather Data'!$L$2:$P$4170,'DDD Model Calculations'!$D$22,FALSE),"")</f>
        <v>49907.999999143183</v>
      </c>
      <c r="L9">
        <f>IF(AND($K9&gt;0,$K9&lt;&gt;""),VLOOKUP($H9,'Weather Data'!$L$2:$P$4170,'DDD Model Calculations'!$D$22,FALSE),"")</f>
        <v>50918.399998702109</v>
      </c>
      <c r="M9">
        <f t="shared" si="16"/>
        <v>1010.3999995589256</v>
      </c>
      <c r="N9">
        <f t="shared" si="0"/>
        <v>259.16949152542372</v>
      </c>
      <c r="O9">
        <f t="shared" si="1"/>
        <v>17.125423721337722</v>
      </c>
      <c r="P9">
        <f t="shared" si="17"/>
        <v>12.125423721337722</v>
      </c>
      <c r="Q9">
        <f t="shared" si="2"/>
        <v>1</v>
      </c>
      <c r="R9">
        <f t="shared" si="3"/>
        <v>2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0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4.3850446404923957</v>
      </c>
      <c r="Y9">
        <f>IF(AND($N9&gt;0,$N9&lt;&gt;""),$N9-('DDD Model Calculations'!L$13+'DDD Model Calculations'!L$12*WorkingData!$P9),"")</f>
        <v>1.6027907492314739</v>
      </c>
      <c r="Z9">
        <f>IF(AND($N9&gt;0,$N9&lt;&gt;""),$N9-('DDD Model Calculations'!M$13+'DDD Model Calculations'!M$12*WorkingData!$P9),"")</f>
        <v>-3.1830774551801255</v>
      </c>
      <c r="AA9">
        <f>IF(AND($N9&gt;0,$N9&lt;&gt;""),$N9-('DDD Model Calculations'!N$13+'DDD Model Calculations'!N$12*WorkingData!$P9),"")</f>
        <v>-3.1830774551801255</v>
      </c>
      <c r="AB9">
        <f>IF(X9&lt;&gt;"",X9/'DDD Model Calculations'!K$11,"")</f>
        <v>0.66840147390931992</v>
      </c>
      <c r="AC9">
        <f>IF(Y9&lt;&gt;"",Y9/'DDD Model Calculations'!L$11,"")</f>
        <v>0.19743951359357437</v>
      </c>
      <c r="AD9">
        <f>IF(Z9&lt;&gt;"",Z9/'DDD Model Calculations'!M$11,"")</f>
        <v>-0.32516800686238678</v>
      </c>
      <c r="AE9">
        <f>IF(AA9&lt;&gt;"",AA9/'DDD Model Calculations'!N$11,"")</f>
        <v>-0.32516800686238678</v>
      </c>
      <c r="AF9">
        <f t="shared" si="8"/>
        <v>1</v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>
      <c r="A10" s="2">
        <v>45307</v>
      </c>
      <c r="B10" s="1">
        <v>32</v>
      </c>
      <c r="C10" s="1">
        <v>159169</v>
      </c>
      <c r="D10" t="str">
        <v>A</v>
      </c>
      <c r="E10">
        <v>9102</v>
      </c>
      <c r="F10">
        <v>136383</v>
      </c>
      <c r="G10">
        <f t="shared" si="12"/>
        <v>16137</v>
      </c>
      <c r="H10" s="2">
        <f t="shared" si="13"/>
        <v>45307</v>
      </c>
      <c r="I10">
        <f t="shared" si="14"/>
        <v>62</v>
      </c>
      <c r="J10">
        <f t="shared" si="15"/>
        <v>552</v>
      </c>
      <c r="K10">
        <f>IF(AND($H11&gt;0,$H11&lt;&gt;""),VLOOKUP($H11,'Weather Data'!$L$2:$P$4170,'DDD Model Calculations'!$D$22,FALSE),"")</f>
        <v>48846.899999778718</v>
      </c>
      <c r="L10">
        <f>IF(AND($K10&gt;0,$K10&lt;&gt;""),VLOOKUP($H10,'Weather Data'!$L$2:$P$4170,'DDD Model Calculations'!$D$22,FALSE),"")</f>
        <v>49907.999999143183</v>
      </c>
      <c r="M10">
        <f t="shared" si="16"/>
        <v>1061.0999993644655</v>
      </c>
      <c r="N10">
        <f t="shared" si="0"/>
        <v>260.27419354838707</v>
      </c>
      <c r="O10">
        <f t="shared" si="1"/>
        <v>17.114516118781701</v>
      </c>
      <c r="P10">
        <f t="shared" si="17"/>
        <v>12.114516118781701</v>
      </c>
      <c r="Q10">
        <f t="shared" si="2"/>
        <v>1</v>
      </c>
      <c r="R10">
        <f t="shared" si="3"/>
        <v>2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0</v>
      </c>
      <c r="U10">
        <f t="shared" si="5"/>
        <v>1</v>
      </c>
      <c r="V10">
        <f t="shared" si="6"/>
        <v>1</v>
      </c>
      <c r="W10">
        <f t="shared" si="7"/>
        <v>1</v>
      </c>
      <c r="X10">
        <f>IF(AND($N10&gt;0,$N10&lt;&gt;"",'DDD Model Calculations'!$K$3&gt;=3),$N10-('DDD Model Calculations'!K$13+'DDD Model Calculations'!K$12*WorkingData!$P10),"")</f>
        <v>5.67923630918105</v>
      </c>
      <c r="Y10">
        <f>IF(AND($N10&gt;0,$N10&lt;&gt;""),$N10-('DDD Model Calculations'!L$13+'DDD Model Calculations'!L$12*WorkingData!$P10),"")</f>
        <v>2.8973031275165795</v>
      </c>
      <c r="Z10">
        <f>IF(AND($N10&gt;0,$N10&lt;&gt;""),$N10-('DDD Model Calculations'!M$13+'DDD Model Calculations'!M$12*WorkingData!$P10),"")</f>
        <v>-1.8859861055700549</v>
      </c>
      <c r="AA10">
        <f>IF(AND($N10&gt;0,$N10&lt;&gt;""),$N10-('DDD Model Calculations'!N$13+'DDD Model Calculations'!N$12*WorkingData!$P10),"")</f>
        <v>-1.8859861055700549</v>
      </c>
      <c r="AB10">
        <f>IF(X10&lt;&gt;"",X10/'DDD Model Calculations'!K$11,"")</f>
        <v>0.86567189868098737</v>
      </c>
      <c r="AC10">
        <f>IF(Y10&lt;&gt;"",Y10/'DDD Model Calculations'!L$11,"")</f>
        <v>0.35690380700306956</v>
      </c>
      <c r="AD10">
        <f>IF(Z10&lt;&gt;"",Z10/'DDD Model Calculations'!M$11,"")</f>
        <v>-0.1926633428037855</v>
      </c>
      <c r="AE10">
        <f>IF(AA10&lt;&gt;"",AA10/'DDD Model Calculations'!N$11,"")</f>
        <v>-0.1926633428037855</v>
      </c>
      <c r="AF10">
        <f t="shared" si="8"/>
        <v>1</v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>
      <c r="A11" s="2">
        <v>45245</v>
      </c>
      <c r="B11" s="1">
        <v>26</v>
      </c>
      <c r="C11" s="1">
        <v>154033</v>
      </c>
      <c r="D11" t="str">
        <v>A</v>
      </c>
      <c r="E11">
        <v>3968</v>
      </c>
      <c r="F11">
        <v>120246</v>
      </c>
      <c r="G11">
        <f t="shared" si="12"/>
        <v>4577</v>
      </c>
      <c r="H11" s="2">
        <f t="shared" si="13"/>
        <v>45245</v>
      </c>
      <c r="I11">
        <f t="shared" si="14"/>
        <v>57</v>
      </c>
      <c r="J11">
        <f t="shared" si="15"/>
        <v>609</v>
      </c>
      <c r="K11">
        <f>IF(AND($H12&gt;0,$H12&lt;&gt;""),VLOOKUP($H12,'Weather Data'!$L$2:$P$4170,'DDD Model Calculations'!$D$22,FALSE),"")</f>
        <v>48425.200000893325</v>
      </c>
      <c r="L11">
        <f>IF(AND($K11&gt;0,$K11&lt;&gt;""),VLOOKUP($H11,'Weather Data'!$L$2:$P$4170,'DDD Model Calculations'!$D$22,FALSE),"")</f>
        <v>48846.899999778718</v>
      </c>
      <c r="M11">
        <f t="shared" si="16"/>
        <v>421.69999888539314</v>
      </c>
      <c r="N11">
        <f t="shared" si="0"/>
        <v>80.298245614035082</v>
      </c>
      <c r="O11">
        <f t="shared" si="1"/>
        <v>7.3982455944805814</v>
      </c>
      <c r="P11">
        <f t="shared" si="17"/>
        <v>2.3982455944805814</v>
      </c>
      <c r="Q11">
        <f t="shared" si="2"/>
        <v>1</v>
      </c>
      <c r="R11">
        <f t="shared" si="3"/>
        <v>2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4"/>
        <v>0</v>
      </c>
      <c r="U11">
        <f t="shared" si="5"/>
        <v>1</v>
      </c>
      <c r="V11">
        <f t="shared" si="6"/>
        <v>1</v>
      </c>
      <c r="W11">
        <f t="shared" si="7"/>
        <v>1</v>
      </c>
      <c r="X11">
        <f>IF(AND($N11&gt;0,$N11&lt;&gt;"",'DDD Model Calculations'!$K$3&gt;=3),$N11-('DDD Model Calculations'!K$13+'DDD Model Calculations'!K$12*WorkingData!$P11),"")</f>
        <v>-5.5031889454360936</v>
      </c>
      <c r="Y11">
        <f>IF(AND($N11&gt;0,$N11&lt;&gt;""),$N11-('DDD Model Calculations'!L$13+'DDD Model Calculations'!L$12*WorkingData!$P11),"")</f>
        <v>-7.9994405410132146</v>
      </c>
      <c r="Z11">
        <f>IF(AND($N11&gt;0,$N11&lt;&gt;""),$N11-('DDD Model Calculations'!M$13+'DDD Model Calculations'!M$12*WorkingData!$P11),"")</f>
        <v>-10.485434567416732</v>
      </c>
      <c r="AA11">
        <f>IF(AND($N11&gt;0,$N11&lt;&gt;""),$N11-('DDD Model Calculations'!N$13+'DDD Model Calculations'!N$12*WorkingData!$P11),"")</f>
        <v>-10.485434567416732</v>
      </c>
      <c r="AB11">
        <f>IF(X11&lt;&gt;"",X11/'DDD Model Calculations'!K$11,"")</f>
        <v>-0.83883743585285842</v>
      </c>
      <c r="AC11">
        <f>IF(Y11&lt;&gt;"",Y11/'DDD Model Calculations'!L$11,"")</f>
        <v>-0.98540976119039958</v>
      </c>
      <c r="AD11">
        <f>IF(Z11&lt;&gt;"",Z11/'DDD Model Calculations'!M$11,"")</f>
        <v>-1.0711419710582981</v>
      </c>
      <c r="AE11">
        <f>IF(AA11&lt;&gt;"",AA11/'DDD Model Calculations'!N$11,"")</f>
        <v>-1.0711419710582981</v>
      </c>
      <c r="AF11">
        <f t="shared" si="8"/>
        <v>1</v>
      </c>
      <c r="AG11">
        <f t="shared" si="9"/>
        <v>1</v>
      </c>
      <c r="AH11">
        <f t="shared" si="10"/>
        <v>1</v>
      </c>
      <c r="AI11">
        <f t="shared" si="11"/>
        <v>1</v>
      </c>
    </row>
    <row r="12" spans="1:35">
      <c r="A12" s="2">
        <v>45188</v>
      </c>
      <c r="B12" s="1">
        <v>32</v>
      </c>
      <c r="C12" s="1">
        <v>152576</v>
      </c>
      <c r="D12" t="str">
        <v>A</v>
      </c>
      <c r="E12">
        <v>440</v>
      </c>
      <c r="F12">
        <v>115669</v>
      </c>
      <c r="G12">
        <f t="shared" si="12"/>
        <v>1068</v>
      </c>
      <c r="H12" s="2">
        <f t="shared" si="13"/>
        <v>45188</v>
      </c>
      <c r="I12">
        <f t="shared" si="14"/>
        <v>64</v>
      </c>
      <c r="J12">
        <f t="shared" si="15"/>
        <v>673</v>
      </c>
      <c r="K12">
        <f>IF(AND($H13&gt;0,$H13&lt;&gt;""),VLOOKUP($H13,'Weather Data'!$L$2:$P$4170,'DDD Model Calculations'!$D$22,FALSE),"")</f>
        <v>48368.849998604506</v>
      </c>
      <c r="L12">
        <f>IF(AND($K12&gt;0,$K12&lt;&gt;""),VLOOKUP($H12,'Weather Data'!$L$2:$P$4170,'DDD Model Calculations'!$D$22,FALSE),"")</f>
        <v>48425.200000893325</v>
      </c>
      <c r="M12">
        <f t="shared" si="16"/>
        <v>56.350002288818359</v>
      </c>
      <c r="N12">
        <f t="shared" si="0"/>
        <v>16.6875</v>
      </c>
      <c r="O12">
        <f t="shared" si="1"/>
        <v>0.88046878576278687</v>
      </c>
      <c r="P12">
        <f t="shared" si="17"/>
        <v>-4.1195312142372131</v>
      </c>
      <c r="Q12">
        <f t="shared" si="2"/>
        <v>0</v>
      </c>
      <c r="R12">
        <f t="shared" si="3"/>
        <v>2</v>
      </c>
      <c r="S12">
        <f>IF('DDD Model Calculations'!$D$23=1,WorkingData!AF12,IF('DDD Model Calculations'!$D$23=2,WorkingData!AG12,IF('DDD Model Calculations'!$D$23=4,WorkingData!AH12,WorkingData!AI12)))</f>
        <v>0</v>
      </c>
      <c r="T12">
        <f t="shared" si="4"/>
        <v>0</v>
      </c>
      <c r="U12">
        <f t="shared" si="5"/>
        <v>1</v>
      </c>
      <c r="V12">
        <f t="shared" si="6"/>
        <v>1</v>
      </c>
      <c r="W12">
        <f t="shared" si="7"/>
        <v>1</v>
      </c>
      <c r="X12">
        <f>IF(AND($N12&gt;0,$N12&lt;&gt;"",'DDD Model Calculations'!$K$3&gt;=3),$N12-('DDD Model Calculations'!K$13+'DDD Model Calculations'!K$12*WorkingData!$P12),"")</f>
        <v>44.114541822714557</v>
      </c>
      <c r="Y12">
        <f>IF(AND($N12&gt;0,$N12&lt;&gt;""),$N12-('DDD Model Calculations'!L$13+'DDD Model Calculations'!L$12*WorkingData!$P12),"")</f>
        <v>41.80992845003594</v>
      </c>
      <c r="Z12">
        <f>IF(AND($N12&gt;0,$N12&lt;&gt;""),$N12-('DDD Model Calculations'!M$13+'DDD Model Calculations'!M$12*WorkingData!$P12),"")</f>
        <v>40.864984292864463</v>
      </c>
      <c r="AA12">
        <f>IF(AND($N12&gt;0,$N12&lt;&gt;""),$N12-('DDD Model Calculations'!N$13+'DDD Model Calculations'!N$12*WorkingData!$P12),"")</f>
        <v>40.864984292864463</v>
      </c>
      <c r="AB12">
        <f>IF(X12&lt;&gt;"",X12/'DDD Model Calculations'!K$11,"")</f>
        <v>6.7242701483252727</v>
      </c>
      <c r="AC12">
        <f>IF(Y12&lt;&gt;"",Y12/'DDD Model Calculations'!L$11,"")</f>
        <v>5.1503491273052457</v>
      </c>
      <c r="AD12">
        <f>IF(Z12&lt;&gt;"",Z12/'DDD Model Calculations'!M$11,"")</f>
        <v>4.1745718349858789</v>
      </c>
      <c r="AE12">
        <f>IF(AA12&lt;&gt;"",AA12/'DDD Model Calculations'!N$11,"")</f>
        <v>4.1745718349858789</v>
      </c>
      <c r="AF12">
        <f t="shared" si="8"/>
        <v>0</v>
      </c>
      <c r="AG12">
        <f t="shared" si="9"/>
        <v>0</v>
      </c>
      <c r="AH12">
        <f t="shared" si="10"/>
        <v>0</v>
      </c>
      <c r="AI12">
        <f t="shared" si="11"/>
        <v>0</v>
      </c>
    </row>
    <row r="13" spans="1:35">
      <c r="A13" s="2">
        <v>45124</v>
      </c>
      <c r="B13" s="1">
        <v>28</v>
      </c>
      <c r="C13" s="1">
        <v>152236</v>
      </c>
      <c r="D13" t="str">
        <v>A</v>
      </c>
      <c r="E13">
        <v>1967</v>
      </c>
      <c r="F13">
        <v>114601</v>
      </c>
      <c r="G13">
        <f t="shared" si="12"/>
        <v>2369</v>
      </c>
      <c r="H13" s="2">
        <f t="shared" si="13"/>
        <v>45124</v>
      </c>
      <c r="I13">
        <f t="shared" si="14"/>
        <v>59</v>
      </c>
      <c r="J13">
        <f t="shared" si="15"/>
        <v>732</v>
      </c>
      <c r="K13">
        <f>IF(AND($H14&gt;0,$H14&lt;&gt;""),VLOOKUP($H14,'Weather Data'!$L$2:$P$4170,'DDD Model Calculations'!$D$22,FALSE),"")</f>
        <v>48291.30000032112</v>
      </c>
      <c r="L13">
        <f>IF(AND($K13&gt;0,$K13&lt;&gt;""),VLOOKUP($H13,'Weather Data'!$L$2:$P$4170,'DDD Model Calculations'!$D$22,FALSE),"")</f>
        <v>48368.849998604506</v>
      </c>
      <c r="M13">
        <f t="shared" si="16"/>
        <v>77.54999828338623</v>
      </c>
      <c r="N13">
        <f t="shared" si="0"/>
        <v>40.152542372881356</v>
      </c>
      <c r="O13">
        <f t="shared" si="1"/>
        <v>1.3144067505658683</v>
      </c>
      <c r="P13">
        <f t="shared" si="17"/>
        <v>-3.6855932494341319</v>
      </c>
      <c r="Q13">
        <f t="shared" si="2"/>
        <v>0</v>
      </c>
      <c r="R13">
        <f t="shared" si="3"/>
        <v>2</v>
      </c>
      <c r="S13">
        <f>IF('DDD Model Calculations'!$D$23=1,WorkingData!AF13,IF('DDD Model Calculations'!$D$23=2,WorkingData!AG13,IF('DDD Model Calculations'!$D$23=4,WorkingData!AH13,WorkingData!AI13)))</f>
        <v>0</v>
      </c>
      <c r="T13">
        <f t="shared" si="4"/>
        <v>0</v>
      </c>
      <c r="U13">
        <f t="shared" si="5"/>
        <v>1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60.041103507929449</v>
      </c>
      <c r="Y13">
        <f>IF(AND($N13&gt;0,$N13&lt;&gt;""),$N13-('DDD Model Calculations'!L$13+'DDD Model Calculations'!L$12*WorkingData!$P13),"")</f>
        <v>57.723731321492153</v>
      </c>
      <c r="Z13">
        <f>IF(AND($N13&gt;0,$N13&lt;&gt;""),$N13-('DDD Model Calculations'!M$13+'DDD Model Calculations'!M$12*WorkingData!$P13),"")</f>
        <v>56.676187756034693</v>
      </c>
      <c r="AA13">
        <f>IF(AND($N13&gt;0,$N13&lt;&gt;""),$N13-('DDD Model Calculations'!N$13+'DDD Model Calculations'!N$12*WorkingData!$P13),"")</f>
        <v>56.676187756034693</v>
      </c>
      <c r="AB13">
        <f>IF(X13&lt;&gt;"",X13/'DDD Model Calculations'!K$11,"")</f>
        <v>9.1519164273173086</v>
      </c>
      <c r="AC13">
        <f>IF(Y13&lt;&gt;"",Y13/'DDD Model Calculations'!L$11,"")</f>
        <v>7.1106883043755609</v>
      </c>
      <c r="AD13">
        <f>IF(Z13&lt;&gt;"",Z13/'DDD Model Calculations'!M$11,"")</f>
        <v>5.7897689480337586</v>
      </c>
      <c r="AE13">
        <f>IF(AA13&lt;&gt;"",AA13/'DDD Model Calculations'!N$11,"")</f>
        <v>5.7897689480337586</v>
      </c>
      <c r="AF13">
        <f t="shared" si="8"/>
        <v>0</v>
      </c>
      <c r="AG13">
        <f t="shared" si="9"/>
        <v>0</v>
      </c>
      <c r="AH13">
        <f t="shared" si="10"/>
        <v>0</v>
      </c>
      <c r="AI13">
        <f t="shared" si="11"/>
        <v>0</v>
      </c>
    </row>
    <row r="14" spans="1:35">
      <c r="A14" s="2">
        <v>45065</v>
      </c>
      <c r="B14" s="1">
        <v>30</v>
      </c>
      <c r="C14" s="1">
        <v>151482</v>
      </c>
      <c r="D14" t="str">
        <v>A</v>
      </c>
      <c r="E14">
        <v>4659</v>
      </c>
      <c r="F14">
        <v>112232</v>
      </c>
      <c r="G14">
        <f t="shared" si="12"/>
        <v>8558</v>
      </c>
      <c r="H14" s="2">
        <f t="shared" si="13"/>
        <v>45065</v>
      </c>
      <c r="I14">
        <f t="shared" si="14"/>
        <v>59</v>
      </c>
      <c r="J14">
        <f t="shared" si="15"/>
        <v>791</v>
      </c>
      <c r="K14">
        <f>IF(AND($H15&gt;0,$H15&lt;&gt;""),VLOOKUP($H15,'Weather Data'!$L$2:$P$4170,'DDD Model Calculations'!$D$22,FALSE),"")</f>
        <v>47705.250002544373</v>
      </c>
      <c r="L14">
        <f>IF(AND($K14&gt;0,$K14&lt;&gt;""),VLOOKUP($H14,'Weather Data'!$L$2:$P$4170,'DDD Model Calculations'!$D$22,FALSE),"")</f>
        <v>48291.30000032112</v>
      </c>
      <c r="M14">
        <f t="shared" si="16"/>
        <v>586.04999777674675</v>
      </c>
      <c r="N14">
        <f t="shared" si="0"/>
        <v>145.05084745762713</v>
      </c>
      <c r="O14">
        <f t="shared" si="1"/>
        <v>9.9330508097753683</v>
      </c>
      <c r="P14">
        <f t="shared" si="17"/>
        <v>4.9330508097753683</v>
      </c>
      <c r="Q14">
        <f t="shared" si="2"/>
        <v>1</v>
      </c>
      <c r="R14">
        <f t="shared" si="3"/>
        <v>3</v>
      </c>
      <c r="S14">
        <f>IF('DDD Model Calculations'!$D$23=1,WorkingData!AF14,IF('DDD Model Calculations'!$D$23=2,WorkingData!AG14,IF('DDD Model Calculations'!$D$23=4,WorkingData!AH14,WorkingData!AI14)))</f>
        <v>0</v>
      </c>
      <c r="T14">
        <f t="shared" si="4"/>
        <v>0</v>
      </c>
      <c r="U14">
        <f t="shared" si="5"/>
        <v>0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15.214132023002861</v>
      </c>
      <c r="Y14">
        <f>IF(AND($N14&gt;0,$N14&lt;&gt;""),$N14-('DDD Model Calculations'!L$13+'DDD Model Calculations'!L$12*WorkingData!$P14),"")</f>
        <v>12.643351093097635</v>
      </c>
      <c r="Z14">
        <f>IF(AND($N14&gt;0,$N14&lt;&gt;""),$N14-('DDD Model Calculations'!M$13+'DDD Model Calculations'!M$12*WorkingData!$P14),"")</f>
        <v>9.5580328860419286</v>
      </c>
      <c r="AA14">
        <f>IF(AND($N14&gt;0,$N14&lt;&gt;""),$N14-('DDD Model Calculations'!N$13+'DDD Model Calculations'!N$12*WorkingData!$P14),"")</f>
        <v>9.5580328860419286</v>
      </c>
      <c r="AB14">
        <f>IF(X14&lt;&gt;"",X14/'DDD Model Calculations'!K$11,"")</f>
        <v>2.3190523933375977</v>
      </c>
      <c r="AC14">
        <f>IF(Y14&lt;&gt;"",Y14/'DDD Model Calculations'!L$11,"")</f>
        <v>1.5574691151736053</v>
      </c>
      <c r="AD14">
        <f>IF(Z14&lt;&gt;"",Z14/'DDD Model Calculations'!M$11,"")</f>
        <v>0.97640303977570819</v>
      </c>
      <c r="AE14">
        <f>IF(AA14&lt;&gt;"",AA14/'DDD Model Calculations'!N$11,"")</f>
        <v>0.97640303977570819</v>
      </c>
      <c r="AF14">
        <f t="shared" si="8"/>
        <v>0</v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>
      <c r="A15" s="2">
        <v>45006</v>
      </c>
      <c r="B15" s="1">
        <v>33</v>
      </c>
      <c r="C15" s="1">
        <v>148758</v>
      </c>
      <c r="D15" t="str">
        <v>A</v>
      </c>
      <c r="E15">
        <v>10990</v>
      </c>
      <c r="F15">
        <v>103674</v>
      </c>
      <c r="G15">
        <f t="shared" si="12"/>
        <v>39161</v>
      </c>
      <c r="H15" s="2">
        <f t="shared" si="13"/>
        <v>45006</v>
      </c>
      <c r="I15">
        <f t="shared" si="14"/>
        <v>126</v>
      </c>
      <c r="J15">
        <f t="shared" si="15"/>
        <v>917</v>
      </c>
      <c r="K15">
        <f>IF(AND($H16&gt;0,$H16&lt;&gt;""),VLOOKUP($H16,'Weather Data'!$L$2:$P$4170,'DDD Model Calculations'!$D$22,FALSE),"")</f>
        <v>45331.600001130253</v>
      </c>
      <c r="L15">
        <f>IF(AND($K15&gt;0,$K15&lt;&gt;""),VLOOKUP($H15,'Weather Data'!$L$2:$P$4170,'DDD Model Calculations'!$D$22,FALSE),"")</f>
        <v>47705.250002544373</v>
      </c>
      <c r="M15">
        <f t="shared" si="16"/>
        <v>2373.6500014141202</v>
      </c>
      <c r="N15">
        <f t="shared" si="0"/>
        <v>310.80158730158729</v>
      </c>
      <c r="O15">
        <f t="shared" si="1"/>
        <v>18.838492074715241</v>
      </c>
      <c r="P15">
        <f t="shared" si="17"/>
        <v>13.838492074715241</v>
      </c>
      <c r="Q15">
        <f t="shared" si="2"/>
        <v>1</v>
      </c>
      <c r="R15">
        <f t="shared" si="3"/>
        <v>3</v>
      </c>
      <c r="S15">
        <f>IF('DDD Model Calculations'!$D$23=1,WorkingData!AF15,IF('DDD Model Calculations'!$D$23=2,WorkingData!AG15,IF('DDD Model Calculations'!$D$23=4,WorkingData!AH15,WorkingData!AI15)))</f>
        <v>0</v>
      </c>
      <c r="T15">
        <f t="shared" si="4"/>
        <v>0</v>
      </c>
      <c r="U15">
        <f t="shared" si="5"/>
        <v>0</v>
      </c>
      <c r="V15">
        <f t="shared" si="6"/>
        <v>1</v>
      </c>
      <c r="W15">
        <f t="shared" si="7"/>
        <v>1</v>
      </c>
      <c r="X15">
        <f>IF(AND($N15&gt;0,$N15&lt;&gt;"",'DDD Model Calculations'!$K$3&gt;=3),$N15-('DDD Model Calculations'!K$13+'DDD Model Calculations'!K$12*WorkingData!$P15),"")</f>
        <v>26.257281298430883</v>
      </c>
      <c r="Y15">
        <f>IF(AND($N15&gt;0,$N15&lt;&gt;""),$N15-('DDD Model Calculations'!L$13+'DDD Model Calculations'!L$12*WorkingData!$P15),"")</f>
        <v>23.42465910144557</v>
      </c>
      <c r="Z15">
        <f>IF(AND($N15&gt;0,$N15&lt;&gt;""),$N15-('DDD Model Calculations'!M$13+'DDD Model Calculations'!M$12*WorkingData!$P15),"")</f>
        <v>18.233756505793792</v>
      </c>
      <c r="AA15">
        <f>IF(AND($N15&gt;0,$N15&lt;&gt;""),$N15-('DDD Model Calculations'!N$13+'DDD Model Calculations'!N$12*WorkingData!$P15),"")</f>
        <v>18.233756505793792</v>
      </c>
      <c r="AB15">
        <f>IF(X15&lt;&gt;"",X15/'DDD Model Calculations'!K$11,"")</f>
        <v>4.0023322359500746</v>
      </c>
      <c r="AC15">
        <f>IF(Y15&lt;&gt;"",Y15/'DDD Model Calculations'!L$11,"")</f>
        <v>2.8855627606425469</v>
      </c>
      <c r="AD15">
        <f>IF(Z15&lt;&gt;"",Z15/'DDD Model Calculations'!M$11,"")</f>
        <v>1.862673574265107</v>
      </c>
      <c r="AE15">
        <f>IF(AA15&lt;&gt;"",AA15/'DDD Model Calculations'!N$11,"")</f>
        <v>1.862673574265107</v>
      </c>
      <c r="AF15">
        <f t="shared" si="8"/>
        <v>0</v>
      </c>
      <c r="AG15">
        <f t="shared" si="9"/>
        <v>0</v>
      </c>
      <c r="AH15">
        <f t="shared" si="10"/>
        <v>1</v>
      </c>
      <c r="AI15">
        <f t="shared" si="11"/>
        <v>1</v>
      </c>
    </row>
    <row r="16" spans="1:35">
      <c r="A16" s="2">
        <v>44880</v>
      </c>
      <c r="B16" s="1">
        <v>27</v>
      </c>
      <c r="C16" s="1">
        <v>136294</v>
      </c>
      <c r="D16" t="str">
        <v>A</v>
      </c>
      <c r="E16">
        <v>4003</v>
      </c>
      <c r="F16">
        <v>64513</v>
      </c>
      <c r="G16">
        <f t="shared" si="12"/>
        <v>5737</v>
      </c>
      <c r="H16" s="2">
        <f t="shared" si="13"/>
        <v>44880</v>
      </c>
      <c r="I16">
        <f t="shared" si="14"/>
        <v>56</v>
      </c>
      <c r="J16">
        <f t="shared" si="15"/>
        <v>973</v>
      </c>
      <c r="K16">
        <f>IF(AND($H17&gt;0,$H17&lt;&gt;""),VLOOKUP($H17,'Weather Data'!$L$2:$P$4170,'DDD Model Calculations'!$D$22,FALSE),"")</f>
        <v>44863.100002292544</v>
      </c>
      <c r="L16">
        <f>IF(AND($K16&gt;0,$K16&lt;&gt;""),VLOOKUP($H16,'Weather Data'!$L$2:$P$4170,'DDD Model Calculations'!$D$22,FALSE),"")</f>
        <v>45331.600001130253</v>
      </c>
      <c r="M16">
        <f t="shared" si="16"/>
        <v>468.49999883770943</v>
      </c>
      <c r="N16">
        <f t="shared" si="0"/>
        <v>102.44642857142857</v>
      </c>
      <c r="O16">
        <f t="shared" si="1"/>
        <v>8.3660714078162393</v>
      </c>
      <c r="P16">
        <f t="shared" si="17"/>
        <v>3.3660714078162393</v>
      </c>
      <c r="Q16">
        <f t="shared" si="2"/>
        <v>1</v>
      </c>
      <c r="R16">
        <f t="shared" si="3"/>
        <v>3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4"/>
        <v>0</v>
      </c>
      <c r="U16">
        <f t="shared" si="5"/>
        <v>0</v>
      </c>
      <c r="V16">
        <f t="shared" si="6"/>
        <v>1</v>
      </c>
      <c r="W16">
        <f t="shared" si="7"/>
        <v>1</v>
      </c>
      <c r="X16">
        <f>IF(AND($N16&gt;0,$N16&lt;&gt;"",'DDD Model Calculations'!$K$3&gt;=3),$N16-('DDD Model Calculations'!K$13+'DDD Model Calculations'!K$12*WorkingData!$P16),"")</f>
        <v>-0.16832216370103481</v>
      </c>
      <c r="Y16">
        <f>IF(AND($N16&gt;0,$N16&lt;&gt;""),$N16-('DDD Model Calculations'!L$13+'DDD Model Calculations'!L$12*WorkingData!$P16),"")</f>
        <v>-2.6930301523683369</v>
      </c>
      <c r="Z16">
        <f>IF(AND($N16&gt;0,$N16&lt;&gt;""),$N16-('DDD Model Calculations'!M$13+'DDD Model Calculations'!M$12*WorkingData!$P16),"")</f>
        <v>-5.4078549422133619</v>
      </c>
      <c r="AA16">
        <f>IF(AND($N16&gt;0,$N16&lt;&gt;""),$N16-('DDD Model Calculations'!N$13+'DDD Model Calculations'!N$12*WorkingData!$P16),"")</f>
        <v>-5.4078549422133619</v>
      </c>
      <c r="AB16">
        <f>IF(X16&lt;&gt;"",X16/'DDD Model Calculations'!K$11,"")</f>
        <v>-2.5656929754025067E-2</v>
      </c>
      <c r="AC16">
        <f>IF(Y16&lt;&gt;"",Y16/'DDD Model Calculations'!L$11,"")</f>
        <v>-0.33174047431418296</v>
      </c>
      <c r="AD16">
        <f>IF(Z16&lt;&gt;"",Z16/'DDD Model Calculations'!M$11,"")</f>
        <v>-0.55244066087638388</v>
      </c>
      <c r="AE16">
        <f>IF(AA16&lt;&gt;"",AA16/'DDD Model Calculations'!N$11,"")</f>
        <v>-0.55244066087638388</v>
      </c>
      <c r="AF16">
        <f t="shared" si="8"/>
        <v>1</v>
      </c>
      <c r="AG16">
        <f t="shared" si="9"/>
        <v>1</v>
      </c>
      <c r="AH16">
        <f t="shared" si="10"/>
        <v>1</v>
      </c>
      <c r="AI16">
        <f t="shared" si="11"/>
        <v>1</v>
      </c>
    </row>
    <row r="17" spans="1:35">
      <c r="A17" s="2">
        <v>44824</v>
      </c>
      <c r="B17" s="1">
        <v>32</v>
      </c>
      <c r="C17" s="1">
        <v>134468</v>
      </c>
      <c r="D17" t="str">
        <v>A</v>
      </c>
      <c r="E17">
        <v>911</v>
      </c>
      <c r="F17">
        <v>58776</v>
      </c>
      <c r="G17">
        <f t="shared" si="12"/>
        <v>2133</v>
      </c>
      <c r="H17" s="2">
        <f t="shared" si="13"/>
        <v>44824</v>
      </c>
      <c r="I17">
        <f t="shared" si="14"/>
        <v>126</v>
      </c>
      <c r="J17">
        <f t="shared" si="15"/>
        <v>1099</v>
      </c>
      <c r="K17">
        <f>IF(AND($H18&gt;0,$H18&lt;&gt;""),VLOOKUP($H18,'Weather Data'!$L$2:$P$4170,'DDD Model Calculations'!$D$22,FALSE),"")</f>
        <v>44776.300001148134</v>
      </c>
      <c r="L17">
        <f>IF(AND($K17&gt;0,$K17&lt;&gt;""),VLOOKUP($H17,'Weather Data'!$L$2:$P$4170,'DDD Model Calculations'!$D$22,FALSE),"")</f>
        <v>44863.100002292544</v>
      </c>
      <c r="M17">
        <f t="shared" si="16"/>
        <v>86.80000114440918</v>
      </c>
      <c r="N17">
        <f t="shared" si="0"/>
        <v>16.928571428571427</v>
      </c>
      <c r="O17">
        <f t="shared" si="1"/>
        <v>0.68888889797150143</v>
      </c>
      <c r="P17">
        <f t="shared" si="17"/>
        <v>-4.3111111020284989</v>
      </c>
      <c r="Q17">
        <f t="shared" si="2"/>
        <v>0</v>
      </c>
      <c r="R17">
        <f t="shared" si="3"/>
        <v>3</v>
      </c>
      <c r="S17">
        <f>IF('DDD Model Calculations'!$D$23=1,WorkingData!AF17,IF('DDD Model Calculations'!$D$23=2,WorkingData!AG17,IF('DDD Model Calculations'!$D$23=4,WorkingData!AH17,WorkingData!AI17)))</f>
        <v>0</v>
      </c>
      <c r="T17">
        <f t="shared" si="4"/>
        <v>0</v>
      </c>
      <c r="U17">
        <f t="shared" si="5"/>
        <v>0</v>
      </c>
      <c r="V17">
        <f t="shared" si="6"/>
        <v>1</v>
      </c>
      <c r="W17">
        <f t="shared" si="7"/>
        <v>1</v>
      </c>
      <c r="X17">
        <f>IF(AND($N17&gt;0,$N17&lt;&gt;"",'DDD Model Calculations'!$K$3&gt;=3),$N17-('DDD Model Calculations'!K$13+'DDD Model Calculations'!K$12*WorkingData!$P17),"")</f>
        <v>47.683787786361052</v>
      </c>
      <c r="Y17">
        <f>IF(AND($N17&gt;0,$N17&lt;&gt;""),$N17-('DDD Model Calculations'!L$13+'DDD Model Calculations'!L$12*WorkingData!$P17),"")</f>
        <v>45.384807320472106</v>
      </c>
      <c r="Z17">
        <f>IF(AND($N17&gt;0,$N17&lt;&gt;""),$N17-('DDD Model Calculations'!M$13+'DDD Model Calculations'!M$12*WorkingData!$P17),"")</f>
        <v>44.485159921642136</v>
      </c>
      <c r="AA17">
        <f>IF(AND($N17&gt;0,$N17&lt;&gt;""),$N17-('DDD Model Calculations'!N$13+'DDD Model Calculations'!N$12*WorkingData!$P17),"")</f>
        <v>44.485159921642136</v>
      </c>
      <c r="AB17">
        <f>IF(X17&lt;&gt;"",X17/'DDD Model Calculations'!K$11,"")</f>
        <v>7.2683214541697492</v>
      </c>
      <c r="AC17">
        <f>IF(Y17&lt;&gt;"",Y17/'DDD Model Calculations'!L$11,"")</f>
        <v>5.590719990234982</v>
      </c>
      <c r="AD17">
        <f>IF(Z17&lt;&gt;"",Z17/'DDD Model Calculations'!M$11,"")</f>
        <v>4.5443917059367758</v>
      </c>
      <c r="AE17">
        <f>IF(AA17&lt;&gt;"",AA17/'DDD Model Calculations'!N$11,"")</f>
        <v>4.5443917059367758</v>
      </c>
      <c r="AF17">
        <f t="shared" si="8"/>
        <v>0</v>
      </c>
      <c r="AG17">
        <f t="shared" si="9"/>
        <v>0</v>
      </c>
      <c r="AH17">
        <f t="shared" si="10"/>
        <v>0</v>
      </c>
      <c r="AI17">
        <f t="shared" si="11"/>
        <v>0</v>
      </c>
    </row>
    <row r="18" spans="1:35">
      <c r="A18" s="2">
        <v>44698</v>
      </c>
      <c r="B18" s="1">
        <v>28</v>
      </c>
      <c r="C18" s="1">
        <v>133789</v>
      </c>
      <c r="D18" t="str">
        <v>A</v>
      </c>
      <c r="E18">
        <v>4091</v>
      </c>
      <c r="F18">
        <v>56643</v>
      </c>
      <c r="G18">
        <f t="shared" si="12"/>
        <v>9492</v>
      </c>
      <c r="H18" s="2">
        <f t="shared" si="13"/>
        <v>44698</v>
      </c>
      <c r="I18">
        <f t="shared" si="14"/>
        <v>57</v>
      </c>
      <c r="J18">
        <f t="shared" si="15"/>
        <v>1156</v>
      </c>
      <c r="K18">
        <f>IF(AND($H19&gt;0,$H19&lt;&gt;""),VLOOKUP($H19,'Weather Data'!$L$2:$P$4170,'DDD Model Calculations'!$D$22,FALSE),"")</f>
        <v>44151.100002255291</v>
      </c>
      <c r="L18">
        <f>IF(AND($K18&gt;0,$K18&lt;&gt;""),VLOOKUP($H18,'Weather Data'!$L$2:$P$4170,'DDD Model Calculations'!$D$22,FALSE),"")</f>
        <v>44776.300001148134</v>
      </c>
      <c r="M18">
        <f t="shared" si="16"/>
        <v>625.19999889284372</v>
      </c>
      <c r="N18">
        <f t="shared" si="0"/>
        <v>166.52631578947367</v>
      </c>
      <c r="O18">
        <f t="shared" si="1"/>
        <v>10.968421033207784</v>
      </c>
      <c r="P18">
        <f t="shared" si="17"/>
        <v>5.9684210332077843</v>
      </c>
      <c r="Q18">
        <f t="shared" si="2"/>
        <v>1</v>
      </c>
      <c r="R18">
        <f t="shared" si="3"/>
        <v>4</v>
      </c>
      <c r="S18">
        <f>IF('DDD Model Calculations'!$D$23=1,WorkingData!AF18,IF('DDD Model Calculations'!$D$23=2,WorkingData!AG18,IF('DDD Model Calculations'!$D$23=4,WorkingData!AH18,WorkingData!AI18)))</f>
        <v>0</v>
      </c>
      <c r="T18">
        <f t="shared" si="4"/>
        <v>0</v>
      </c>
      <c r="U18">
        <f t="shared" si="5"/>
        <v>0</v>
      </c>
      <c r="V18">
        <f t="shared" si="6"/>
        <v>1</v>
      </c>
      <c r="W18">
        <f t="shared" si="7"/>
        <v>1</v>
      </c>
      <c r="X18">
        <f>IF(AND($N18&gt;0,$N18&lt;&gt;"",'DDD Model Calculations'!$K$3&gt;=3),$N18-('DDD Model Calculations'!K$13+'DDD Model Calculations'!K$12*WorkingData!$P18),"")</f>
        <v>18.702885508472463</v>
      </c>
      <c r="Y18">
        <f>IF(AND($N18&gt;0,$N18&lt;&gt;""),$N18-('DDD Model Calculations'!L$13+'DDD Model Calculations'!L$12*WorkingData!$P18),"")</f>
        <v>16.10166221831409</v>
      </c>
      <c r="Z18">
        <f>IF(AND($N18&gt;0,$N18&lt;&gt;""),$N18-('DDD Model Calculations'!M$13+'DDD Model Calculations'!M$12*WorkingData!$P18),"")</f>
        <v>12.771543185109607</v>
      </c>
      <c r="AA18">
        <f>IF(AND($N18&gt;0,$N18&lt;&gt;""),$N18-('DDD Model Calculations'!N$13+'DDD Model Calculations'!N$12*WorkingData!$P18),"")</f>
        <v>12.771543185109607</v>
      </c>
      <c r="AB18">
        <f>IF(X18&lt;&gt;"",X18/'DDD Model Calculations'!K$11,"")</f>
        <v>2.8508344304601003</v>
      </c>
      <c r="AC18">
        <f>IF(Y18&lt;&gt;"",Y18/'DDD Model Calculations'!L$11,"")</f>
        <v>1.9834805996704958</v>
      </c>
      <c r="AD18">
        <f>IF(Z18&lt;&gt;"",Z18/'DDD Model Calculations'!M$11,"")</f>
        <v>1.3046799207793651</v>
      </c>
      <c r="AE18">
        <f>IF(AA18&lt;&gt;"",AA18/'DDD Model Calculations'!N$11,"")</f>
        <v>1.3046799207793651</v>
      </c>
      <c r="AF18">
        <f t="shared" si="8"/>
        <v>0</v>
      </c>
      <c r="AG18">
        <f t="shared" si="9"/>
        <v>1</v>
      </c>
      <c r="AH18">
        <f t="shared" si="10"/>
        <v>1</v>
      </c>
      <c r="AI18">
        <f t="shared" si="11"/>
        <v>1</v>
      </c>
    </row>
    <row r="19" spans="1:35">
      <c r="A19" s="2">
        <v>44641</v>
      </c>
      <c r="B19" s="1">
        <v>33</v>
      </c>
      <c r="C19" s="1">
        <v>130768</v>
      </c>
      <c r="D19" t="str">
        <v>A</v>
      </c>
      <c r="E19">
        <v>8618</v>
      </c>
      <c r="F19">
        <v>47151</v>
      </c>
      <c r="G19">
        <f t="shared" si="12"/>
        <v>20705</v>
      </c>
      <c r="H19" s="2">
        <f t="shared" si="13"/>
        <v>44641</v>
      </c>
      <c r="I19">
        <f t="shared" si="14"/>
        <v>60</v>
      </c>
      <c r="J19">
        <f t="shared" si="15"/>
        <v>1216</v>
      </c>
      <c r="K19">
        <f>IF(AND($H20&gt;0,$H20&lt;&gt;""),VLOOKUP($H20,'Weather Data'!$L$2:$P$4170,'DDD Model Calculations'!$D$22,FALSE),"")</f>
        <v>42820.050000872463</v>
      </c>
      <c r="L19">
        <f>IF(AND($K19&gt;0,$K19&lt;&gt;""),VLOOKUP($H19,'Weather Data'!$L$2:$P$4170,'DDD Model Calculations'!$D$22,FALSE),"")</f>
        <v>44151.100002255291</v>
      </c>
      <c r="M19">
        <f t="shared" si="16"/>
        <v>1331.0500013828278</v>
      </c>
      <c r="N19">
        <f t="shared" si="0"/>
        <v>345.08333333333331</v>
      </c>
      <c r="O19">
        <f t="shared" si="1"/>
        <v>22.184166689713795</v>
      </c>
      <c r="P19">
        <f t="shared" si="17"/>
        <v>17.184166689713795</v>
      </c>
      <c r="Q19">
        <f t="shared" si="2"/>
        <v>1</v>
      </c>
      <c r="R19">
        <f t="shared" si="3"/>
        <v>4</v>
      </c>
      <c r="S19">
        <f>IF('DDD Model Calculations'!$D$23=1,WorkingData!AF19,IF('DDD Model Calculations'!$D$23=2,WorkingData!AG19,IF('DDD Model Calculations'!$D$23=4,WorkingData!AH19,WorkingData!AI19)))</f>
        <v>1</v>
      </c>
      <c r="T19">
        <f t="shared" si="4"/>
        <v>0</v>
      </c>
      <c r="U19">
        <f t="shared" si="5"/>
        <v>0</v>
      </c>
      <c r="V19">
        <f t="shared" si="6"/>
        <v>1</v>
      </c>
      <c r="W19">
        <f t="shared" si="7"/>
        <v>1</v>
      </c>
      <c r="X19">
        <f>IF(AND($N19&gt;0,$N19&lt;&gt;"",'DDD Model Calculations'!$K$3&gt;=3),$N19-('DDD Model Calculations'!K$13+'DDD Model Calculations'!K$12*WorkingData!$P19),"")</f>
        <v>2.4171170155820505</v>
      </c>
      <c r="Y19">
        <f>IF(AND($N19&gt;0,$N19&lt;&gt;""),$N19-('DDD Model Calculations'!L$13+'DDD Model Calculations'!L$12*WorkingData!$P19),"")</f>
        <v>-0.51387601496077195</v>
      </c>
      <c r="Z19">
        <f>IF(AND($N19&gt;0,$N19&lt;&gt;""),$N19-('DDD Model Calculations'!M$13+'DDD Model Calculations'!M$12*WorkingData!$P19),"")</f>
        <v>-6.4958231000525188</v>
      </c>
      <c r="AA19">
        <f>IF(AND($N19&gt;0,$N19&lt;&gt;""),$N19-('DDD Model Calculations'!N$13+'DDD Model Calculations'!N$12*WorkingData!$P19),"")</f>
        <v>-6.4958231000525188</v>
      </c>
      <c r="AB19">
        <f>IF(X19&lt;&gt;"",X19/'DDD Model Calculations'!K$11,"")</f>
        <v>0.36843514907636682</v>
      </c>
      <c r="AC19">
        <f>IF(Y19&lt;&gt;"",Y19/'DDD Model Calculations'!L$11,"")</f>
        <v>-6.3301731988351054E-2</v>
      </c>
      <c r="AD19">
        <f>IF(Z19&lt;&gt;"",Z19/'DDD Model Calculations'!M$11,"")</f>
        <v>-0.66358229735732266</v>
      </c>
      <c r="AE19">
        <f>IF(AA19&lt;&gt;"",AA19/'DDD Model Calculations'!N$11,"")</f>
        <v>-0.66358229735732266</v>
      </c>
      <c r="AF19">
        <f t="shared" si="8"/>
        <v>1</v>
      </c>
      <c r="AG19">
        <f t="shared" si="9"/>
        <v>1</v>
      </c>
      <c r="AH19">
        <f t="shared" si="10"/>
        <v>1</v>
      </c>
      <c r="AI19">
        <f t="shared" si="11"/>
        <v>1</v>
      </c>
    </row>
    <row r="20" spans="1:35">
      <c r="A20" s="2">
        <v>44581</v>
      </c>
      <c r="B20" s="1">
        <v>34</v>
      </c>
      <c r="C20" s="1">
        <v>124178</v>
      </c>
      <c r="D20" t="str">
        <v>A</v>
      </c>
      <c r="E20">
        <v>12848</v>
      </c>
      <c r="F20">
        <v>26446</v>
      </c>
      <c r="G20">
        <f t="shared" si="12"/>
        <v>19581</v>
      </c>
      <c r="H20" s="2">
        <f t="shared" si="13"/>
        <v>44581</v>
      </c>
      <c r="I20">
        <f t="shared" si="14"/>
        <v>62</v>
      </c>
      <c r="J20">
        <f t="shared" si="15"/>
        <v>1278</v>
      </c>
      <c r="K20">
        <f>IF(AND($H21&gt;0,$H21&lt;&gt;""),VLOOKUP($H21,'Weather Data'!$L$2:$P$4170,'DDD Model Calculations'!$D$22,FALSE),"")</f>
        <v>41592.900000728667</v>
      </c>
      <c r="L20">
        <f>IF(AND($K20&gt;0,$K20&lt;&gt;""),VLOOKUP($H20,'Weather Data'!$L$2:$P$4170,'DDD Model Calculations'!$D$22,FALSE),"")</f>
        <v>42820.050000872463</v>
      </c>
      <c r="M20">
        <f t="shared" si="16"/>
        <v>1227.1500001437962</v>
      </c>
      <c r="N20">
        <f t="shared" si="0"/>
        <v>315.82258064516128</v>
      </c>
      <c r="O20">
        <f t="shared" si="1"/>
        <v>19.792741937803164</v>
      </c>
      <c r="P20">
        <f t="shared" si="17"/>
        <v>14.792741937803164</v>
      </c>
      <c r="Q20">
        <f t="shared" si="2"/>
        <v>1</v>
      </c>
      <c r="R20">
        <f t="shared" si="3"/>
        <v>4</v>
      </c>
      <c r="S20">
        <f>IF('DDD Model Calculations'!$D$23=1,WorkingData!AF20,IF('DDD Model Calculations'!$D$23=2,WorkingData!AG20,IF('DDD Model Calculations'!$D$23=4,WorkingData!AH20,WorkingData!AI20)))</f>
        <v>0</v>
      </c>
      <c r="T20">
        <f t="shared" si="4"/>
        <v>0</v>
      </c>
      <c r="U20">
        <f t="shared" si="5"/>
        <v>0</v>
      </c>
      <c r="V20">
        <f t="shared" si="6"/>
        <v>1</v>
      </c>
      <c r="W20">
        <f t="shared" si="7"/>
        <v>1</v>
      </c>
      <c r="X20">
        <f>IF(AND($N20&gt;0,$N20&lt;&gt;"",'DDD Model Calculations'!$K$3&gt;=3),$N20-('DDD Model Calculations'!K$13+'DDD Model Calculations'!K$12*WorkingData!$P20),"")</f>
        <v>14.700803326811013</v>
      </c>
      <c r="Y20">
        <f>IF(AND($N20&gt;0,$N20&lt;&gt;""),$N20-('DDD Model Calculations'!L$13+'DDD Model Calculations'!L$12*WorkingData!$P20),"")</f>
        <v>11.840123902134394</v>
      </c>
      <c r="Z20">
        <f>IF(AND($N20&gt;0,$N20&lt;&gt;""),$N20-('DDD Model Calculations'!M$13+'DDD Model Calculations'!M$12*WorkingData!$P20),"")</f>
        <v>6.4236004130578408</v>
      </c>
      <c r="AA20">
        <f>IF(AND($N20&gt;0,$N20&lt;&gt;""),$N20-('DDD Model Calculations'!N$13+'DDD Model Calculations'!N$12*WorkingData!$P20),"")</f>
        <v>6.4236004130578408</v>
      </c>
      <c r="AB20">
        <f>IF(X20&lt;&gt;"",X20/'DDD Model Calculations'!K$11,"")</f>
        <v>2.240806973903041</v>
      </c>
      <c r="AC20">
        <f>IF(Y20&lt;&gt;"",Y20/'DDD Model Calculations'!L$11,"")</f>
        <v>1.4585237063827463</v>
      </c>
      <c r="AD20">
        <f>IF(Z20&lt;&gt;"",Z20/'DDD Model Calculations'!M$11,"")</f>
        <v>0.65620437221695671</v>
      </c>
      <c r="AE20">
        <f>IF(AA20&lt;&gt;"",AA20/'DDD Model Calculations'!N$11,"")</f>
        <v>0.65620437221695671</v>
      </c>
      <c r="AF20">
        <f t="shared" si="8"/>
        <v>0</v>
      </c>
      <c r="AG20">
        <f t="shared" si="9"/>
        <v>1</v>
      </c>
      <c r="AH20">
        <f t="shared" si="10"/>
        <v>1</v>
      </c>
      <c r="AI20">
        <f t="shared" si="11"/>
        <v>1</v>
      </c>
    </row>
    <row r="21" spans="1:35">
      <c r="A21" s="2">
        <v>44519</v>
      </c>
      <c r="B21" s="1">
        <v>31</v>
      </c>
      <c r="C21" s="1">
        <v>117946</v>
      </c>
      <c r="D21" t="str">
        <v>A</v>
      </c>
      <c r="E21">
        <v>4823</v>
      </c>
      <c r="F21">
        <v>6865</v>
      </c>
      <c r="G21">
        <f t="shared" si="12"/>
        <v>5225</v>
      </c>
      <c r="H21" s="2">
        <f t="shared" si="13"/>
        <v>44519</v>
      </c>
      <c r="I21">
        <f t="shared" si="14"/>
        <v>62</v>
      </c>
      <c r="J21">
        <f t="shared" si="15"/>
        <v>1340</v>
      </c>
      <c r="K21">
        <f>IF(AND($H22&gt;0,$H22&lt;&gt;""),VLOOKUP($H22,'Weather Data'!$L$2:$P$4170,'DDD Model Calculations'!$D$22,FALSE),"")</f>
        <v>41145.550001658499</v>
      </c>
      <c r="L21">
        <f>IF(AND($K21&gt;0,$K21&lt;&gt;""),VLOOKUP($H21,'Weather Data'!$L$2:$P$4170,'DDD Model Calculations'!$D$22,FALSE),"")</f>
        <v>41592.900000728667</v>
      </c>
      <c r="M21">
        <f t="shared" si="16"/>
        <v>447.34999907016754</v>
      </c>
      <c r="N21">
        <f t="shared" si="0"/>
        <v>84.274193548387103</v>
      </c>
      <c r="O21">
        <f t="shared" si="1"/>
        <v>7.2153225656478632</v>
      </c>
      <c r="P21">
        <f t="shared" si="17"/>
        <v>2.2153225656478632</v>
      </c>
      <c r="Q21">
        <f t="shared" si="2"/>
        <v>1</v>
      </c>
      <c r="R21">
        <f t="shared" si="3"/>
        <v>4</v>
      </c>
      <c r="S21">
        <f>IF('DDD Model Calculations'!$D$23=1,WorkingData!AF21,IF('DDD Model Calculations'!$D$23=2,WorkingData!AG21,IF('DDD Model Calculations'!$D$23=4,WorkingData!AH21,WorkingData!AI21)))</f>
        <v>1</v>
      </c>
      <c r="T21">
        <f t="shared" si="4"/>
        <v>0</v>
      </c>
      <c r="U21">
        <f t="shared" si="5"/>
        <v>0</v>
      </c>
      <c r="V21">
        <f t="shared" si="6"/>
        <v>1</v>
      </c>
      <c r="W21">
        <f t="shared" si="7"/>
        <v>1</v>
      </c>
      <c r="X21">
        <f>IF(AND($N21&gt;0,$N21&lt;&gt;"",'DDD Model Calculations'!$K$3&gt;=3),$N21-('DDD Model Calculations'!K$13+'DDD Model Calculations'!K$12*WorkingData!$P21),"")</f>
        <v>1.6505443684704915</v>
      </c>
      <c r="Y21">
        <f>IF(AND($N21&gt;0,$N21&lt;&gt;""),$N21-('DDD Model Calculations'!L$13+'DDD Model Calculations'!L$12*WorkingData!$P21),"")</f>
        <v>-0.84032885266981339</v>
      </c>
      <c r="Z21">
        <f>IF(AND($N21&gt;0,$N21&lt;&gt;""),$N21-('DDD Model Calculations'!M$13+'DDD Model Calculations'!M$12*WorkingData!$P21),"")</f>
        <v>-3.2830729308263926</v>
      </c>
      <c r="AA21">
        <f>IF(AND($N21&gt;0,$N21&lt;&gt;""),$N21-('DDD Model Calculations'!N$13+'DDD Model Calculations'!N$12*WorkingData!$P21),"")</f>
        <v>-3.2830729308263926</v>
      </c>
      <c r="AB21">
        <f>IF(X21&lt;&gt;"",X21/'DDD Model Calculations'!K$11,"")</f>
        <v>0.25158838257904781</v>
      </c>
      <c r="AC21">
        <f>IF(Y21&lt;&gt;"",Y21/'DDD Model Calculations'!L$11,"")</f>
        <v>-0.10351577085738044</v>
      </c>
      <c r="AD21">
        <f>IF(Z21&lt;&gt;"",Z21/'DDD Model Calculations'!M$11,"")</f>
        <v>-0.33538306759181946</v>
      </c>
      <c r="AE21">
        <f>IF(AA21&lt;&gt;"",AA21/'DDD Model Calculations'!N$11,"")</f>
        <v>-0.33538306759181946</v>
      </c>
      <c r="AF21">
        <f t="shared" si="8"/>
        <v>1</v>
      </c>
      <c r="AG21">
        <f t="shared" si="9"/>
        <v>1</v>
      </c>
      <c r="AH21">
        <f t="shared" si="10"/>
        <v>1</v>
      </c>
      <c r="AI21">
        <f t="shared" si="11"/>
        <v>1</v>
      </c>
    </row>
    <row r="22" spans="1:35">
      <c r="A22" s="2">
        <v>44457</v>
      </c>
      <c r="B22" s="1">
        <v>31</v>
      </c>
      <c r="C22" s="1">
        <v>116283</v>
      </c>
      <c r="D22" t="str">
        <v>A</v>
      </c>
      <c r="E22">
        <v>251</v>
      </c>
      <c r="F22">
        <v>1640</v>
      </c>
      <c r="G22">
        <f t="shared" si="12"/>
        <v>669</v>
      </c>
      <c r="H22" s="2">
        <f t="shared" si="13"/>
        <v>44457</v>
      </c>
      <c r="I22">
        <f t="shared" si="14"/>
        <v>63</v>
      </c>
      <c r="J22">
        <f t="shared" si="15"/>
        <v>1403</v>
      </c>
      <c r="K22">
        <f>IF(AND($H23&gt;0,$H23&lt;&gt;""),VLOOKUP($H23,'Weather Data'!$L$2:$P$4170,'DDD Model Calculations'!$D$22,FALSE),"")</f>
        <v>41126.250001467764</v>
      </c>
      <c r="L22">
        <f>IF(AND($K22&gt;0,$K22&lt;&gt;""),VLOOKUP($H22,'Weather Data'!$L$2:$P$4170,'DDD Model Calculations'!$D$22,FALSE),"")</f>
        <v>41145.550001658499</v>
      </c>
      <c r="M22">
        <f t="shared" si="16"/>
        <v>19.300000190734863</v>
      </c>
      <c r="N22">
        <f t="shared" si="0"/>
        <v>10.619047619047619</v>
      </c>
      <c r="O22">
        <f t="shared" si="1"/>
        <v>0.30634920937674387</v>
      </c>
      <c r="P22">
        <f t="shared" si="17"/>
        <v>-4.6936507906232565</v>
      </c>
      <c r="Q22">
        <f t="shared" si="2"/>
        <v>0</v>
      </c>
      <c r="R22">
        <f t="shared" si="3"/>
        <v>4</v>
      </c>
      <c r="S22">
        <f>IF('DDD Model Calculations'!$D$23=1,WorkingData!AF22,IF('DDD Model Calculations'!$D$23=2,WorkingData!AG22,IF('DDD Model Calculations'!$D$23=4,WorkingData!AH22,WorkingData!AI22)))</f>
        <v>0</v>
      </c>
      <c r="T22">
        <f t="shared" si="4"/>
        <v>0</v>
      </c>
      <c r="U22">
        <f t="shared" si="5"/>
        <v>0</v>
      </c>
      <c r="V22">
        <f t="shared" si="6"/>
        <v>1</v>
      </c>
      <c r="W22">
        <f t="shared" si="7"/>
        <v>1</v>
      </c>
      <c r="X22">
        <f>IF(AND($N22&gt;0,$N22&lt;&gt;"",'DDD Model Calculations'!$K$3&gt;=3),$N22-('DDD Model Calculations'!K$13+'DDD Model Calculations'!K$12*WorkingData!$P22),"")</f>
        <v>48.019840738128821</v>
      </c>
      <c r="Y22">
        <f>IF(AND($N22&gt;0,$N22&lt;&gt;""),$N22-('DDD Model Calculations'!L$13+'DDD Model Calculations'!L$12*WorkingData!$P22),"")</f>
        <v>45.732107853779098</v>
      </c>
      <c r="Z22">
        <f>IF(AND($N22&gt;0,$N22&lt;&gt;""),$N22-('DDD Model Calculations'!M$13+'DDD Model Calculations'!M$12*WorkingData!$P22),"")</f>
        <v>44.922907359528068</v>
      </c>
      <c r="AA22">
        <f>IF(AND($N22&gt;0,$N22&lt;&gt;""),$N22-('DDD Model Calculations'!N$13+'DDD Model Calculations'!N$12*WorkingData!$P22),"")</f>
        <v>44.922907359528068</v>
      </c>
      <c r="AB22">
        <f>IF(X22&lt;&gt;"",X22/'DDD Model Calculations'!K$11,"")</f>
        <v>7.3195451717572473</v>
      </c>
      <c r="AC22">
        <f>IF(Y22&lt;&gt;"",Y22/'DDD Model Calculations'!L$11,"")</f>
        <v>5.633502149041302</v>
      </c>
      <c r="AD22">
        <f>IF(Z22&lt;&gt;"",Z22/'DDD Model Calculations'!M$11,"")</f>
        <v>4.589109895767451</v>
      </c>
      <c r="AE22">
        <f>IF(AA22&lt;&gt;"",AA22/'DDD Model Calculations'!N$11,"")</f>
        <v>4.589109895767451</v>
      </c>
      <c r="AF22">
        <f t="shared" si="8"/>
        <v>0</v>
      </c>
      <c r="AG22">
        <f t="shared" si="9"/>
        <v>0</v>
      </c>
      <c r="AH22">
        <f t="shared" si="10"/>
        <v>0</v>
      </c>
      <c r="AI22">
        <f t="shared" si="11"/>
        <v>0</v>
      </c>
    </row>
    <row r="23" spans="1:35">
      <c r="A23" s="2">
        <v>44394</v>
      </c>
      <c r="B23" s="1">
        <v>33</v>
      </c>
      <c r="C23" s="1">
        <v>116070</v>
      </c>
      <c r="D23" t="str">
        <v>A</v>
      </c>
      <c r="E23">
        <v>971</v>
      </c>
      <c r="F23">
        <v>971</v>
      </c>
      <c r="G23" t="str">
        <f t="shared" si="12"/>
        <v/>
      </c>
      <c r="H23" s="2">
        <f t="shared" si="13"/>
        <v>44394</v>
      </c>
      <c r="I23" t="str">
        <f t="shared" si="14"/>
        <v/>
      </c>
      <c r="J23" t="str">
        <f t="shared" si="15"/>
        <v/>
      </c>
      <c r="K23" t="str">
        <f>IF(AND($H24&gt;0,$H24&lt;&gt;""),VLOOKUP($H24,'Weather Data'!$L$2:$P$4170,'DDD Model Calculations'!$D$22,FALSE),"")</f>
        <v/>
      </c>
      <c r="L23" t="str">
        <f>IF(AND($K23&gt;0,$K23&lt;&gt;""),VLOOKUP($H23,'Weather Data'!$L$2:$P$4170,'DDD Model Calculations'!$D$22,FALSE),"")</f>
        <v/>
      </c>
      <c r="M23" t="str">
        <f t="shared" si="16"/>
        <v/>
      </c>
      <c r="N23" t="str">
        <f t="shared" si="0"/>
        <v/>
      </c>
      <c r="O23" t="str">
        <f t="shared" si="1"/>
        <v/>
      </c>
      <c r="P23" t="str">
        <f t="shared" si="17"/>
        <v/>
      </c>
      <c r="Q23" t="str">
        <f t="shared" si="2"/>
        <v/>
      </c>
      <c r="R23" t="str">
        <f t="shared" si="3"/>
        <v/>
      </c>
      <c r="S23" t="str">
        <f>IF('DDD Model Calculations'!$D$23=1,WorkingData!AF23,IF('DDD Model Calculations'!$D$23=2,WorkingData!AG23,IF('DDD Model Calculations'!$D$23=4,WorkingData!AH23,WorkingData!AI23)))</f>
        <v/>
      </c>
      <c r="T23" t="str">
        <f t="shared" si="4"/>
        <v/>
      </c>
      <c r="U23" t="str">
        <f t="shared" si="5"/>
        <v/>
      </c>
      <c r="V23" t="str">
        <f t="shared" si="6"/>
        <v/>
      </c>
      <c r="W23" t="str">
        <f t="shared" si="7"/>
        <v/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>
      <c r="A24" s="2"/>
      <c r="G24" t="str">
        <f t="shared" si="12"/>
        <v/>
      </c>
      <c r="H24" s="2" t="str">
        <f t="shared" si="13"/>
        <v/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str">
        <f>IF('DDD Model Calculations'!$D$23=1,WorkingData!AF24,IF('DDD Model Calculations'!$D$23=2,WorkingData!AG24,IF('DDD Model Calculations'!$D$23=4,WorkingData!AH24,WorkingData!AI24)))</f>
        <v/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str">
        <f>IF('DDD Model Calculations'!$D$23=1,WorkingData!AF25,IF('DDD Model Calculations'!$D$23=2,WorkingData!AG25,IF('DDD Model Calculations'!$D$23=4,WorkingData!AH25,WorkingData!AI25)))</f>
        <v/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str">
        <f>IF('DDD Model Calculations'!$D$23=1,WorkingData!AF26,IF('DDD Model Calculations'!$D$23=2,WorkingData!AG26,IF('DDD Model Calculations'!$D$23=4,WorkingData!AH26,WorkingData!AI26)))</f>
        <v/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str">
        <f>IF('DDD Model Calculations'!$D$23=1,WorkingData!AF27,IF('DDD Model Calculations'!$D$23=2,WorkingData!AG27,IF('DDD Model Calculations'!$D$23=4,WorkingData!AH27,WorkingData!AI27)))</f>
        <v/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str">
        <f>IF('DDD Model Calculations'!$D$23=1,WorkingData!AF28,IF('DDD Model Calculations'!$D$23=2,WorkingData!AG28,IF('DDD Model Calculations'!$D$23=4,WorkingData!AH28,WorkingData!AI28)))</f>
        <v/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str">
        <f>IF('DDD Model Calculations'!$D$23=1,WorkingData!AF29,IF('DDD Model Calculations'!$D$23=2,WorkingData!AG29,IF('DDD Model Calculations'!$D$23=4,WorkingData!AH29,WorkingData!AI29)))</f>
        <v/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5.6"/>
  <cols>
    <col min="1" max="1" width="10.75" style="20"/>
  </cols>
  <sheetData>
    <row r="1" spans="1:6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>
      <c r="A2" s="20" cm="1">
        <f t="array" ref="A2:E133">_xlfn._xlws.SORT('Consumption Data Input'!C3:G134,1,1)</f>
        <v>44394</v>
      </c>
      <c r="B2">
        <v>33</v>
      </c>
      <c r="C2">
        <v>116070</v>
      </c>
      <c r="D2" t="str">
        <v>A</v>
      </c>
      <c r="E2">
        <v>971</v>
      </c>
      <c r="F2">
        <f>E2</f>
        <v>971</v>
      </c>
    </row>
    <row r="3" spans="1:6">
      <c r="A3" s="20">
        <v>44426</v>
      </c>
      <c r="B3">
        <v>32</v>
      </c>
      <c r="C3">
        <v>116203</v>
      </c>
      <c r="D3" t="str">
        <v>E</v>
      </c>
      <c r="E3">
        <v>418</v>
      </c>
      <c r="F3">
        <f>E3+F2</f>
        <v>1389</v>
      </c>
    </row>
    <row r="4" spans="1:6">
      <c r="A4" s="20">
        <v>44457</v>
      </c>
      <c r="B4">
        <v>31</v>
      </c>
      <c r="C4">
        <v>116283</v>
      </c>
      <c r="D4" t="str">
        <v>A</v>
      </c>
      <c r="E4">
        <v>251</v>
      </c>
      <c r="F4">
        <f t="shared" ref="F4:F67" si="0">E4+F3</f>
        <v>1640</v>
      </c>
    </row>
    <row r="5" spans="1:6">
      <c r="A5" s="20">
        <v>44488</v>
      </c>
      <c r="B5">
        <v>31</v>
      </c>
      <c r="C5">
        <v>116411</v>
      </c>
      <c r="D5" t="str">
        <v>E</v>
      </c>
      <c r="E5">
        <v>402</v>
      </c>
      <c r="F5">
        <f t="shared" si="0"/>
        <v>2042</v>
      </c>
    </row>
    <row r="6" spans="1:6">
      <c r="A6" s="20">
        <v>44519</v>
      </c>
      <c r="B6">
        <v>31</v>
      </c>
      <c r="C6">
        <v>117946</v>
      </c>
      <c r="D6" t="str">
        <v>A</v>
      </c>
      <c r="E6">
        <v>4823</v>
      </c>
      <c r="F6">
        <f t="shared" si="0"/>
        <v>6865</v>
      </c>
    </row>
    <row r="7" spans="1:6">
      <c r="A7" s="20">
        <v>44547</v>
      </c>
      <c r="B7">
        <v>28</v>
      </c>
      <c r="C7">
        <v>120089</v>
      </c>
      <c r="D7" t="str">
        <v>E</v>
      </c>
      <c r="E7">
        <v>6733</v>
      </c>
      <c r="F7">
        <f t="shared" si="0"/>
        <v>13598</v>
      </c>
    </row>
    <row r="8" spans="1:6">
      <c r="A8" s="20">
        <v>44581</v>
      </c>
      <c r="B8">
        <v>34</v>
      </c>
      <c r="C8">
        <v>124178</v>
      </c>
      <c r="D8" t="str">
        <v>A</v>
      </c>
      <c r="E8">
        <v>12848</v>
      </c>
      <c r="F8">
        <f t="shared" si="0"/>
        <v>26446</v>
      </c>
    </row>
    <row r="9" spans="1:6">
      <c r="A9" s="20">
        <v>44608</v>
      </c>
      <c r="B9">
        <v>27</v>
      </c>
      <c r="C9">
        <v>128025</v>
      </c>
      <c r="D9" t="str">
        <v>E</v>
      </c>
      <c r="E9">
        <v>12087</v>
      </c>
      <c r="F9">
        <f t="shared" si="0"/>
        <v>38533</v>
      </c>
    </row>
    <row r="10" spans="1:6">
      <c r="A10" s="20">
        <v>44641</v>
      </c>
      <c r="B10">
        <v>33</v>
      </c>
      <c r="C10">
        <v>130768</v>
      </c>
      <c r="D10" t="str">
        <v>A</v>
      </c>
      <c r="E10">
        <v>8618</v>
      </c>
      <c r="F10">
        <f t="shared" si="0"/>
        <v>47151</v>
      </c>
    </row>
    <row r="11" spans="1:6">
      <c r="A11" s="20">
        <v>44670</v>
      </c>
      <c r="B11">
        <v>29</v>
      </c>
      <c r="C11">
        <v>132487</v>
      </c>
      <c r="D11" t="str">
        <v>E</v>
      </c>
      <c r="E11">
        <v>5401</v>
      </c>
      <c r="F11">
        <f t="shared" si="0"/>
        <v>52552</v>
      </c>
    </row>
    <row r="12" spans="1:6">
      <c r="A12" s="20">
        <v>44698</v>
      </c>
      <c r="B12">
        <v>28</v>
      </c>
      <c r="C12">
        <v>133789</v>
      </c>
      <c r="D12" t="str">
        <v>A</v>
      </c>
      <c r="E12">
        <v>4091</v>
      </c>
      <c r="F12">
        <f t="shared" si="0"/>
        <v>56643</v>
      </c>
    </row>
    <row r="13" spans="1:6">
      <c r="A13" s="20">
        <v>44729</v>
      </c>
      <c r="B13">
        <v>31</v>
      </c>
      <c r="C13">
        <v>133917</v>
      </c>
      <c r="D13" t="str">
        <v>E</v>
      </c>
      <c r="E13">
        <v>402</v>
      </c>
      <c r="F13">
        <f t="shared" si="0"/>
        <v>57045</v>
      </c>
    </row>
    <row r="14" spans="1:6">
      <c r="A14" s="20">
        <v>44761</v>
      </c>
      <c r="B14">
        <v>32</v>
      </c>
      <c r="C14">
        <v>134050</v>
      </c>
      <c r="D14" t="str">
        <v>E</v>
      </c>
      <c r="E14">
        <v>418</v>
      </c>
      <c r="F14">
        <f t="shared" si="0"/>
        <v>57463</v>
      </c>
    </row>
    <row r="15" spans="1:6">
      <c r="A15" s="20">
        <v>44792</v>
      </c>
      <c r="B15">
        <v>31</v>
      </c>
      <c r="C15">
        <v>134178</v>
      </c>
      <c r="D15" t="str">
        <v>E</v>
      </c>
      <c r="E15">
        <v>402</v>
      </c>
      <c r="F15">
        <f t="shared" si="0"/>
        <v>57865</v>
      </c>
    </row>
    <row r="16" spans="1:6">
      <c r="A16" s="20">
        <v>44824</v>
      </c>
      <c r="B16">
        <v>32</v>
      </c>
      <c r="C16">
        <v>134468</v>
      </c>
      <c r="D16" t="str">
        <v>A</v>
      </c>
      <c r="E16">
        <v>911</v>
      </c>
      <c r="F16">
        <f t="shared" si="0"/>
        <v>58776</v>
      </c>
    </row>
    <row r="17" spans="1:6">
      <c r="A17" s="20">
        <v>44853</v>
      </c>
      <c r="B17">
        <v>29</v>
      </c>
      <c r="C17">
        <v>135020</v>
      </c>
      <c r="D17" t="str">
        <v>E</v>
      </c>
      <c r="E17">
        <v>1734</v>
      </c>
      <c r="F17">
        <f t="shared" si="0"/>
        <v>60510</v>
      </c>
    </row>
    <row r="18" spans="1:6">
      <c r="A18" s="20">
        <v>44880</v>
      </c>
      <c r="B18">
        <v>27</v>
      </c>
      <c r="C18">
        <v>136294</v>
      </c>
      <c r="D18" t="str">
        <v>A</v>
      </c>
      <c r="E18">
        <v>4003</v>
      </c>
      <c r="F18">
        <f t="shared" si="0"/>
        <v>64513</v>
      </c>
    </row>
    <row r="19" spans="1:6">
      <c r="A19" s="20">
        <v>44911</v>
      </c>
      <c r="B19">
        <v>31</v>
      </c>
      <c r="C19">
        <v>138636</v>
      </c>
      <c r="D19" t="str">
        <v>E</v>
      </c>
      <c r="E19">
        <v>7359</v>
      </c>
      <c r="F19">
        <f t="shared" si="0"/>
        <v>71872</v>
      </c>
    </row>
    <row r="20" spans="1:6">
      <c r="A20" s="20">
        <v>44973</v>
      </c>
      <c r="B20">
        <v>62</v>
      </c>
      <c r="C20">
        <v>142661</v>
      </c>
      <c r="D20" t="str">
        <v>E</v>
      </c>
      <c r="E20">
        <v>20812</v>
      </c>
      <c r="F20">
        <f t="shared" si="0"/>
        <v>92684</v>
      </c>
    </row>
    <row r="21" spans="1:6">
      <c r="A21" s="20">
        <v>45006</v>
      </c>
      <c r="B21">
        <v>33</v>
      </c>
      <c r="C21">
        <v>148758</v>
      </c>
      <c r="D21" t="str">
        <v>A</v>
      </c>
      <c r="E21">
        <v>10990</v>
      </c>
      <c r="F21">
        <f t="shared" si="0"/>
        <v>103674</v>
      </c>
    </row>
    <row r="22" spans="1:6">
      <c r="A22" s="20">
        <v>45035</v>
      </c>
      <c r="B22">
        <v>29</v>
      </c>
      <c r="C22">
        <v>149999</v>
      </c>
      <c r="D22" t="str">
        <v>E</v>
      </c>
      <c r="E22">
        <v>3899</v>
      </c>
      <c r="F22">
        <f t="shared" si="0"/>
        <v>107573</v>
      </c>
    </row>
    <row r="23" spans="1:6">
      <c r="A23" s="20">
        <v>45065</v>
      </c>
      <c r="B23">
        <v>30</v>
      </c>
      <c r="C23">
        <v>151482</v>
      </c>
      <c r="D23" t="str">
        <v>A</v>
      </c>
      <c r="E23">
        <v>4659</v>
      </c>
      <c r="F23">
        <f t="shared" si="0"/>
        <v>112232</v>
      </c>
    </row>
    <row r="24" spans="1:6">
      <c r="A24" s="20">
        <v>45096</v>
      </c>
      <c r="B24">
        <v>31</v>
      </c>
      <c r="C24">
        <v>151610</v>
      </c>
      <c r="D24" t="str">
        <v>E</v>
      </c>
      <c r="E24">
        <v>402</v>
      </c>
      <c r="F24">
        <f t="shared" si="0"/>
        <v>112634</v>
      </c>
    </row>
    <row r="25" spans="1:6">
      <c r="A25" s="20">
        <v>45124</v>
      </c>
      <c r="B25">
        <v>28</v>
      </c>
      <c r="C25">
        <v>152236</v>
      </c>
      <c r="D25" t="str">
        <v>A</v>
      </c>
      <c r="E25">
        <v>1967</v>
      </c>
      <c r="F25">
        <f t="shared" si="0"/>
        <v>114601</v>
      </c>
    </row>
    <row r="26" spans="1:6">
      <c r="A26" s="20">
        <v>45156</v>
      </c>
      <c r="B26">
        <v>32</v>
      </c>
      <c r="C26">
        <v>152436</v>
      </c>
      <c r="D26" t="str">
        <v>E</v>
      </c>
      <c r="E26">
        <v>628</v>
      </c>
      <c r="F26">
        <f t="shared" si="0"/>
        <v>115229</v>
      </c>
    </row>
    <row r="27" spans="1:6">
      <c r="A27" s="20">
        <v>45188</v>
      </c>
      <c r="B27">
        <v>32</v>
      </c>
      <c r="C27">
        <v>152576</v>
      </c>
      <c r="D27" t="str">
        <v>A</v>
      </c>
      <c r="E27">
        <v>440</v>
      </c>
      <c r="F27">
        <f t="shared" si="0"/>
        <v>115669</v>
      </c>
    </row>
    <row r="28" spans="1:6">
      <c r="A28" s="20">
        <v>45219</v>
      </c>
      <c r="B28">
        <v>31</v>
      </c>
      <c r="C28">
        <v>152770</v>
      </c>
      <c r="D28" t="str">
        <v>E</v>
      </c>
      <c r="E28">
        <v>609</v>
      </c>
      <c r="F28">
        <f t="shared" si="0"/>
        <v>116278</v>
      </c>
    </row>
    <row r="29" spans="1:6">
      <c r="A29" s="20">
        <v>45245</v>
      </c>
      <c r="B29">
        <v>26</v>
      </c>
      <c r="C29">
        <v>154033</v>
      </c>
      <c r="D29" t="str">
        <v>A</v>
      </c>
      <c r="E29">
        <v>3968</v>
      </c>
      <c r="F29">
        <f t="shared" si="0"/>
        <v>120246</v>
      </c>
    </row>
    <row r="30" spans="1:6">
      <c r="A30" s="20">
        <v>45275</v>
      </c>
      <c r="B30">
        <v>30</v>
      </c>
      <c r="C30">
        <v>156272</v>
      </c>
      <c r="D30" t="str">
        <v>E</v>
      </c>
      <c r="E30">
        <v>7035</v>
      </c>
      <c r="F30">
        <f t="shared" si="0"/>
        <v>127281</v>
      </c>
    </row>
    <row r="31" spans="1:6">
      <c r="A31" s="20">
        <v>45307</v>
      </c>
      <c r="B31">
        <v>32</v>
      </c>
      <c r="C31">
        <v>159169</v>
      </c>
      <c r="D31" t="str">
        <v>A</v>
      </c>
      <c r="E31">
        <v>9102</v>
      </c>
      <c r="F31">
        <f t="shared" si="0"/>
        <v>136383</v>
      </c>
    </row>
    <row r="32" spans="1:6">
      <c r="A32" s="20">
        <v>45337</v>
      </c>
      <c r="B32">
        <v>30</v>
      </c>
      <c r="C32">
        <v>161922</v>
      </c>
      <c r="D32" t="str">
        <v>E</v>
      </c>
      <c r="E32">
        <v>8649</v>
      </c>
      <c r="F32">
        <f t="shared" si="0"/>
        <v>145032</v>
      </c>
    </row>
    <row r="33" spans="1:6">
      <c r="A33" s="20">
        <v>45366</v>
      </c>
      <c r="B33">
        <v>29</v>
      </c>
      <c r="C33">
        <v>164036</v>
      </c>
      <c r="D33" t="str">
        <v>A</v>
      </c>
      <c r="E33">
        <v>6642</v>
      </c>
      <c r="F33">
        <f t="shared" si="0"/>
        <v>151674</v>
      </c>
    </row>
    <row r="34" spans="1:6">
      <c r="A34" s="20">
        <v>45399</v>
      </c>
      <c r="B34">
        <v>33</v>
      </c>
      <c r="C34">
        <v>166067</v>
      </c>
      <c r="D34" t="str">
        <v>E</v>
      </c>
      <c r="E34">
        <v>6381</v>
      </c>
      <c r="F34">
        <f t="shared" si="0"/>
        <v>158055</v>
      </c>
    </row>
    <row r="35" spans="1:6">
      <c r="A35" s="20">
        <v>45429</v>
      </c>
      <c r="B35">
        <v>30</v>
      </c>
      <c r="C35">
        <v>167010</v>
      </c>
      <c r="D35" t="str">
        <v>A</v>
      </c>
      <c r="E35">
        <v>2963</v>
      </c>
      <c r="F35">
        <f t="shared" si="0"/>
        <v>161018</v>
      </c>
    </row>
    <row r="36" spans="1:6">
      <c r="A36" s="20">
        <v>45461</v>
      </c>
      <c r="B36">
        <v>32</v>
      </c>
      <c r="C36">
        <v>167210</v>
      </c>
      <c r="D36" t="str">
        <v>E</v>
      </c>
      <c r="E36">
        <v>628</v>
      </c>
      <c r="F36">
        <f t="shared" si="0"/>
        <v>161646</v>
      </c>
    </row>
    <row r="37" spans="1:6">
      <c r="A37" s="20">
        <v>45491</v>
      </c>
      <c r="B37">
        <v>30</v>
      </c>
      <c r="C37">
        <v>167544</v>
      </c>
      <c r="D37" t="str">
        <v>A</v>
      </c>
      <c r="E37">
        <v>1050</v>
      </c>
      <c r="F37">
        <f t="shared" si="0"/>
        <v>162696</v>
      </c>
    </row>
    <row r="38" spans="1:6">
      <c r="A38" s="20">
        <v>45523</v>
      </c>
      <c r="B38">
        <v>32</v>
      </c>
      <c r="C38">
        <v>167744</v>
      </c>
      <c r="D38" t="str">
        <v>E</v>
      </c>
      <c r="E38">
        <v>628</v>
      </c>
      <c r="F38">
        <f t="shared" si="0"/>
        <v>163324</v>
      </c>
    </row>
    <row r="39" spans="1:6">
      <c r="A39" s="20">
        <v>45551</v>
      </c>
      <c r="B39">
        <v>28</v>
      </c>
      <c r="C39">
        <v>167938</v>
      </c>
      <c r="D39" t="str">
        <v>A</v>
      </c>
      <c r="E39">
        <v>610</v>
      </c>
      <c r="F39">
        <f t="shared" si="0"/>
        <v>163934</v>
      </c>
    </row>
    <row r="40" spans="1:6">
      <c r="A40" s="20">
        <v>45583</v>
      </c>
      <c r="B40">
        <v>32</v>
      </c>
      <c r="C40">
        <v>168138</v>
      </c>
      <c r="D40" t="str">
        <v>E</v>
      </c>
      <c r="E40">
        <v>628</v>
      </c>
      <c r="F40">
        <f t="shared" si="0"/>
        <v>164562</v>
      </c>
    </row>
    <row r="41" spans="1:6">
      <c r="A41" s="20">
        <v>45614</v>
      </c>
      <c r="B41">
        <v>31</v>
      </c>
      <c r="C41">
        <v>169274</v>
      </c>
      <c r="D41" t="str">
        <v>A</v>
      </c>
      <c r="E41">
        <v>3569</v>
      </c>
      <c r="F41">
        <f t="shared" si="0"/>
        <v>168131</v>
      </c>
    </row>
    <row r="42" spans="1:6">
      <c r="A42" s="20">
        <v>45643</v>
      </c>
      <c r="B42">
        <v>29</v>
      </c>
      <c r="C42">
        <v>171707</v>
      </c>
      <c r="D42" t="str">
        <v>E</v>
      </c>
      <c r="E42">
        <v>7644</v>
      </c>
      <c r="F42">
        <f t="shared" si="0"/>
        <v>175775</v>
      </c>
    </row>
    <row r="43" spans="1:6">
      <c r="A43" s="20">
        <v>45672</v>
      </c>
      <c r="B43">
        <v>29</v>
      </c>
      <c r="C43">
        <v>174658</v>
      </c>
      <c r="D43" t="str">
        <v>A</v>
      </c>
      <c r="E43">
        <v>9272</v>
      </c>
      <c r="F43">
        <f t="shared" si="0"/>
        <v>185047</v>
      </c>
    </row>
    <row r="44" spans="1:6">
      <c r="A44" s="20">
        <v>45707</v>
      </c>
      <c r="B44">
        <v>35</v>
      </c>
      <c r="C44">
        <v>178955</v>
      </c>
      <c r="D44" t="str">
        <v>E</v>
      </c>
      <c r="E44">
        <v>13501</v>
      </c>
      <c r="F44">
        <f t="shared" si="0"/>
        <v>198548</v>
      </c>
    </row>
    <row r="45" spans="1:6">
      <c r="A45" s="20">
        <v>45734</v>
      </c>
      <c r="B45">
        <v>27</v>
      </c>
      <c r="C45">
        <v>181349</v>
      </c>
      <c r="D45" t="str">
        <v>A</v>
      </c>
      <c r="E45">
        <v>7522</v>
      </c>
      <c r="F45">
        <f t="shared" si="0"/>
        <v>206070</v>
      </c>
    </row>
    <row r="46" spans="1:6">
      <c r="A46" s="20">
        <v>45764</v>
      </c>
      <c r="B46">
        <v>30</v>
      </c>
      <c r="C46">
        <v>183416</v>
      </c>
      <c r="D46" t="str">
        <v>E</v>
      </c>
      <c r="E46">
        <v>6495</v>
      </c>
      <c r="F46">
        <f t="shared" si="0"/>
        <v>212565</v>
      </c>
    </row>
    <row r="47" spans="1:6">
      <c r="A47" s="20">
        <v>45797</v>
      </c>
      <c r="B47">
        <v>33</v>
      </c>
      <c r="C47">
        <v>184110</v>
      </c>
      <c r="D47" t="str">
        <v>A</v>
      </c>
      <c r="E47">
        <v>2180</v>
      </c>
      <c r="F47">
        <f t="shared" si="0"/>
        <v>214745</v>
      </c>
    </row>
    <row r="48" spans="1:6">
      <c r="A48" s="20">
        <v>0</v>
      </c>
      <c r="B48">
        <v>0</v>
      </c>
      <c r="C48">
        <v>0</v>
      </c>
      <c r="D48">
        <v>0</v>
      </c>
      <c r="E48">
        <v>0</v>
      </c>
      <c r="F48">
        <f t="shared" si="0"/>
        <v>214745</v>
      </c>
    </row>
    <row r="49" spans="1:6">
      <c r="A49" s="20">
        <v>0</v>
      </c>
      <c r="B49">
        <v>0</v>
      </c>
      <c r="C49">
        <v>0</v>
      </c>
      <c r="D49">
        <v>0</v>
      </c>
      <c r="E49">
        <v>0</v>
      </c>
      <c r="F49">
        <f t="shared" si="0"/>
        <v>214745</v>
      </c>
    </row>
    <row r="50" spans="1:6">
      <c r="A50" s="20">
        <v>0</v>
      </c>
      <c r="B50">
        <v>0</v>
      </c>
      <c r="C50">
        <v>0</v>
      </c>
      <c r="D50">
        <v>0</v>
      </c>
      <c r="E50">
        <v>0</v>
      </c>
      <c r="F50">
        <f t="shared" si="0"/>
        <v>214745</v>
      </c>
    </row>
    <row r="51" spans="1:6">
      <c r="A51" s="20">
        <v>0</v>
      </c>
      <c r="B51">
        <v>0</v>
      </c>
      <c r="C51">
        <v>0</v>
      </c>
      <c r="D51">
        <v>0</v>
      </c>
      <c r="E51">
        <v>0</v>
      </c>
      <c r="F51">
        <f t="shared" si="0"/>
        <v>214745</v>
      </c>
    </row>
    <row r="52" spans="1:6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214745</v>
      </c>
    </row>
    <row r="53" spans="1:6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214745</v>
      </c>
    </row>
    <row r="54" spans="1:6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214745</v>
      </c>
    </row>
    <row r="55" spans="1:6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214745</v>
      </c>
    </row>
    <row r="56" spans="1:6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214745</v>
      </c>
    </row>
    <row r="57" spans="1:6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214745</v>
      </c>
    </row>
    <row r="58" spans="1:6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214745</v>
      </c>
    </row>
    <row r="59" spans="1:6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214745</v>
      </c>
    </row>
    <row r="60" spans="1:6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214745</v>
      </c>
    </row>
    <row r="61" spans="1:6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214745</v>
      </c>
    </row>
    <row r="62" spans="1:6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214745</v>
      </c>
    </row>
    <row r="63" spans="1:6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214745</v>
      </c>
    </row>
    <row r="64" spans="1:6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214745</v>
      </c>
    </row>
    <row r="65" spans="1:6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214745</v>
      </c>
    </row>
    <row r="66" spans="1:6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214745</v>
      </c>
    </row>
    <row r="67" spans="1:6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214745</v>
      </c>
    </row>
    <row r="68" spans="1:6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214745</v>
      </c>
    </row>
    <row r="69" spans="1:6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214745</v>
      </c>
    </row>
    <row r="70" spans="1:6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214745</v>
      </c>
    </row>
    <row r="71" spans="1:6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214745</v>
      </c>
    </row>
    <row r="72" spans="1:6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214745</v>
      </c>
    </row>
    <row r="73" spans="1:6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214745</v>
      </c>
    </row>
    <row r="74" spans="1:6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214745</v>
      </c>
    </row>
    <row r="75" spans="1:6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214745</v>
      </c>
    </row>
    <row r="76" spans="1:6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214745</v>
      </c>
    </row>
    <row r="77" spans="1:6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214745</v>
      </c>
    </row>
    <row r="78" spans="1:6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214745</v>
      </c>
    </row>
    <row r="79" spans="1:6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214745</v>
      </c>
    </row>
    <row r="80" spans="1:6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214745</v>
      </c>
    </row>
    <row r="81" spans="1:6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214745</v>
      </c>
    </row>
    <row r="82" spans="1:6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214745</v>
      </c>
    </row>
    <row r="83" spans="1:6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214745</v>
      </c>
    </row>
    <row r="84" spans="1:6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214745</v>
      </c>
    </row>
    <row r="85" spans="1:6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214745</v>
      </c>
    </row>
    <row r="86" spans="1:6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214745</v>
      </c>
    </row>
    <row r="87" spans="1:6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214745</v>
      </c>
    </row>
    <row r="88" spans="1:6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214745</v>
      </c>
    </row>
    <row r="89" spans="1:6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214745</v>
      </c>
    </row>
    <row r="90" spans="1:6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214745</v>
      </c>
    </row>
    <row r="91" spans="1:6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214745</v>
      </c>
    </row>
    <row r="92" spans="1:6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214745</v>
      </c>
    </row>
    <row r="93" spans="1:6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214745</v>
      </c>
    </row>
    <row r="94" spans="1:6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214745</v>
      </c>
    </row>
    <row r="95" spans="1:6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214745</v>
      </c>
    </row>
    <row r="96" spans="1:6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214745</v>
      </c>
    </row>
    <row r="97" spans="1:6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214745</v>
      </c>
    </row>
    <row r="98" spans="1:6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214745</v>
      </c>
    </row>
    <row r="99" spans="1:6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214745</v>
      </c>
    </row>
    <row r="100" spans="1:6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214745</v>
      </c>
    </row>
    <row r="101" spans="1:6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214745</v>
      </c>
    </row>
    <row r="102" spans="1:6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214745</v>
      </c>
    </row>
    <row r="103" spans="1:6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214745</v>
      </c>
    </row>
    <row r="104" spans="1:6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214745</v>
      </c>
    </row>
    <row r="105" spans="1:6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214745</v>
      </c>
    </row>
    <row r="106" spans="1:6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214745</v>
      </c>
    </row>
    <row r="107" spans="1:6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214745</v>
      </c>
    </row>
    <row r="108" spans="1:6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214745</v>
      </c>
    </row>
    <row r="109" spans="1:6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214745</v>
      </c>
    </row>
    <row r="110" spans="1:6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214745</v>
      </c>
    </row>
    <row r="111" spans="1:6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214745</v>
      </c>
    </row>
    <row r="112" spans="1:6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214745</v>
      </c>
    </row>
    <row r="113" spans="1:6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214745</v>
      </c>
    </row>
    <row r="114" spans="1:6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214745</v>
      </c>
    </row>
    <row r="115" spans="1:6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214745</v>
      </c>
    </row>
    <row r="116" spans="1:6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214745</v>
      </c>
    </row>
    <row r="117" spans="1:6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214745</v>
      </c>
    </row>
    <row r="118" spans="1:6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214745</v>
      </c>
    </row>
    <row r="119" spans="1:6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214745</v>
      </c>
    </row>
    <row r="120" spans="1:6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214745</v>
      </c>
    </row>
    <row r="121" spans="1:6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214745</v>
      </c>
    </row>
    <row r="122" spans="1:6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214745</v>
      </c>
    </row>
    <row r="123" spans="1:6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214745</v>
      </c>
    </row>
    <row r="124" spans="1:6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214745</v>
      </c>
    </row>
    <row r="125" spans="1:6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214745</v>
      </c>
    </row>
    <row r="126" spans="1:6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214745</v>
      </c>
    </row>
    <row r="127" spans="1:6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214745</v>
      </c>
    </row>
    <row r="128" spans="1:6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214745</v>
      </c>
    </row>
    <row r="129" spans="1:6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214745</v>
      </c>
    </row>
    <row r="130" spans="1:6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214745</v>
      </c>
    </row>
    <row r="131" spans="1:6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214745</v>
      </c>
    </row>
    <row r="132" spans="1:6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214745</v>
      </c>
    </row>
    <row r="133" spans="1:6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214745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4126" activePane="bottomRight" state="frozen"/>
      <selection pane="bottomRight" activeCell="J4150" sqref="J4150"/>
      <selection pane="bottomLeft" activeCell="A32" sqref="A32"/>
      <selection pane="topRight" activeCell="A32" sqref="A32"/>
    </sheetView>
  </sheetViews>
  <sheetFormatPr defaultColWidth="8.75" defaultRowHeight="15.6"/>
  <cols>
    <col min="1" max="1" width="6.5" bestFit="1" customWidth="1"/>
    <col min="2" max="2" width="8.5" bestFit="1" customWidth="1"/>
    <col min="3" max="3" width="6" bestFit="1" customWidth="1"/>
    <col min="4" max="4" width="24.75" bestFit="1" customWidth="1"/>
    <col min="5" max="5" width="21.5" bestFit="1" customWidth="1"/>
    <col min="6" max="7" width="24.25" bestFit="1" customWidth="1"/>
  </cols>
  <sheetData>
    <row r="1" spans="1:16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26">
        <v>-3.2999999523162842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21.299999952316284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38814.65000243485</v>
      </c>
    </row>
    <row r="2560" spans="1:16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-0.5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18.5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38833.15000243485</v>
      </c>
    </row>
    <row r="2561" spans="1:16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-0.40000000596046448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18.400000005960464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38851.55000244081</v>
      </c>
    </row>
    <row r="2562" spans="1:16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0.30000001192092896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17.699999988079071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38869.250002428889</v>
      </c>
    </row>
    <row r="2563" spans="1:16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/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17.749999992549419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38887.000002421439</v>
      </c>
    </row>
    <row r="2564" spans="1:16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0.20000000298023224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17.799999997019768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38904.800002418458</v>
      </c>
    </row>
    <row r="2565" spans="1:16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-3.7000000476837158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21.700000047683716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38926.500002466142</v>
      </c>
    </row>
    <row r="2566" spans="1:16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-6.3000001907348633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24.300000190734863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38950.800002656877</v>
      </c>
    </row>
    <row r="2567" spans="1:16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-2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20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38970.800002656877</v>
      </c>
    </row>
    <row r="2568" spans="1:16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-3.5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21.5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38992.300002656877</v>
      </c>
    </row>
    <row r="2569" spans="1:16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-3.7000000476837158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21.700000047683716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39014.000002704561</v>
      </c>
    </row>
    <row r="2570" spans="1:16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-2.2999999523162842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20.299999952316284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39034.300002656877</v>
      </c>
    </row>
    <row r="2571" spans="1:16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0.30000001192092896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17.699999988079071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39052.000002644956</v>
      </c>
    </row>
    <row r="2572" spans="1:16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1.3999999761581421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16.600000023841858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39068.600002668798</v>
      </c>
    </row>
    <row r="2573" spans="1:16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1.6000000238418579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16.399999976158142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39085.000002644956</v>
      </c>
    </row>
    <row r="2574" spans="1:16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0.20000000298023224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17.799999997019768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39102.800002641976</v>
      </c>
    </row>
    <row r="2575" spans="1:16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0.5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17.5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39120.300002641976</v>
      </c>
    </row>
    <row r="2576" spans="1:16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-1.2999999523162842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19.299999952316284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39139.600002594292</v>
      </c>
    </row>
    <row r="2577" spans="1:16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-2.5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20.5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39160.100002594292</v>
      </c>
    </row>
    <row r="2578" spans="1:16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-5.3000001907348633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23.300000190734863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39183.400002785027</v>
      </c>
    </row>
    <row r="2579" spans="1:16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-0.20000000298023224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18.200000002980232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39201.600002788007</v>
      </c>
    </row>
    <row r="2580" spans="1:16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-3.5999999046325684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21.599999904632568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39223.20000269264</v>
      </c>
    </row>
    <row r="2581" spans="1:16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-6.5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24.5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39247.70000269264</v>
      </c>
    </row>
    <row r="2582" spans="1:16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-5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39270.70000269264</v>
      </c>
    </row>
    <row r="2583" spans="1:16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-2.7999999523162842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20.799999952316284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39291.500002644956</v>
      </c>
    </row>
    <row r="2584" spans="1:16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-3.4000000953674316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21.400000095367432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39312.900002740324</v>
      </c>
    </row>
    <row r="2585" spans="1:16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-7.1999998092651367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25.199999809265137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39338.100002549589</v>
      </c>
    </row>
    <row r="2586" spans="1:16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-10.800000190734863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28.800000190734863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39366.900002740324</v>
      </c>
    </row>
    <row r="2587" spans="1:16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-10.100000381469727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28.100000381469727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39395.000003121793</v>
      </c>
    </row>
    <row r="2588" spans="1:16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-6.4000000953674316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24.400000095367432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39419.400003217161</v>
      </c>
    </row>
    <row r="2589" spans="1:16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-4.9000000953674316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22.900000095367432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39442.300003312528</v>
      </c>
    </row>
    <row r="2590" spans="1:16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-7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25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39467.300003312528</v>
      </c>
    </row>
    <row r="2591" spans="1:16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-4.0999999046325684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22.099999904632568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39489.400003217161</v>
      </c>
    </row>
    <row r="2592" spans="1:16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-2.7999999523162842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20.799999952316284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39510.200003169477</v>
      </c>
    </row>
    <row r="2593" spans="1:16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-5.1999998092651367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23.199999809265137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39533.400002978742</v>
      </c>
    </row>
    <row r="2594" spans="1:16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-3.5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21.5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39554.900002978742</v>
      </c>
    </row>
    <row r="2595" spans="1:16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-8.8999996185302734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26.899999618530273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39581.800002597272</v>
      </c>
    </row>
    <row r="2596" spans="1:16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-13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31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39612.800002597272</v>
      </c>
    </row>
    <row r="2597" spans="1:16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-13.600000381469727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31.600000381469727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39644.400002978742</v>
      </c>
    </row>
    <row r="2598" spans="1:16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-9.5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27.5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39671.900002978742</v>
      </c>
    </row>
    <row r="2599" spans="1:16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-12.800000190734863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30.800000190734863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39702.700003169477</v>
      </c>
    </row>
    <row r="2600" spans="1:16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-8.6000003814697266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26.600000381469727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39729.300003550947</v>
      </c>
    </row>
    <row r="2601" spans="1:16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-10.699999809265137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28.699999809265137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39758.000003360212</v>
      </c>
    </row>
    <row r="2602" spans="1:16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-10.100000381469727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28.100000381469727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39786.100003741682</v>
      </c>
    </row>
    <row r="2603" spans="1:16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-10.600000381469727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28.600000381469727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39814.700004123151</v>
      </c>
    </row>
    <row r="2604" spans="1:16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-7.6999998092651367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25.699999809265137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39840.400003932416</v>
      </c>
    </row>
    <row r="2605" spans="1:16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-11.800000190734863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29.800000190734863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39870.200004123151</v>
      </c>
    </row>
    <row r="2606" spans="1:16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-12.5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30.5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39900.700004123151</v>
      </c>
    </row>
    <row r="2607" spans="1:16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-6.3000001907348633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24.300000190734863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39925.000004313886</v>
      </c>
    </row>
    <row r="2608" spans="1:16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-6.0999999046325684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24.099999904632568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39949.100004218519</v>
      </c>
    </row>
    <row r="2609" spans="1:16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-7.5999999046325684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25.599999904632568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39974.700004123151</v>
      </c>
    </row>
    <row r="2610" spans="1:16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-9.8999996185302734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27.899999618530273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40002.600003741682</v>
      </c>
    </row>
    <row r="2611" spans="1:16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-1.5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19.5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40022.100003741682</v>
      </c>
    </row>
    <row r="2612" spans="1:16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0.69999998807907104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17.300000011920929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40039.400003753603</v>
      </c>
    </row>
    <row r="2613" spans="1:16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2.2000000476837158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15.799999952316284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40055.200003705919</v>
      </c>
    </row>
    <row r="2614" spans="1:16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-2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20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40075.200003705919</v>
      </c>
    </row>
    <row r="2615" spans="1:16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-3.0999999046325684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21.099999904632568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40096.300003610551</v>
      </c>
    </row>
    <row r="2616" spans="1:16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0.5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17.5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40113.800003610551</v>
      </c>
    </row>
    <row r="2617" spans="1:16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1.5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16.5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40130.300003610551</v>
      </c>
    </row>
    <row r="2618" spans="1:16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-2.5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20.5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40150.800003610551</v>
      </c>
    </row>
    <row r="2619" spans="1:16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-5.4000000953674316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23.400000095367432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40174.200003705919</v>
      </c>
    </row>
    <row r="2620" spans="1:16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2.2000000476837158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15.799999952316284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40190.000003658235</v>
      </c>
    </row>
    <row r="2621" spans="1:16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-4.1999998092651367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22.199999809265137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40212.2000034675</v>
      </c>
    </row>
    <row r="2622" spans="1:16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-4.5999999046325684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22.599999904632568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40234.800003372133</v>
      </c>
    </row>
    <row r="2623" spans="1:16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-4.5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22.5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40257.300003372133</v>
      </c>
    </row>
    <row r="2624" spans="1:16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/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20.450000002980232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40277.750003375113</v>
      </c>
    </row>
    <row r="2625" spans="1:16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-0.40000000596046448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18.400000005960464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40296.150003381073</v>
      </c>
    </row>
    <row r="2626" spans="1:16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4.6999998092651367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13.300000190734863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40309.450003571808</v>
      </c>
    </row>
    <row r="2627" spans="1:16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7.4000000953674316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10.599999904632568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40320.050003476441</v>
      </c>
    </row>
    <row r="2628" spans="1:16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11.199999809265137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6.8000001907348633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40326.850003667176</v>
      </c>
    </row>
    <row r="2629" spans="1:16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3.5999999046325684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14.400000095367432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40341.250003762543</v>
      </c>
    </row>
    <row r="2630" spans="1:16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-0.80000001192092896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18.800000011920929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40360.050003774464</v>
      </c>
    </row>
    <row r="2631" spans="1:16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-1.1000000238418579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19.100000023841858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40379.150003798306</v>
      </c>
    </row>
    <row r="2632" spans="1:16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40402.350003607571</v>
      </c>
    </row>
    <row r="2633" spans="1:16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-0.30000001192092896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18.300000011920929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40420.650003619492</v>
      </c>
    </row>
    <row r="2634" spans="1:16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5.3000001907348633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12.699999809265137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40433.350003428757</v>
      </c>
    </row>
    <row r="2635" spans="1:16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1.8999999761581421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16.100000023841858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40449.450003452599</v>
      </c>
    </row>
    <row r="2636" spans="1:16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-0.40000000596046448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18.400000005960464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40467.85000345856</v>
      </c>
    </row>
    <row r="2637" spans="1:16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3.9000000953674316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14.099999904632568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40481.950003363192</v>
      </c>
    </row>
    <row r="2638" spans="1:16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7.3000001907348633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10.699999809265137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40492.650003172457</v>
      </c>
    </row>
    <row r="2639" spans="1:16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9.1000003814697266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8.8999996185302734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40501.550002790987</v>
      </c>
    </row>
    <row r="2640" spans="1:16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10.699999809265137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7.3000001907348633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40508.850002981722</v>
      </c>
    </row>
    <row r="2641" spans="1:16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13.600000381469727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4.3999996185302734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40513.250002600253</v>
      </c>
    </row>
    <row r="2642" spans="1:16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13.800000190734863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4.1999998092651367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40517.450002409518</v>
      </c>
    </row>
    <row r="2643" spans="1:16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7.1999998092651367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10.800000190734863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40528.250002600253</v>
      </c>
    </row>
    <row r="2644" spans="1:16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6.5999999046325684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11.400000095367432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40539.65000269562</v>
      </c>
    </row>
    <row r="2645" spans="1:16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4.8000001907348633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13.199999809265137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40552.850002504885</v>
      </c>
    </row>
    <row r="2646" spans="1:16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2.5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15.5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40568.350002504885</v>
      </c>
    </row>
    <row r="2647" spans="1:16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9.8000001907348633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8.1999998092651367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40576.55000231415</v>
      </c>
    </row>
    <row r="2648" spans="1:16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7.5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10.5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40587.05000231415</v>
      </c>
    </row>
    <row r="2649" spans="1:16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-1.6000000238418579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19.600000023841858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40606.650002337992</v>
      </c>
    </row>
    <row r="2650" spans="1:16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-0.5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18.5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40625.150002337992</v>
      </c>
    </row>
    <row r="2651" spans="1:16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1.3999999761581421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16.600000023841858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40641.750002361834</v>
      </c>
    </row>
    <row r="2652" spans="1:16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7.5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10.5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40652.250002361834</v>
      </c>
    </row>
    <row r="2653" spans="1:16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7.6999998092651367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10.300000190734863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40662.550002552569</v>
      </c>
    </row>
    <row r="2654" spans="1:16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8.3000001907348633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9.6999998092651367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40672.250002361834</v>
      </c>
    </row>
    <row r="2655" spans="1:16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9.3999996185302734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8.6000003814697266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40680.850002743304</v>
      </c>
    </row>
    <row r="2656" spans="1:16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11.5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6.5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40687.350002743304</v>
      </c>
    </row>
    <row r="2657" spans="1:16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16.100000381469727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1.8999996185302734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40689.250002361834</v>
      </c>
    </row>
    <row r="2658" spans="1:16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14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4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40693.250002361834</v>
      </c>
    </row>
    <row r="2659" spans="1:16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14.300000190734863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3.6999998092651367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40696.950002171099</v>
      </c>
    </row>
    <row r="2660" spans="1:16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8.5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9.5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40706.450002171099</v>
      </c>
    </row>
    <row r="2661" spans="1:16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10.5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7.5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40713.950002171099</v>
      </c>
    </row>
    <row r="2662" spans="1:16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8.6999998092651367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9.3000001907348633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40723.250002361834</v>
      </c>
    </row>
    <row r="2663" spans="1:16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4.8000001907348633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13.199999809265137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40736.450002171099</v>
      </c>
    </row>
    <row r="2664" spans="1:16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5.1999998092651367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12.800000190734863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40749.250002361834</v>
      </c>
    </row>
    <row r="2665" spans="1:16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6.5999999046325684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11.400000095367432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40760.650002457201</v>
      </c>
    </row>
    <row r="2666" spans="1:16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8.6000003814697266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9.3999996185302734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40770.050002075732</v>
      </c>
    </row>
    <row r="2667" spans="1:16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9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9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40779.050002075732</v>
      </c>
    </row>
    <row r="2668" spans="1:16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2.5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15.5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40794.550002075732</v>
      </c>
    </row>
    <row r="2669" spans="1:16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-0.80000001192092896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18.800000011920929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40813.350002087653</v>
      </c>
    </row>
    <row r="2670" spans="1:16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0.5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17.5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40830.850002087653</v>
      </c>
    </row>
    <row r="2671" spans="1:16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6.8000001907348633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11.199999809265137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40842.050001896918</v>
      </c>
    </row>
    <row r="2672" spans="1:16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10.100000381469727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7.8999996185302734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40849.950001515448</v>
      </c>
    </row>
    <row r="2673" spans="1:16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5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13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40862.950001515448</v>
      </c>
    </row>
    <row r="2674" spans="1:16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3.2999999523162842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14.700000047683716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40877.650001563132</v>
      </c>
    </row>
    <row r="2675" spans="1:16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8.3000001907348633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9.6999998092651367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40887.350001372397</v>
      </c>
    </row>
    <row r="2676" spans="1:16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15.100000381469727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2.8999996185302734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40890.250000990927</v>
      </c>
    </row>
    <row r="2677" spans="1:16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8.3000001907348633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9.6999998092651367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40899.950000800192</v>
      </c>
    </row>
    <row r="2678" spans="1:16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5.8000001907348633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12.199999809265137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40912.150000609457</v>
      </c>
    </row>
    <row r="2679" spans="1:16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6.6999998092651367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11.300000190734863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40923.450000800192</v>
      </c>
    </row>
    <row r="2680" spans="1:16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13.199999809265137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4.8000001907348633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40928.250000990927</v>
      </c>
    </row>
    <row r="2681" spans="1:16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8.8999996185302734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9.1000003814697266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40937.350001372397</v>
      </c>
    </row>
    <row r="2682" spans="1:16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9.3999996185302734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8.6000003814697266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40945.950001753867</v>
      </c>
    </row>
    <row r="2683" spans="1:16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7.5999999046325684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10.400000095367432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40956.350001849234</v>
      </c>
    </row>
    <row r="2684" spans="1:16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6.8000001907348633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11.199999809265137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40967.550001658499</v>
      </c>
    </row>
    <row r="2685" spans="1:16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6.4000000953674316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11.599999904632568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40979.150001563132</v>
      </c>
    </row>
    <row r="2686" spans="1:16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/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12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40991.150001563132</v>
      </c>
    </row>
    <row r="2687" spans="1:16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5.5999999046325684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12.400000095367432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41003.550001658499</v>
      </c>
    </row>
    <row r="2688" spans="1:16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7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11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41014.550001658499</v>
      </c>
    </row>
    <row r="2689" spans="1:16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4.5999999046325684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13.400000095367432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41027.950001753867</v>
      </c>
    </row>
    <row r="2690" spans="1:16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9.8000001907348633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8.1999998092651367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41036.150001563132</v>
      </c>
    </row>
    <row r="2691" spans="1:16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12.300000190734863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5.6999998092651367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41041.850001372397</v>
      </c>
    </row>
    <row r="2692" spans="1:16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12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6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41047.850001372397</v>
      </c>
    </row>
    <row r="2693" spans="1:16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13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5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41052.850001372397</v>
      </c>
    </row>
    <row r="2694" spans="1:16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13.300000190734863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4.6999998092651367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41057.550001181662</v>
      </c>
    </row>
    <row r="2695" spans="1:16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14.5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3.5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41061.050001181662</v>
      </c>
    </row>
    <row r="2696" spans="1:16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16.299999237060547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1.7000007629394531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41062.750001944602</v>
      </c>
    </row>
    <row r="2697" spans="1:16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18.899999618530273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0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41062.750001944602</v>
      </c>
    </row>
    <row r="2698" spans="1:16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22.899999618530273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0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41062.750001944602</v>
      </c>
    </row>
    <row r="2699" spans="1:16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22.5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41062.750001944602</v>
      </c>
    </row>
    <row r="2700" spans="1:16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20.200000762939453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41062.750001944602</v>
      </c>
    </row>
    <row r="2701" spans="1:16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19.700000762939453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0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41062.750001944602</v>
      </c>
    </row>
    <row r="2702" spans="1:16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15.899999618530273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2.1000003814697266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41064.850002326071</v>
      </c>
    </row>
    <row r="2703" spans="1:16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21.700000762939453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41064.850002326071</v>
      </c>
    </row>
    <row r="2704" spans="1:16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15.899999618530273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2.1000003814697266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41066.950002707541</v>
      </c>
    </row>
    <row r="2705" spans="1:16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11.899999618530273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6.1000003814697266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41073.050003089011</v>
      </c>
    </row>
    <row r="2706" spans="1:16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6.0999999046325684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11.900000095367432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41084.950003184378</v>
      </c>
    </row>
    <row r="2707" spans="1:16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9.5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8.5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41093.450003184378</v>
      </c>
    </row>
    <row r="2708" spans="1:16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11.100000381469727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6.8999996185302734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41100.350002802908</v>
      </c>
    </row>
    <row r="2709" spans="1:16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12.699999809265137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5.3000001907348633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41105.650002993643</v>
      </c>
    </row>
    <row r="2710" spans="1:16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17.200000762939453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0.79999923706054688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41106.450002230704</v>
      </c>
    </row>
    <row r="2711" spans="1:16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17.100000381469727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0.89999961853027344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41107.350001849234</v>
      </c>
    </row>
    <row r="2712" spans="1:16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17.200000762939453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0.79999923706054688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41108.150001086295</v>
      </c>
    </row>
    <row r="2713" spans="1:16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19.899999618530273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41108.150001086295</v>
      </c>
    </row>
    <row r="2714" spans="1:16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22.899999618530273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41108.150001086295</v>
      </c>
    </row>
    <row r="2715" spans="1:16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23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41108.150001086295</v>
      </c>
    </row>
    <row r="2716" spans="1:16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23.200000762939453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41108.150001086295</v>
      </c>
    </row>
    <row r="2717" spans="1:16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24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41108.150001086295</v>
      </c>
    </row>
    <row r="2718" spans="1:16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23.899999618530273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41108.150001086295</v>
      </c>
    </row>
    <row r="2719" spans="1:16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18.5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0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41108.150001086295</v>
      </c>
    </row>
    <row r="2720" spans="1:16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18.200000762939453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0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41108.150001086295</v>
      </c>
    </row>
    <row r="2721" spans="1:16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19.200000762939453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41108.150001086295</v>
      </c>
    </row>
    <row r="2722" spans="1:16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21.299999237060547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41108.150001086295</v>
      </c>
    </row>
    <row r="2723" spans="1:16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41108.150001086295</v>
      </c>
    </row>
    <row r="2724" spans="1:16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16.799999237060547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1.2000007629394531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41109.350001849234</v>
      </c>
    </row>
    <row r="2725" spans="1:16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14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4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41113.350001849234</v>
      </c>
    </row>
    <row r="2726" spans="1:16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14.800000190734863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3.1999998092651367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41116.550001658499</v>
      </c>
    </row>
    <row r="2727" spans="1:16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20.100000381469727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41116.550001658499</v>
      </c>
    </row>
    <row r="2728" spans="1:16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21.899999618530273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0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41116.550001658499</v>
      </c>
    </row>
    <row r="2729" spans="1:16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20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0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41116.550001658499</v>
      </c>
    </row>
    <row r="2730" spans="1:16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19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0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41116.550001658499</v>
      </c>
    </row>
    <row r="2731" spans="1:16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12.899999618530273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5.1000003814697266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41121.650002039969</v>
      </c>
    </row>
    <row r="2732" spans="1:16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15.199999809265137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2.8000001907348633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41124.450002230704</v>
      </c>
    </row>
    <row r="2733" spans="1:16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20.200000762939453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41124.450002230704</v>
      </c>
    </row>
    <row r="2734" spans="1:16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22.299999237060547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41124.450002230704</v>
      </c>
    </row>
    <row r="2735" spans="1:16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23.799999237060547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41124.450002230704</v>
      </c>
    </row>
    <row r="2736" spans="1:16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25.5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41124.450002230704</v>
      </c>
    </row>
    <row r="2737" spans="1:16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25.899999618530273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41124.450002230704</v>
      </c>
    </row>
    <row r="2738" spans="1:16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26.100000381469727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41124.450002230704</v>
      </c>
    </row>
    <row r="2739" spans="1:16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22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41124.450002230704</v>
      </c>
    </row>
    <row r="2740" spans="1:16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20.200000762939453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0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41124.450002230704</v>
      </c>
    </row>
    <row r="2741" spans="1:16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18.100000381469727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41124.450002230704</v>
      </c>
    </row>
    <row r="2742" spans="1:16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18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41124.450002230704</v>
      </c>
    </row>
    <row r="2743" spans="1:16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18.200000762939453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41124.450002230704</v>
      </c>
    </row>
    <row r="2744" spans="1:16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23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41124.450002230704</v>
      </c>
    </row>
    <row r="2745" spans="1:16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25.399999618530273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0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41124.450002230704</v>
      </c>
    </row>
    <row r="2746" spans="1:16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19.200000762939453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0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41124.450002230704</v>
      </c>
    </row>
    <row r="2747" spans="1:16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17.799999237060547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0.20000076293945313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41124.650002993643</v>
      </c>
    </row>
    <row r="2748" spans="1:16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18.200000762939453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0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41124.650002993643</v>
      </c>
    </row>
    <row r="2749" spans="1:16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19.5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41124.650002993643</v>
      </c>
    </row>
    <row r="2750" spans="1:16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17.200000762939453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0.79999923706054688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41125.450002230704</v>
      </c>
    </row>
    <row r="2751" spans="1:16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19.799999237060547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41125.450002230704</v>
      </c>
    </row>
    <row r="2752" spans="1:16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22.799999237060547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41125.450002230704</v>
      </c>
    </row>
    <row r="2753" spans="1:16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23.5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41125.450002230704</v>
      </c>
    </row>
    <row r="2754" spans="1:16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23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41125.450002230704</v>
      </c>
    </row>
    <row r="2755" spans="1:16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19.700000762939453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41125.450002230704</v>
      </c>
    </row>
    <row r="2756" spans="1:16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17.200000762939453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0.79999923706054688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41126.250001467764</v>
      </c>
    </row>
    <row r="2757" spans="1:16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21.399999618530273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41126.250001467764</v>
      </c>
    </row>
    <row r="2758" spans="1:16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21.600000381469727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41126.250001467764</v>
      </c>
    </row>
    <row r="2759" spans="1:16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22.799999237060547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0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41126.250001467764</v>
      </c>
    </row>
    <row r="2760" spans="1:16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18.299999237060547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0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41126.250001467764</v>
      </c>
    </row>
    <row r="2761" spans="1:16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17.899999618530273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0.10000038146972656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41126.350001849234</v>
      </c>
    </row>
    <row r="2762" spans="1:16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19.299999237060547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41126.350001849234</v>
      </c>
    </row>
    <row r="2763" spans="1:16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18.5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41126.350001849234</v>
      </c>
    </row>
    <row r="2764" spans="1:16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/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41126.350001849234</v>
      </c>
    </row>
    <row r="2765" spans="1:16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22.299999237060547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41126.350001849234</v>
      </c>
    </row>
    <row r="2766" spans="1:16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20.100000381469727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41126.350001849234</v>
      </c>
    </row>
    <row r="2767" spans="1:16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20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41126.350001849234</v>
      </c>
    </row>
    <row r="2768" spans="1:16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21.799999237060547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0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41126.350001849234</v>
      </c>
    </row>
    <row r="2769" spans="1:16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16.200000762939453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1.7999992370605469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41128.150001086295</v>
      </c>
    </row>
    <row r="2770" spans="1:16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15.199999809265137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2.8000001907348633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41130.95000127703</v>
      </c>
    </row>
    <row r="2771" spans="1:16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17.700000762939453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0.29999923706054688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41131.25000051409</v>
      </c>
    </row>
    <row r="2772" spans="1:16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17.899999618530273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0.10000038146972656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41131.35000089556</v>
      </c>
    </row>
    <row r="2773" spans="1:16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18.100000381469727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41131.35000089556</v>
      </c>
    </row>
    <row r="2774" spans="1:16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19.700000762939453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41131.35000089556</v>
      </c>
    </row>
    <row r="2775" spans="1:16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21.399999618530273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41131.35000089556</v>
      </c>
    </row>
    <row r="2776" spans="1:16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21.399999618530273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41131.35000089556</v>
      </c>
    </row>
    <row r="2777" spans="1:16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23.100000381469727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0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41131.35000089556</v>
      </c>
    </row>
    <row r="2778" spans="1:16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21.899999618530273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41131.35000089556</v>
      </c>
    </row>
    <row r="2779" spans="1:16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25.600000381469727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41131.35000089556</v>
      </c>
    </row>
    <row r="2780" spans="1:16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24.899999618530273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41131.35000089556</v>
      </c>
    </row>
    <row r="2781" spans="1:16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24.799999237060547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41131.35000089556</v>
      </c>
    </row>
    <row r="2782" spans="1:16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24.399999618530273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41131.35000089556</v>
      </c>
    </row>
    <row r="2783" spans="1:16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23.200000762939453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0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41131.35000089556</v>
      </c>
    </row>
    <row r="2784" spans="1:16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18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0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41131.35000089556</v>
      </c>
    </row>
    <row r="2785" spans="1:16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16.299999237060547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1.7000007629394531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41133.050001658499</v>
      </c>
    </row>
    <row r="2786" spans="1:16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17.899999618530273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0.10000038146972656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41133.150002039969</v>
      </c>
    </row>
    <row r="2787" spans="1:16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22.700000762939453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41133.150002039969</v>
      </c>
    </row>
    <row r="2788" spans="1:16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22.200000762939453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41133.150002039969</v>
      </c>
    </row>
    <row r="2789" spans="1:16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23.299999237060547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41133.150002039969</v>
      </c>
    </row>
    <row r="2790" spans="1:16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21.899999618530273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41133.150002039969</v>
      </c>
    </row>
    <row r="2791" spans="1:16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24.700000762939453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41133.150002039969</v>
      </c>
    </row>
    <row r="2792" spans="1:16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24.5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0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41133.150002039969</v>
      </c>
    </row>
    <row r="2793" spans="1:16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24.200000762939453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41133.150002039969</v>
      </c>
    </row>
    <row r="2794" spans="1:16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23.200000762939453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0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41133.150002039969</v>
      </c>
    </row>
    <row r="2795" spans="1:16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23.299999237060547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41133.150002039969</v>
      </c>
    </row>
    <row r="2796" spans="1:16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25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0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41133.150002039969</v>
      </c>
    </row>
    <row r="2797" spans="1:16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21.5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0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41133.150002039969</v>
      </c>
    </row>
    <row r="2798" spans="1:16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23.5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41133.150002039969</v>
      </c>
    </row>
    <row r="2799" spans="1:16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25.600000381469727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41133.150002039969</v>
      </c>
    </row>
    <row r="2800" spans="1:16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21.700000762939453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41133.150002039969</v>
      </c>
    </row>
    <row r="2801" spans="1:16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20.200000762939453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0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41133.150002039969</v>
      </c>
    </row>
    <row r="2802" spans="1:16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17.700000762939453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0.29999923706054688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41133.45000127703</v>
      </c>
    </row>
    <row r="2803" spans="1:16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16.299999237060547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1.7000007629394531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41135.150002039969</v>
      </c>
    </row>
    <row r="2804" spans="1:16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16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2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41137.150002039969</v>
      </c>
    </row>
    <row r="2805" spans="1:16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18.299999237060547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41137.150002039969</v>
      </c>
    </row>
    <row r="2806" spans="1:16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19.299999237060547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0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41137.150002039969</v>
      </c>
    </row>
    <row r="2807" spans="1:16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16.899999618530273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1.1000003814697266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41138.250002421439</v>
      </c>
    </row>
    <row r="2808" spans="1:16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18.100000381469727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0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41138.250002421439</v>
      </c>
    </row>
    <row r="2809" spans="1:16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19.200000762939453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0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41138.250002421439</v>
      </c>
    </row>
    <row r="2810" spans="1:16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15.5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2.5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41140.750002421439</v>
      </c>
    </row>
    <row r="2811" spans="1:16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15.600000381469727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2.3999996185302734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41143.150002039969</v>
      </c>
    </row>
    <row r="2812" spans="1:16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17.899999618530273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0.10000038146972656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41143.250002421439</v>
      </c>
    </row>
    <row r="2813" spans="1:16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19.899999618530273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0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41143.250002421439</v>
      </c>
    </row>
    <row r="2814" spans="1:16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16.600000381469727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1.3999996185302734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41144.650002039969</v>
      </c>
    </row>
    <row r="2815" spans="1:16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21.100000381469727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0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41144.650002039969</v>
      </c>
    </row>
    <row r="2816" spans="1:16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17.700000762939453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0.29999923706054688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41144.95000127703</v>
      </c>
    </row>
    <row r="2817" spans="1:16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/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41144.95000127703</v>
      </c>
    </row>
    <row r="2818" spans="1:16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20.200000762939453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0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41144.95000127703</v>
      </c>
    </row>
    <row r="2819" spans="1:16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17.399999618530273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0.60000038146972656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41145.550001658499</v>
      </c>
    </row>
    <row r="2820" spans="1:16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15.5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2.5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41148.050001658499</v>
      </c>
    </row>
    <row r="2821" spans="1:16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16.399999618530273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1.6000003814697266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41149.650002039969</v>
      </c>
    </row>
    <row r="2822" spans="1:16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/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1.6999998092651367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41151.350001849234</v>
      </c>
    </row>
    <row r="2823" spans="1:16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16.200000762939453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1.7999992370605469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41153.150001086295</v>
      </c>
    </row>
    <row r="2824" spans="1:16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14.399999618530273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3.6000003814697266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41156.750001467764</v>
      </c>
    </row>
    <row r="2825" spans="1:16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14.5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3.5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41160.250001467764</v>
      </c>
    </row>
    <row r="2826" spans="1:16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13.899999618530273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4.1000003814697266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41164.350001849234</v>
      </c>
    </row>
    <row r="2827" spans="1:16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12.800000190734863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5.1999998092651367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41169.550001658499</v>
      </c>
    </row>
    <row r="2828" spans="1:16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18.899999618530273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0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41169.550001658499</v>
      </c>
    </row>
    <row r="2829" spans="1:16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13.199999809265137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4.8000001907348633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41174.350001849234</v>
      </c>
    </row>
    <row r="2830" spans="1:16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13.399999618530273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4.6000003814697266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41178.950002230704</v>
      </c>
    </row>
    <row r="2831" spans="1:16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10.699999809265137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7.3000001907348633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41186.250002421439</v>
      </c>
    </row>
    <row r="2832" spans="1:16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13.5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4.5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41190.750002421439</v>
      </c>
    </row>
    <row r="2833" spans="1:16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17.600000381469727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0.39999961853027344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41191.150002039969</v>
      </c>
    </row>
    <row r="2834" spans="1:16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18.5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0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41191.150002039969</v>
      </c>
    </row>
    <row r="2835" spans="1:16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15.199999809265137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2.8000001907348633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41193.950002230704</v>
      </c>
    </row>
    <row r="2836" spans="1:16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14.899999618530273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3.1000003814697266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41197.050002612174</v>
      </c>
    </row>
    <row r="2837" spans="1:16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15.800000190734863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2.1999998092651367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41199.250002421439</v>
      </c>
    </row>
    <row r="2838" spans="1:16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17.200000762939453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0.79999923706054688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41200.050001658499</v>
      </c>
    </row>
    <row r="2839" spans="1:16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17.200000762939453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0.79999923706054688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41200.85000089556</v>
      </c>
    </row>
    <row r="2840" spans="1:16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18.399999618530273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0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41200.85000089556</v>
      </c>
    </row>
    <row r="2841" spans="1:16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18.600000381469727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0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41200.85000089556</v>
      </c>
    </row>
    <row r="2842" spans="1:16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20.200000762939453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0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41200.85000089556</v>
      </c>
    </row>
    <row r="2843" spans="1:16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19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0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41200.85000089556</v>
      </c>
    </row>
    <row r="2844" spans="1:16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16.799999237060547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1.2000007629394531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41202.050001658499</v>
      </c>
    </row>
    <row r="2845" spans="1:16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17.700000762939453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0.29999923706054688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41202.35000089556</v>
      </c>
    </row>
    <row r="2846" spans="1:16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16.600000381469727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1.3999996185302734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41203.75000051409</v>
      </c>
    </row>
    <row r="2847" spans="1:16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11.300000190734863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6.6999998092651367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41210.450000323355</v>
      </c>
    </row>
    <row r="2848" spans="1:16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10.5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7.5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41217.950000323355</v>
      </c>
    </row>
    <row r="2849" spans="1:16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41227.450000323355</v>
      </c>
    </row>
    <row r="2850" spans="1:16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11.300000190734863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6.6999998092651367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41234.15000013262</v>
      </c>
    </row>
    <row r="2851" spans="1:16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13.600000381469727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4.3999996185302734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41238.549999751151</v>
      </c>
    </row>
    <row r="2852" spans="1:16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12.800000190734863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5.1999998092651367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41243.749999560416</v>
      </c>
    </row>
    <row r="2853" spans="1:16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6.5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11.5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41255.249999560416</v>
      </c>
    </row>
    <row r="2854" spans="1:16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5.4000000953674316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12.599999904632568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41267.849999465048</v>
      </c>
    </row>
    <row r="2855" spans="1:16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5.8000001907348633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12.199999809265137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41280.049999274313</v>
      </c>
    </row>
    <row r="2856" spans="1:16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7.3000001907348633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10.699999809265137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41290.749999083579</v>
      </c>
    </row>
    <row r="2857" spans="1:16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6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41302.749999083579</v>
      </c>
    </row>
    <row r="2858" spans="1:16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10.199999809265137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7.8000001907348633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41310.549999274313</v>
      </c>
    </row>
    <row r="2859" spans="1:16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7.1999998092651367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10.800000190734863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41321.349999465048</v>
      </c>
    </row>
    <row r="2860" spans="1:16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10.199999809265137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7.8000001907348633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41329.149999655783</v>
      </c>
    </row>
    <row r="2861" spans="1:16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8.3999996185302734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9.6000003814697266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41338.750000037253</v>
      </c>
    </row>
    <row r="2862" spans="1:16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10.399999618530273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7.6000003814697266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41346.350000418723</v>
      </c>
    </row>
    <row r="2863" spans="1:16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5.6999998092651367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12.300000190734863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41358.650000609457</v>
      </c>
    </row>
    <row r="2864" spans="1:16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4.0999999046325684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13.900000095367432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41372.550000704825</v>
      </c>
    </row>
    <row r="2865" spans="1:16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2.7000000476837158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15.299999952316284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41387.850000657141</v>
      </c>
    </row>
    <row r="2866" spans="1:16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1.5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16.5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41404.350000657141</v>
      </c>
    </row>
    <row r="2867" spans="1:16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2.5999999046325684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15.400000095367432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41419.750000752509</v>
      </c>
    </row>
    <row r="2868" spans="1:16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4.6999998092651367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13.300000190734863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41433.050000943244</v>
      </c>
    </row>
    <row r="2869" spans="1:16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8.1000003814697266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9.8999996185302734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41442.950000561774</v>
      </c>
    </row>
    <row r="2870" spans="1:16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9.8999996185302734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8.1000003814697266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41451.050000943244</v>
      </c>
    </row>
    <row r="2871" spans="1:16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/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10.200000286102295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41461.250001229346</v>
      </c>
    </row>
    <row r="2872" spans="1:16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5.6999998092651367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12.300000190734863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41473.550001420081</v>
      </c>
    </row>
    <row r="2873" spans="1:16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8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10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41483.550001420081</v>
      </c>
    </row>
    <row r="2874" spans="1:16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/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11.849999904632568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41495.400001324713</v>
      </c>
    </row>
    <row r="2875" spans="1:16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4.3000001907348633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13.699999809265137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41509.100001133978</v>
      </c>
    </row>
    <row r="2876" spans="1:16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1.7999999523162842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16.200000047683716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41525.300001181662</v>
      </c>
    </row>
    <row r="2877" spans="1:16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2.4000000953674316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15.599999904632568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41540.900001086295</v>
      </c>
    </row>
    <row r="2878" spans="1:16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2.4000000953674316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15.599999904632568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41556.500000990927</v>
      </c>
    </row>
    <row r="2879" spans="1:16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8.6000003814697266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9.3999996185302734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41565.900000609457</v>
      </c>
    </row>
    <row r="2880" spans="1:16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7.0999999046325684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10.900000095367432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41576.800000704825</v>
      </c>
    </row>
    <row r="2881" spans="1:16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1.8999999761581421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16.100000023841858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41592.900000728667</v>
      </c>
    </row>
    <row r="2882" spans="1:16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2.5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15.5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41608.400000728667</v>
      </c>
    </row>
    <row r="2883" spans="1:16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3.4000000953674316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14.599999904632568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41623.000000633299</v>
      </c>
    </row>
    <row r="2884" spans="1:16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-0.60000002384185791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18.600000023841858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41641.600000657141</v>
      </c>
    </row>
    <row r="2885" spans="1:16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-0.89999997615814209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18.899999976158142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41660.500000633299</v>
      </c>
    </row>
    <row r="2886" spans="1:16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1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17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41677.500000633299</v>
      </c>
    </row>
    <row r="2887" spans="1:16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/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17.550000000745058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41695.050000634044</v>
      </c>
    </row>
    <row r="2888" spans="1:16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-0.10000000149011612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18.100000001490116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41713.150000635535</v>
      </c>
    </row>
    <row r="2889" spans="1:16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-1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19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41732.150000635535</v>
      </c>
    </row>
    <row r="2890" spans="1:16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-1.7000000476837158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19.700000047683716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41751.850000683218</v>
      </c>
    </row>
    <row r="2891" spans="1:16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-3.9000000953674316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21.900000095367432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41773.750000778586</v>
      </c>
    </row>
    <row r="2892" spans="1:16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-0.60000002384185791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18.600000023841858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41792.350000802428</v>
      </c>
    </row>
    <row r="2893" spans="1:16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1.8999999761581421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16.100000023841858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41808.450000826269</v>
      </c>
    </row>
    <row r="2894" spans="1:16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5.4000000953674316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12.599999904632568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41821.050000730902</v>
      </c>
    </row>
    <row r="2895" spans="1:16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0.30000001192092896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17.699999988079071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41838.750000718981</v>
      </c>
    </row>
    <row r="2896" spans="1:16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1.3999999761581421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16.600000023841858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41855.350000742823</v>
      </c>
    </row>
    <row r="2897" spans="1:16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0.80000001192092896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17.199999988079071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41872.550000730902</v>
      </c>
    </row>
    <row r="2898" spans="1:16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4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14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41886.550000730902</v>
      </c>
    </row>
    <row r="2899" spans="1:16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-5.1999998092651367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23.199999809265137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41909.750000540167</v>
      </c>
    </row>
    <row r="2900" spans="1:16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-5.3000001907348633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23.300000190734863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41933.050000730902</v>
      </c>
    </row>
    <row r="2901" spans="1:16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-5.0999999046325684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23.099999904632568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41956.150000635535</v>
      </c>
    </row>
    <row r="2902" spans="1:16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2.7999999523162842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15.200000047683716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41971.350000683218</v>
      </c>
    </row>
    <row r="2903" spans="1:16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8.3999996185302734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9.6000003814697266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41980.950001064688</v>
      </c>
    </row>
    <row r="2904" spans="1:16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2.4000000953674316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15.599999904632568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41996.550000969321</v>
      </c>
    </row>
    <row r="2905" spans="1:16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4.0999999046325684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13.900000095367432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42010.450001064688</v>
      </c>
    </row>
    <row r="2906" spans="1:16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1.6000000238418579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16.399999976158142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42026.850001040846</v>
      </c>
    </row>
    <row r="2907" spans="1:16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6.5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11.5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42038.350001040846</v>
      </c>
    </row>
    <row r="2908" spans="1:16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9.3999996185302734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8.6000003814697266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42046.950001422316</v>
      </c>
    </row>
    <row r="2909" spans="1:16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1.7000000476837158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16.299999952316284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42063.250001374632</v>
      </c>
    </row>
    <row r="2910" spans="1:16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-1.3999999761581421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19.399999976158142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42082.65000135079</v>
      </c>
    </row>
    <row r="2911" spans="1:16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-6.3000001907348633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24.300000190734863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42106.950001541525</v>
      </c>
    </row>
    <row r="2912" spans="1:16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-3.2999999523162842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21.299999952316284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42128.250001493841</v>
      </c>
    </row>
    <row r="2913" spans="1:16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0.5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17.5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42145.750001493841</v>
      </c>
    </row>
    <row r="2914" spans="1:16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-0.69999998807907104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18.699999988079071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42164.45000148192</v>
      </c>
    </row>
    <row r="2915" spans="1:16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-5.3000001907348633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23.300000190734863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42187.750001672655</v>
      </c>
    </row>
    <row r="2916" spans="1:16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0.40000000596046448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17.599999994039536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42205.350001666695</v>
      </c>
    </row>
    <row r="2917" spans="1:16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3.9000000953674316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14.099999904632568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42219.450001571327</v>
      </c>
    </row>
    <row r="2918" spans="1:16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-0.89999997615814209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18.899999976158142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42238.350001547486</v>
      </c>
    </row>
    <row r="2919" spans="1:16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-1.7999999523162842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19.799999952316284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42258.150001499802</v>
      </c>
    </row>
    <row r="2920" spans="1:16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0.10000000149011612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17.899999998509884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42276.050001498312</v>
      </c>
    </row>
    <row r="2921" spans="1:16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0.89999997615814209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17.100000023841858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42293.150001522154</v>
      </c>
    </row>
    <row r="2922" spans="1:16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0.40000000596046448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17.599999994039536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42310.750001516193</v>
      </c>
    </row>
    <row r="2923" spans="1:16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4.5999999046325684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13.400000095367432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42324.150001611561</v>
      </c>
    </row>
    <row r="2924" spans="1:16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0.60000002384185791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17.399999976158142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42341.550001587719</v>
      </c>
    </row>
    <row r="2925" spans="1:16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-9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27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42368.550001587719</v>
      </c>
    </row>
    <row r="2926" spans="1:16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-10.699999809265137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28.699999809265137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42397.250001396984</v>
      </c>
    </row>
    <row r="2927" spans="1:16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-3.7999999523162842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21.799999952316284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42419.0500013493</v>
      </c>
    </row>
    <row r="2928" spans="1:16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-2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20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42439.0500013493</v>
      </c>
    </row>
    <row r="2929" spans="1:16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-6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24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42463.0500013493</v>
      </c>
    </row>
    <row r="2930" spans="1:16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-9.3999996185302734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27.399999618530273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42490.45000096783</v>
      </c>
    </row>
    <row r="2931" spans="1:16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-6.5999999046325684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24.599999904632568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42515.050000872463</v>
      </c>
    </row>
    <row r="2932" spans="1:16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-2.7999999523162842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20.799999952316284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42535.850000824779</v>
      </c>
    </row>
    <row r="2933" spans="1:16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-12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30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42565.850000824779</v>
      </c>
    </row>
    <row r="2934" spans="1:16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-10.800000190734863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28.800000190734863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42594.650001015514</v>
      </c>
    </row>
    <row r="2935" spans="1:16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-1.5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19.5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42614.150001015514</v>
      </c>
    </row>
    <row r="2936" spans="1:16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-2.0999999046325684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20.099999904632568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42634.250000920147</v>
      </c>
    </row>
    <row r="2937" spans="1:16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-9.6000003814697266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27.600000381469727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42661.850001301616</v>
      </c>
    </row>
    <row r="2938" spans="1:16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-16.799999237060547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34.799999237060547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42696.650000538677</v>
      </c>
    </row>
    <row r="2939" spans="1:16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-10.5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28.5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42725.150000538677</v>
      </c>
    </row>
    <row r="2940" spans="1:16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-4.3000001907348633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22.300000190734863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42747.450000729412</v>
      </c>
    </row>
    <row r="2941" spans="1:16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-5.1999998092651367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23.199999809265137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42770.650000538677</v>
      </c>
    </row>
    <row r="2942" spans="1:16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-1.2999999523162842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19.299999952316284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42789.950000490993</v>
      </c>
    </row>
    <row r="2943" spans="1:16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-12.100000381469727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30.100000381469727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42820.050000872463</v>
      </c>
    </row>
    <row r="2944" spans="1:16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-15.100000381469727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33.100000381469727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42853.150001253933</v>
      </c>
    </row>
    <row r="2945" spans="1:16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-12.300000190734863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30.300000190734863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42883.450001444668</v>
      </c>
    </row>
    <row r="2946" spans="1:16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-12.899999618530273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30.899999618530273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42914.350001063198</v>
      </c>
    </row>
    <row r="2947" spans="1:16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-14.199999809265137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32.199999809265137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42946.550000872463</v>
      </c>
    </row>
    <row r="2948" spans="1:16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-9.8999996185302734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27.899999618530273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42974.450000490993</v>
      </c>
    </row>
    <row r="2949" spans="1:16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-11.800000190734863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29.800000190734863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43004.250000681728</v>
      </c>
    </row>
    <row r="2950" spans="1:16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-7.3000001907348633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25.300000190734863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43029.550000872463</v>
      </c>
    </row>
    <row r="2951" spans="1:16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-12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30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43059.550000872463</v>
      </c>
    </row>
    <row r="2952" spans="1:16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-16.200000762939453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34.200000762939453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43093.750001635402</v>
      </c>
    </row>
    <row r="2953" spans="1:16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-12.100000381469727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30.100000381469727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43123.850002016872</v>
      </c>
    </row>
    <row r="2954" spans="1:16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-8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26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43149.850002016872</v>
      </c>
    </row>
    <row r="2955" spans="1:16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-1.8999999761581421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19.899999976158142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43169.75000199303</v>
      </c>
    </row>
    <row r="2956" spans="1:16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-0.20000000298023224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18.200000002980232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43187.950001996011</v>
      </c>
    </row>
    <row r="2957" spans="1:16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-7.0999999046325684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25.099999904632568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43213.050001900643</v>
      </c>
    </row>
    <row r="2958" spans="1:16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-11.699999809265137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29.699999809265137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43242.750001709908</v>
      </c>
    </row>
    <row r="2959" spans="1:16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-13.100000381469727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31.100000381469727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43273.850002091378</v>
      </c>
    </row>
    <row r="2960" spans="1:16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-6.4000000953674316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24.400000095367432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43298.250002186745</v>
      </c>
    </row>
    <row r="2961" spans="1:16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-1.6000000238418579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19.600000023841858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43317.850002210587</v>
      </c>
    </row>
    <row r="2962" spans="1:16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-5.1999998092651367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23.199999809265137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43341.050002019852</v>
      </c>
    </row>
    <row r="2963" spans="1:16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-0.89999997615814209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18.899999976158142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43359.950001996011</v>
      </c>
    </row>
    <row r="2964" spans="1:16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-0.10000000149011612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18.100000001490116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43378.050001997501</v>
      </c>
    </row>
    <row r="2965" spans="1:16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-0.10000000149011612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18.100000001490116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43396.150001998991</v>
      </c>
    </row>
    <row r="2966" spans="1:16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-5.6999998092651367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23.699999809265137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43419.850001808256</v>
      </c>
    </row>
    <row r="2967" spans="1:16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-11.600000381469727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29.600000381469727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43449.450002189726</v>
      </c>
    </row>
    <row r="2968" spans="1:16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-14.199999809265137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32.199999809265137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43481.650001998991</v>
      </c>
    </row>
    <row r="2969" spans="1:16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-8.8000001907348633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26.800000190734863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43508.450002189726</v>
      </c>
    </row>
    <row r="2970" spans="1:16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0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18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43526.450002189726</v>
      </c>
    </row>
    <row r="2971" spans="1:16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2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16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43542.450002189726</v>
      </c>
    </row>
    <row r="2972" spans="1:16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-7.6999998092651367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25.699999809265137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43568.150001998991</v>
      </c>
    </row>
    <row r="2973" spans="1:16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-6.5999999046325684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24.599999904632568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43592.750001903623</v>
      </c>
    </row>
    <row r="2974" spans="1:16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-2.4000000953674316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20.400000095367432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43613.150001998991</v>
      </c>
    </row>
    <row r="2975" spans="1:16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0.40000000596046448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17.599999994039536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43630.75000199303</v>
      </c>
    </row>
    <row r="2976" spans="1:16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4.9000000953674316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13.099999904632568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43643.850001897663</v>
      </c>
    </row>
    <row r="2977" spans="1:16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-1.2000000476837158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19.200000047683716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43663.050001945347</v>
      </c>
    </row>
    <row r="2978" spans="1:16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-8.6000003814697266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26.600000381469727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43689.650002326816</v>
      </c>
    </row>
    <row r="2979" spans="1:16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-9.5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27.5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43717.150002326816</v>
      </c>
    </row>
    <row r="2980" spans="1:16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-9.1000003814697266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27.100000381469727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43744.250002708286</v>
      </c>
    </row>
    <row r="2981" spans="1:16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-3.4000000953674316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21.400000095367432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43765.650002803653</v>
      </c>
    </row>
    <row r="2982" spans="1:16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-8.6000003814697266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26.600000381469727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43792.250003185123</v>
      </c>
    </row>
    <row r="2983" spans="1:16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-1.1000000238418579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19.100000023841858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43811.350003208965</v>
      </c>
    </row>
    <row r="2984" spans="1:16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-0.60000002384185791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18.600000023841858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43829.950003232807</v>
      </c>
    </row>
    <row r="2985" spans="1:16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-7.8000001907348633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25.800000190734863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43855.750003423542</v>
      </c>
    </row>
    <row r="2986" spans="1:16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-5.9000000953674316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23.900000095367432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43879.650003518909</v>
      </c>
    </row>
    <row r="2987" spans="1:16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-1.1000000238418579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19.100000023841858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43898.750003542751</v>
      </c>
    </row>
    <row r="2988" spans="1:16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8.1000003814697266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9.8999996185302734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43908.650003161281</v>
      </c>
    </row>
    <row r="2989" spans="1:16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-0.69999998807907104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18.699999988079071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43927.35000314936</v>
      </c>
    </row>
    <row r="2990" spans="1:16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-0.60000002384185791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18.600000023841858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43945.950003173202</v>
      </c>
    </row>
    <row r="2991" spans="1:16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0.5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17.5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43963.450003173202</v>
      </c>
    </row>
    <row r="2992" spans="1:16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-0.69999998807907104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18.699999988079071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43982.150003161281</v>
      </c>
    </row>
    <row r="2993" spans="1:16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-2.2999999523162842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20.299999952316284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44002.450003113598</v>
      </c>
    </row>
    <row r="2994" spans="1:16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/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22.24999988079071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44024.700002994388</v>
      </c>
    </row>
    <row r="2995" spans="1:16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-6.1999998092651367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24.199999809265137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44048.900002803653</v>
      </c>
    </row>
    <row r="2996" spans="1:16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1.3999999761581421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16.600000023841858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44065.500002827495</v>
      </c>
    </row>
    <row r="2997" spans="1:16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17.5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44083.000002827495</v>
      </c>
    </row>
    <row r="2998" spans="1:16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3.4000000953674316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14.599999904632568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44097.600002732128</v>
      </c>
    </row>
    <row r="2999" spans="1:16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8.8000001907348633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9.1999998092651367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44106.800002541393</v>
      </c>
    </row>
    <row r="3000" spans="1:16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8.8000001907348633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9.1999998092651367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44116.000002350658</v>
      </c>
    </row>
    <row r="3001" spans="1:16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7.5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10.5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44126.500002350658</v>
      </c>
    </row>
    <row r="3002" spans="1:16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5.5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12.5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44139.000002350658</v>
      </c>
    </row>
    <row r="3003" spans="1:16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5.9000000953674316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12.099999904632568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44151.100002255291</v>
      </c>
    </row>
    <row r="3004" spans="1:16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0.69999998807907104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17.300000011920929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44168.400002267212</v>
      </c>
    </row>
    <row r="3005" spans="1:16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1.7000000476837158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16.299999952316284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44184.700002219528</v>
      </c>
    </row>
    <row r="3006" spans="1:16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6.5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11.5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44196.200002219528</v>
      </c>
    </row>
    <row r="3007" spans="1:16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3.0999999046325684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14.900000095367432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44211.100002314895</v>
      </c>
    </row>
    <row r="3008" spans="1:16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1.2000000476837158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16.799999952316284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44227.900002267212</v>
      </c>
    </row>
    <row r="3009" spans="1:16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-5.5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23.5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44251.400002267212</v>
      </c>
    </row>
    <row r="3010" spans="1:16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-7.8000001907348633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25.800000190734863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44277.200002457947</v>
      </c>
    </row>
    <row r="3011" spans="1:16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-4.1999998092651367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22.199999809265137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44299.400002267212</v>
      </c>
    </row>
    <row r="3012" spans="1:16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-1.3999999761581421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19.399999976158142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44318.80000224337</v>
      </c>
    </row>
    <row r="3013" spans="1:16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9.6000003814697266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8.3999996185302734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44327.2000018619</v>
      </c>
    </row>
    <row r="3014" spans="1:16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0.10000000149011612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17.899999998509884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44345.10000186041</v>
      </c>
    </row>
    <row r="3015" spans="1:16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0.40000000596046448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17.599999994039536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44362.70000185445</v>
      </c>
    </row>
    <row r="3016" spans="1:16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0.69999998807907104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17.300000011920929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44380.00000186637</v>
      </c>
    </row>
    <row r="3017" spans="1:16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1.2000000476837158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16.799999952316284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44396.800001818687</v>
      </c>
    </row>
    <row r="3018" spans="1:16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6.3000001907348633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11.699999809265137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44408.500001627952</v>
      </c>
    </row>
    <row r="3019" spans="1:16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6.4000000953674316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11.599999904632568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44420.100001532584</v>
      </c>
    </row>
    <row r="3020" spans="1:16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8.6999998092651367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9.3000001907348633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44429.400001723319</v>
      </c>
    </row>
    <row r="3021" spans="1:16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4.6999998092651367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13.300000190734863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44442.700001914054</v>
      </c>
    </row>
    <row r="3022" spans="1:16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3.5999999046325684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14.400000095367432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44457.100002009422</v>
      </c>
    </row>
    <row r="3023" spans="1:16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4.0999999046325684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13.900000095367432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44471.000002104789</v>
      </c>
    </row>
    <row r="3024" spans="1:16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8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10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44481.000002104789</v>
      </c>
    </row>
    <row r="3025" spans="1:16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11.100000381469727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6.8999996185302734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44487.900001723319</v>
      </c>
    </row>
    <row r="3026" spans="1:16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14.800000190734863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3.1999998092651367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44491.100001532584</v>
      </c>
    </row>
    <row r="3027" spans="1:16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9.6000003814697266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8.3999996185302734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44499.500001151115</v>
      </c>
    </row>
    <row r="3028" spans="1:16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7.5999999046325684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10.400000095367432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44509.900001246482</v>
      </c>
    </row>
    <row r="3029" spans="1:16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4.4000000953674316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13.599999904632568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44523.500001151115</v>
      </c>
    </row>
    <row r="3030" spans="1:16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1.6000000238418579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16.399999976158142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44539.900001127273</v>
      </c>
    </row>
    <row r="3031" spans="1:16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1.5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16.5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44556.400001127273</v>
      </c>
    </row>
    <row r="3032" spans="1:16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1.8999999761581421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16.100000023841858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44572.500001151115</v>
      </c>
    </row>
    <row r="3033" spans="1:16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5.3000001907348633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12.699999809265137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44585.20000096038</v>
      </c>
    </row>
    <row r="3034" spans="1:16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10.5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7.5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44592.70000096038</v>
      </c>
    </row>
    <row r="3035" spans="1:16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7.1999998092651367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10.800000190734863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44603.500001151115</v>
      </c>
    </row>
    <row r="3036" spans="1:16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7.8000001907348633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10.199999809265137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44613.70000096038</v>
      </c>
    </row>
    <row r="3037" spans="1:16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11.399999618530273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6.6000003814697266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44620.30000134185</v>
      </c>
    </row>
    <row r="3038" spans="1:16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15.800000190734863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2.1999998092651367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44622.500001151115</v>
      </c>
    </row>
    <row r="3039" spans="1:16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5.4000000953674316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12.599999904632568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44635.100001055747</v>
      </c>
    </row>
    <row r="3040" spans="1:16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0.20000000298023224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17.799999997019768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44652.900001052767</v>
      </c>
    </row>
    <row r="3041" spans="1:16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4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14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44666.900001052767</v>
      </c>
    </row>
    <row r="3042" spans="1:16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6.3000001907348633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11.699999809265137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44678.600000862032</v>
      </c>
    </row>
    <row r="3043" spans="1:16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7.4000000953674316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10.599999904632568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44689.200000766665</v>
      </c>
    </row>
    <row r="3044" spans="1:16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6.3000001907348633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11.699999809265137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44700.90000057593</v>
      </c>
    </row>
    <row r="3045" spans="1:16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10.100000381469727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7.8999996185302734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44708.80000019446</v>
      </c>
    </row>
    <row r="3046" spans="1:16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9.3000001907348633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8.6999998092651367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44717.500000003725</v>
      </c>
    </row>
    <row r="3047" spans="1:16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10.899999618530273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7.1000003814697266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44724.600000385195</v>
      </c>
    </row>
    <row r="3048" spans="1:16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9.3999996185302734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8.6000003814697266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44733.200000766665</v>
      </c>
    </row>
    <row r="3049" spans="1:16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10.199999809265137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7.8000001907348633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44741.0000009574</v>
      </c>
    </row>
    <row r="3050" spans="1:16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/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7.8000001907348633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44748.800001148134</v>
      </c>
    </row>
    <row r="3051" spans="1:16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/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6.8999996185302734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44755.700000766665</v>
      </c>
    </row>
    <row r="3052" spans="1:16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11.100000381469727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6.8999996185302734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44762.600000385195</v>
      </c>
    </row>
    <row r="3053" spans="1:16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15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3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44765.600000385195</v>
      </c>
    </row>
    <row r="3054" spans="1:16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16.899999618530273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1.1000003814697266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44766.700000766665</v>
      </c>
    </row>
    <row r="3055" spans="1:16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18.399999618530273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0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44766.700000766665</v>
      </c>
    </row>
    <row r="3056" spans="1:16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19.700000762939453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0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44766.700000766665</v>
      </c>
    </row>
    <row r="3057" spans="1:16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20.700000762939453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0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44766.700000766665</v>
      </c>
    </row>
    <row r="3058" spans="1:16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21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0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44766.700000766665</v>
      </c>
    </row>
    <row r="3059" spans="1:16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15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3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44769.700000766665</v>
      </c>
    </row>
    <row r="3060" spans="1:16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11.399999618530273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6.6000003814697266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44776.300001148134</v>
      </c>
    </row>
    <row r="3061" spans="1:16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8.8999996185302734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9.1000003814697266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44785.400001529604</v>
      </c>
    </row>
    <row r="3062" spans="1:16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15.5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2.5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44787.900001529604</v>
      </c>
    </row>
    <row r="3063" spans="1:16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17.100000381469727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0.89999961853027344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44788.800001148134</v>
      </c>
    </row>
    <row r="3064" spans="1:16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21.700000762939453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0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44788.800001148134</v>
      </c>
    </row>
    <row r="3065" spans="1:16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13.100000381469727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4.8999996185302734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44793.700000766665</v>
      </c>
    </row>
    <row r="3066" spans="1:16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11.100000381469727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6.8999996185302734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44800.600000385195</v>
      </c>
    </row>
    <row r="3067" spans="1:16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11.399999618530273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6.6000003814697266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44807.200000766665</v>
      </c>
    </row>
    <row r="3068" spans="1:16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13.800000190734863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4.1999998092651367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44811.40000057593</v>
      </c>
    </row>
    <row r="3069" spans="1:16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20.799999237060547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0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44811.40000057593</v>
      </c>
    </row>
    <row r="3070" spans="1:16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19.399999618530273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0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44811.40000057593</v>
      </c>
    </row>
    <row r="3071" spans="1:16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17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1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44812.40000057593</v>
      </c>
    </row>
    <row r="3072" spans="1:16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18.299999237060547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0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44812.40000057593</v>
      </c>
    </row>
    <row r="3073" spans="1:16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22.299999237060547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0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44812.40000057593</v>
      </c>
    </row>
    <row r="3074" spans="1:16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23.799999237060547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0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44812.40000057593</v>
      </c>
    </row>
    <row r="3075" spans="1:16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19.600000381469727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0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44812.40000057593</v>
      </c>
    </row>
    <row r="3076" spans="1:16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15.100000381469727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2.8999996185302734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44815.30000019446</v>
      </c>
    </row>
    <row r="3077" spans="1:16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15.199999809265137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2.8000001907348633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44818.100000385195</v>
      </c>
    </row>
    <row r="3078" spans="1:16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12.600000381469727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5.3999996185302734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44823.500000003725</v>
      </c>
    </row>
    <row r="3079" spans="1:16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14.899999618530273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3.1000003814697266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44826.600000385195</v>
      </c>
    </row>
    <row r="3080" spans="1:16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18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0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44826.600000385195</v>
      </c>
    </row>
    <row r="3081" spans="1:16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15.800000190734863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2.1999998092651367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44828.80000019446</v>
      </c>
    </row>
    <row r="3082" spans="1:16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16.399999618530273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1.6000003814697266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44830.40000057593</v>
      </c>
    </row>
    <row r="3083" spans="1:16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15.600000381469727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2.3999996185302734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44832.80000019446</v>
      </c>
    </row>
    <row r="3084" spans="1:16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15.300000190734863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2.6999998092651367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44835.500000003725</v>
      </c>
    </row>
    <row r="3085" spans="1:16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18.5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0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44835.500000003725</v>
      </c>
    </row>
    <row r="3086" spans="1:16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18.5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0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44835.500000003725</v>
      </c>
    </row>
    <row r="3087" spans="1:16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16.399999618530273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1.6000003814697266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44837.100000385195</v>
      </c>
    </row>
    <row r="3088" spans="1:16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19.899999618530273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0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44837.100000385195</v>
      </c>
    </row>
    <row r="3089" spans="1:16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22.600000381469727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0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44837.100000385195</v>
      </c>
    </row>
    <row r="3090" spans="1:16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25.399999618530273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0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44837.100000385195</v>
      </c>
    </row>
    <row r="3091" spans="1:16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19.200000762939453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0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44837.100000385195</v>
      </c>
    </row>
    <row r="3092" spans="1:16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14.800000190734863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3.1999998092651367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44840.30000019446</v>
      </c>
    </row>
    <row r="3093" spans="1:16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15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3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44843.30000019446</v>
      </c>
    </row>
    <row r="3094" spans="1:16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17.600000381469727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0.39999961853027344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44843.69999981299</v>
      </c>
    </row>
    <row r="3095" spans="1:16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44843.69999981299</v>
      </c>
    </row>
    <row r="3096" spans="1:16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24.5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44843.69999981299</v>
      </c>
    </row>
    <row r="3097" spans="1:16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20.899999618530273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44843.69999981299</v>
      </c>
    </row>
    <row r="3098" spans="1:16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19.799999237060547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44843.69999981299</v>
      </c>
    </row>
    <row r="3099" spans="1:16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22.5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0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44843.69999981299</v>
      </c>
    </row>
    <row r="3100" spans="1:16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22.600000381469727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0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44843.69999981299</v>
      </c>
    </row>
    <row r="3101" spans="1:16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15.399999618530273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2.6000003814697266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44846.30000019446</v>
      </c>
    </row>
    <row r="3102" spans="1:16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15.899999618530273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2.1000003814697266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44848.40000057593</v>
      </c>
    </row>
    <row r="3103" spans="1:16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17.399999618530273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0.60000038146972656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44849.0000009574</v>
      </c>
    </row>
    <row r="3104" spans="1:16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21.600000381469727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44849.0000009574</v>
      </c>
    </row>
    <row r="3105" spans="1:16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22.5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0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44849.0000009574</v>
      </c>
    </row>
    <row r="3106" spans="1:16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20.600000381469727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0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44849.0000009574</v>
      </c>
    </row>
    <row r="3107" spans="1:16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20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0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44849.0000009574</v>
      </c>
    </row>
    <row r="3108" spans="1:16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20.600000381469727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0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44849.0000009574</v>
      </c>
    </row>
    <row r="3109" spans="1:16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21.5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0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44849.0000009574</v>
      </c>
    </row>
    <row r="3110" spans="1:16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18.600000381469727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0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44849.0000009574</v>
      </c>
    </row>
    <row r="3111" spans="1:16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20.399999618530273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0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44849.0000009574</v>
      </c>
    </row>
    <row r="3112" spans="1:16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20.5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0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44849.0000009574</v>
      </c>
    </row>
    <row r="3113" spans="1:16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18.5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44849.0000009574</v>
      </c>
    </row>
    <row r="3114" spans="1:16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19.899999618530273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44849.0000009574</v>
      </c>
    </row>
    <row r="3115" spans="1:16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20.399999618530273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44849.0000009574</v>
      </c>
    </row>
    <row r="3116" spans="1:16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22.600000381469727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0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44849.0000009574</v>
      </c>
    </row>
    <row r="3117" spans="1:16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18.799999237060547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0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44849.0000009574</v>
      </c>
    </row>
    <row r="3118" spans="1:16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19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0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44849.0000009574</v>
      </c>
    </row>
    <row r="3119" spans="1:16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19.799999237060547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44849.0000009574</v>
      </c>
    </row>
    <row r="3120" spans="1:16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22.100000381469727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44849.0000009574</v>
      </c>
    </row>
    <row r="3121" spans="1:16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22.600000381469727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44849.0000009574</v>
      </c>
    </row>
    <row r="3122" spans="1:16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21.700000762939453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44849.0000009574</v>
      </c>
    </row>
    <row r="3123" spans="1:16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24.600000381469727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44849.0000009574</v>
      </c>
    </row>
    <row r="3124" spans="1:16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25.399999618530273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44849.0000009574</v>
      </c>
    </row>
    <row r="3125" spans="1:16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24.100000381469727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44849.0000009574</v>
      </c>
    </row>
    <row r="3126" spans="1:16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23.200000762939453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44849.0000009574</v>
      </c>
    </row>
    <row r="3127" spans="1:16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23.100000381469727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44849.0000009574</v>
      </c>
    </row>
    <row r="3128" spans="1:16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23.5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0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44849.0000009574</v>
      </c>
    </row>
    <row r="3129" spans="1:16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44849.0000009574</v>
      </c>
    </row>
    <row r="3130" spans="1:16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17.899999618530273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0.10000038146972656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44849.100001338869</v>
      </c>
    </row>
    <row r="3131" spans="1:16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19.799999237060547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44849.100001338869</v>
      </c>
    </row>
    <row r="3132" spans="1:16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21.799999237060547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0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44849.100001338869</v>
      </c>
    </row>
    <row r="3133" spans="1:16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19.899999618530273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0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44849.100001338869</v>
      </c>
    </row>
    <row r="3134" spans="1:16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19.600000381469727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44849.100001338869</v>
      </c>
    </row>
    <row r="3135" spans="1:16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20.299999237060547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44849.100001338869</v>
      </c>
    </row>
    <row r="3136" spans="1:16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21.899999618530273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44849.100001338869</v>
      </c>
    </row>
    <row r="3137" spans="1:16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20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44849.100001338869</v>
      </c>
    </row>
    <row r="3138" spans="1:16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44849.100001338869</v>
      </c>
    </row>
    <row r="3139" spans="1:16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24.700000762939453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44849.100001338869</v>
      </c>
    </row>
    <row r="3140" spans="1:16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24.5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44849.100001338869</v>
      </c>
    </row>
    <row r="3141" spans="1:16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24.399999618530273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44849.100001338869</v>
      </c>
    </row>
    <row r="3142" spans="1:16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25.899999618530273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0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44849.100001338869</v>
      </c>
    </row>
    <row r="3143" spans="1:16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23.200000762939453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44849.100001338869</v>
      </c>
    </row>
    <row r="3144" spans="1:16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18.700000762939453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44849.100001338869</v>
      </c>
    </row>
    <row r="3145" spans="1:16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19.899999618530273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44849.100001338869</v>
      </c>
    </row>
    <row r="3146" spans="1:16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19.899999618530273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0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44849.100001338869</v>
      </c>
    </row>
    <row r="3147" spans="1:16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18.200000762939453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0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44849.100001338869</v>
      </c>
    </row>
    <row r="3148" spans="1:16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18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0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44849.100001338869</v>
      </c>
    </row>
    <row r="3149" spans="1:16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20.5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0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44849.100001338869</v>
      </c>
    </row>
    <row r="3150" spans="1:16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20.799999237060547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0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44849.100001338869</v>
      </c>
    </row>
    <row r="3151" spans="1:16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20.600000381469727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0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44849.100001338869</v>
      </c>
    </row>
    <row r="3152" spans="1:16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21.100000381469727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44849.100001338869</v>
      </c>
    </row>
    <row r="3153" spans="1:16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20.600000381469727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44849.100001338869</v>
      </c>
    </row>
    <row r="3154" spans="1:16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20.399999618530273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44849.100001338869</v>
      </c>
    </row>
    <row r="3155" spans="1:16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23.299999237060547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44849.100001338869</v>
      </c>
    </row>
    <row r="3156" spans="1:16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21.799999237060547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0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44849.100001338869</v>
      </c>
    </row>
    <row r="3157" spans="1:16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21.799999237060547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44849.100001338869</v>
      </c>
    </row>
    <row r="3158" spans="1:16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21.700000762939453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44849.100001338869</v>
      </c>
    </row>
    <row r="3159" spans="1:16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21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0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44849.100001338869</v>
      </c>
    </row>
    <row r="3160" spans="1:16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21.600000381469727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44849.100001338869</v>
      </c>
    </row>
    <row r="3161" spans="1:16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20.399999618530273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44849.100001338869</v>
      </c>
    </row>
    <row r="3162" spans="1:16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17.5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0.5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44849.600001338869</v>
      </c>
    </row>
    <row r="3163" spans="1:16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20.5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44849.600001338869</v>
      </c>
    </row>
    <row r="3164" spans="1:16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24.5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44849.600001338869</v>
      </c>
    </row>
    <row r="3165" spans="1:16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44849.600001338869</v>
      </c>
    </row>
    <row r="3166" spans="1:16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19.600000381469727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44849.600001338869</v>
      </c>
    </row>
    <row r="3167" spans="1:16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16.600000381469727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1.3999996185302734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44851.0000009574</v>
      </c>
    </row>
    <row r="3168" spans="1:16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20.299999237060547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44851.0000009574</v>
      </c>
    </row>
    <row r="3169" spans="1:16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23.5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0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44851.0000009574</v>
      </c>
    </row>
    <row r="3170" spans="1:16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17.899999618530273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0.10000038146972656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44851.100001338869</v>
      </c>
    </row>
    <row r="3171" spans="1:16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16.700000762939453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1.2999992370605469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44852.40000057593</v>
      </c>
    </row>
    <row r="3172" spans="1:16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18.100000381469727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0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44852.40000057593</v>
      </c>
    </row>
    <row r="3173" spans="1:16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19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44852.40000057593</v>
      </c>
    </row>
    <row r="3174" spans="1:16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19.200000762939453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0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44852.40000057593</v>
      </c>
    </row>
    <row r="3175" spans="1:16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19.700000762939453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0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44852.40000057593</v>
      </c>
    </row>
    <row r="3176" spans="1:16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/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0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44852.40000057593</v>
      </c>
    </row>
    <row r="3177" spans="1:16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20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0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44852.40000057593</v>
      </c>
    </row>
    <row r="3178" spans="1:16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17.399999618530273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0.60000038146972656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44853.0000009574</v>
      </c>
    </row>
    <row r="3179" spans="1:16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14.800000190734863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3.1999998092651367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44856.200000766665</v>
      </c>
    </row>
    <row r="3180" spans="1:16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17.299999237060547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0.70000076293945313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44856.900001529604</v>
      </c>
    </row>
    <row r="3181" spans="1:16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12.899999618530273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5.1000003814697266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44862.000001911074</v>
      </c>
    </row>
    <row r="3182" spans="1:16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16.899999618530273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1.1000003814697266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44863.100002292544</v>
      </c>
    </row>
    <row r="3183" spans="1:16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19.600000381469727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0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44863.100002292544</v>
      </c>
    </row>
    <row r="3184" spans="1:16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22.299999237060547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0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44863.100002292544</v>
      </c>
    </row>
    <row r="3185" spans="1:16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18.899999618530273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0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44863.100002292544</v>
      </c>
    </row>
    <row r="3186" spans="1:16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>
        <v>18</v>
      </c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0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44863.100002292544</v>
      </c>
    </row>
    <row r="3187" spans="1:16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19.299999237060547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0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44863.100002292544</v>
      </c>
    </row>
    <row r="3188" spans="1:16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>
        <v>10.899999618530273</v>
      </c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7.1000003814697266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44870.200002674013</v>
      </c>
    </row>
    <row r="3189" spans="1:16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9.3999996185302734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8.6000003814697266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44878.800003055483</v>
      </c>
    </row>
    <row r="3190" spans="1:16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10.600000381469727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7.3999996185302734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44886.200002674013</v>
      </c>
    </row>
    <row r="3191" spans="1:16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14.300000190734863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3.6999998092651367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44889.900002483279</v>
      </c>
    </row>
    <row r="3192" spans="1:16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11.899999618530273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6.1000003814697266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44896.000002864748</v>
      </c>
    </row>
    <row r="3193" spans="1:16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12.699999809265137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5.3000001907348633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44901.300003055483</v>
      </c>
    </row>
    <row r="3194" spans="1:16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11.899999618530273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6.1000003814697266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44907.400003436953</v>
      </c>
    </row>
    <row r="3195" spans="1:16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10.5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7.5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44914.900003436953</v>
      </c>
    </row>
    <row r="3196" spans="1:16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10.300000190734863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7.6999998092651367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44922.600003246218</v>
      </c>
    </row>
    <row r="3197" spans="1:16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11.800000190734863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6.1999998092651367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44928.800003055483</v>
      </c>
    </row>
    <row r="3198" spans="1:16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9.1999998092651367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8.8000001907348633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44937.600003246218</v>
      </c>
    </row>
    <row r="3199" spans="1:16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8.1999998092651367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9.8000001907348633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44947.400003436953</v>
      </c>
    </row>
    <row r="3200" spans="1:16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10.399999618530273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7.6000003814697266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44955.000003818423</v>
      </c>
    </row>
    <row r="3201" spans="1:16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14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4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44959.000003818423</v>
      </c>
    </row>
    <row r="3202" spans="1:16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16.200000762939453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1.7999992370605469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44960.800003055483</v>
      </c>
    </row>
    <row r="3203" spans="1:16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6.3000001907348633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11.699999809265137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44972.500002864748</v>
      </c>
    </row>
    <row r="3204" spans="1:16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5.5999999046325684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12.400000095367432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44984.900002960116</v>
      </c>
    </row>
    <row r="3205" spans="1:16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10.5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7.5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44992.400002960116</v>
      </c>
    </row>
    <row r="3206" spans="1:16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10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8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45000.400002960116</v>
      </c>
    </row>
    <row r="3207" spans="1:16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13.300000190734863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4.6999998092651367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45005.100002769381</v>
      </c>
    </row>
    <row r="3208" spans="1:16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16.200000762939453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1.7999992370605469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45006.900002006441</v>
      </c>
    </row>
    <row r="3209" spans="1:16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10.300000190734863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7.6999998092651367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45014.600001815706</v>
      </c>
    </row>
    <row r="3210" spans="1:16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9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9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45023.600001815706</v>
      </c>
    </row>
    <row r="3211" spans="1:16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7.1999998092651367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10.800000190734863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45034.400002006441</v>
      </c>
    </row>
    <row r="3212" spans="1:16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8.8000001907348633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9.1999998092651367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45043.600001815706</v>
      </c>
    </row>
    <row r="3213" spans="1:16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4.8000001907348633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13.199999809265137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45056.800001624972</v>
      </c>
    </row>
    <row r="3214" spans="1:16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3.7999999523162842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14.200000047683716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45071.000001672655</v>
      </c>
    </row>
    <row r="3215" spans="1:16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4.6999998092651367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13.300000190734863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45084.30000186339</v>
      </c>
    </row>
    <row r="3216" spans="1:16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2.7999999523162842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15.200000047683716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45099.500001911074</v>
      </c>
    </row>
    <row r="3217" spans="1:16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8.1000003814697266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9.8999996185302734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45109.400001529604</v>
      </c>
    </row>
    <row r="3218" spans="1:16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14.800000190734863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3.1999998092651367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45112.600001338869</v>
      </c>
    </row>
    <row r="3219" spans="1:16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13.5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4.5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45117.100001338869</v>
      </c>
    </row>
    <row r="3220" spans="1:16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12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6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45123.100001338869</v>
      </c>
    </row>
    <row r="3221" spans="1:16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12.899999618530273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5.1000003814697266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45128.200001720339</v>
      </c>
    </row>
    <row r="3222" spans="1:16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11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7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45135.200001720339</v>
      </c>
    </row>
    <row r="3223" spans="1:16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6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45147.200001720339</v>
      </c>
    </row>
    <row r="3224" spans="1:16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4.4000000953674316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13.599999904632568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45160.800001624972</v>
      </c>
    </row>
    <row r="3225" spans="1:16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7.8000001907348633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10.199999809265137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45171.000001434237</v>
      </c>
    </row>
    <row r="3226" spans="1:16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8.1000003814697266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9.8999996185302734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45180.900001052767</v>
      </c>
    </row>
    <row r="3227" spans="1:16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9.3000001907348633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8.6999998092651367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45189.600000862032</v>
      </c>
    </row>
    <row r="3228" spans="1:16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12.100000381469727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5.8999996185302734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45195.500000480562</v>
      </c>
    </row>
    <row r="3229" spans="1:16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9.1999998092651367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8.8000001907348633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45204.300000671297</v>
      </c>
    </row>
    <row r="3230" spans="1:16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/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6.8000001907348633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45211.100000862032</v>
      </c>
    </row>
    <row r="3231" spans="1:16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13.199999809265137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4.8000001907348633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45215.900001052767</v>
      </c>
    </row>
    <row r="3232" spans="1:16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19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0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45215.900001052767</v>
      </c>
    </row>
    <row r="3233" spans="1:16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13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5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45220.900001052767</v>
      </c>
    </row>
    <row r="3234" spans="1:16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6.6999998092651367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11.300000190734863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45232.200001243502</v>
      </c>
    </row>
    <row r="3235" spans="1:16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3.2000000476837158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14.799999952316284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45247.000001195818</v>
      </c>
    </row>
    <row r="3236" spans="1:16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7.0999999046325684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10.900000095367432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45257.900001291186</v>
      </c>
    </row>
    <row r="3237" spans="1:16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14.300000190734863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3.6999998092651367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45261.600001100451</v>
      </c>
    </row>
    <row r="3238" spans="1:16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12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45267.600001100451</v>
      </c>
    </row>
    <row r="3239" spans="1:16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5.5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12.5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45280.100001100451</v>
      </c>
    </row>
    <row r="3240" spans="1:16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0.30000001192092896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17.699999988079071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45297.80000108853</v>
      </c>
    </row>
    <row r="3241" spans="1:16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0.40000000596046448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17.599999994039536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45315.400001082569</v>
      </c>
    </row>
    <row r="3242" spans="1:16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1.7999999523162842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16.200000047683716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45331.600001130253</v>
      </c>
    </row>
    <row r="3243" spans="1:16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-0.60000002384185791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18.600000023841858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45350.200001154095</v>
      </c>
    </row>
    <row r="3244" spans="1:16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-0.69999998807907104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18.699999988079071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45368.900001142174</v>
      </c>
    </row>
    <row r="3245" spans="1:16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-0.69999998807907104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18.699999988079071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45387.600001130253</v>
      </c>
    </row>
    <row r="3246" spans="1:16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-3.7000000476837158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21.700000047683716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45409.300001177937</v>
      </c>
    </row>
    <row r="3247" spans="1:16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-6.6999998092651367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24.699999809265137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45434.000000987202</v>
      </c>
    </row>
    <row r="3248" spans="1:16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-2.2000000476837158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20.200000047683716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45454.200001034886</v>
      </c>
    </row>
    <row r="3249" spans="1:16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2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16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45470.200001034886</v>
      </c>
    </row>
    <row r="3250" spans="1:16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2.0999999046325684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15.900000095367432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45486.100001130253</v>
      </c>
    </row>
    <row r="3251" spans="1:16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3.7000000476837158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14.299999952316284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45500.400001082569</v>
      </c>
    </row>
    <row r="3252" spans="1:16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3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45515.400001082569</v>
      </c>
    </row>
    <row r="3253" spans="1:16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4.4000000953674316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13.599999904632568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45529.000000987202</v>
      </c>
    </row>
    <row r="3254" spans="1:16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4.1999998092651367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13.800000190734863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45542.800001177937</v>
      </c>
    </row>
    <row r="3255" spans="1:16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/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14.200000047683716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45557.000001225621</v>
      </c>
    </row>
    <row r="3256" spans="1:16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3.4000000953674316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14.599999904632568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45571.600001130253</v>
      </c>
    </row>
    <row r="3257" spans="1:16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3.2000000476837158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14.799999952316284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45586.400001082569</v>
      </c>
    </row>
    <row r="3258" spans="1:16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-3.7999999523162842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21.799999952316284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45608.200001034886</v>
      </c>
    </row>
    <row r="3259" spans="1:16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2.9000000953674316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15.099999904632568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45623.300000939518</v>
      </c>
    </row>
    <row r="3260" spans="1:16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4.6999998092651367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13.300000190734863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45636.600001130253</v>
      </c>
    </row>
    <row r="3261" spans="1:16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/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15.500000089406967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45652.10000121966</v>
      </c>
    </row>
    <row r="3262" spans="1:16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0.30000001192092896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17.699999988079071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45669.800001207739</v>
      </c>
    </row>
    <row r="3263" spans="1:16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13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45682.800001207739</v>
      </c>
    </row>
    <row r="3264" spans="1:16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5.5999999046325684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12.400000095367432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45695.200001303107</v>
      </c>
    </row>
    <row r="3265" spans="1:16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/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16.200000047683716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45711.40000135079</v>
      </c>
    </row>
    <row r="3266" spans="1:16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-2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20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45731.40000135079</v>
      </c>
    </row>
    <row r="3267" spans="1:16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-0.10000000149011612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18.100000001490116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45749.50000135228</v>
      </c>
    </row>
    <row r="3268" spans="1:16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-0.69999998807907104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18.699999988079071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45768.200001340359</v>
      </c>
    </row>
    <row r="3269" spans="1:16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-2.7000000476837158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20.700000047683716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45788.900001388043</v>
      </c>
    </row>
    <row r="3270" spans="1:16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-4.5999999046325684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22.599999904632568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45811.500001292676</v>
      </c>
    </row>
    <row r="3271" spans="1:16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-3.4000000953674316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21.400000095367432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45832.900001388043</v>
      </c>
    </row>
    <row r="3272" spans="1:16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-0.5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18.5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45851.400001388043</v>
      </c>
    </row>
    <row r="3273" spans="1:16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0.10000000149011612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17.899999998509884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45869.300001386553</v>
      </c>
    </row>
    <row r="3274" spans="1:16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-1.3999999761581421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19.399999976158142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45888.700001362711</v>
      </c>
    </row>
    <row r="3275" spans="1:16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-2.4000000953674316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20.400000095367432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45909.100001458079</v>
      </c>
    </row>
    <row r="3276" spans="1:16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-2.5999999046325684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20.599999904632568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45929.700001362711</v>
      </c>
    </row>
    <row r="3277" spans="1:16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-2.5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20.5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45950.200001362711</v>
      </c>
    </row>
    <row r="3278" spans="1:16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-3.0999999046325684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21.099999904632568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45971.300001267344</v>
      </c>
    </row>
    <row r="3279" spans="1:16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0.60000002384185791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17.399999976158142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45988.700001243502</v>
      </c>
    </row>
    <row r="3280" spans="1:16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-7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25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46013.700001243502</v>
      </c>
    </row>
    <row r="3281" spans="1:16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-13.100000381469727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31.100000381469727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46044.800001624972</v>
      </c>
    </row>
    <row r="3282" spans="1:16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/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28.450000286102295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46073.250001911074</v>
      </c>
    </row>
    <row r="3283" spans="1:16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-7.8000001907348633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25.800000190734863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46099.050002101809</v>
      </c>
    </row>
    <row r="3284" spans="1:16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-5.5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23.5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46122.550002101809</v>
      </c>
    </row>
    <row r="3285" spans="1:16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1.1000000238418579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16.899999976158142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46139.450002077967</v>
      </c>
    </row>
    <row r="3286" spans="1:16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5.9000000953674316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12.099999904632568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46151.550001982599</v>
      </c>
    </row>
    <row r="3287" spans="1:16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10.300000190734863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7.6999998092651367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46159.250001791865</v>
      </c>
    </row>
    <row r="3288" spans="1:16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6.0999999046325684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11.900000095367432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46171.150001887232</v>
      </c>
    </row>
    <row r="3289" spans="1:16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2.9000000953674316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15.099999904632568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46186.250001791865</v>
      </c>
    </row>
    <row r="3290" spans="1:16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1.7999999523162842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16.200000047683716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46202.450001839548</v>
      </c>
    </row>
    <row r="3291" spans="1:16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1.7000000476837158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16.299999952316284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46218.750001791865</v>
      </c>
    </row>
    <row r="3292" spans="1:16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2.5999999046325684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15.400000095367432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46234.150001887232</v>
      </c>
    </row>
    <row r="3293" spans="1:16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2.2999999523162842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15.700000047683716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46249.850001934916</v>
      </c>
    </row>
    <row r="3294" spans="1:16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1.2999999523162842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16.700000047683716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46266.550001982599</v>
      </c>
    </row>
    <row r="3295" spans="1:16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-1.6000000238418579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19.600000023841858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46286.150002006441</v>
      </c>
    </row>
    <row r="3296" spans="1:16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-3.7999999523162842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21.799999952316284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46307.950001958758</v>
      </c>
    </row>
    <row r="3297" spans="1:16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-0.40000000596046448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18.400000005960464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46326.350001964718</v>
      </c>
    </row>
    <row r="3298" spans="1:16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-0.60000002384185791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18.600000023841858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46344.95000198856</v>
      </c>
    </row>
    <row r="3299" spans="1:16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-1.7000000476837158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19.700000047683716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46364.650002036244</v>
      </c>
    </row>
    <row r="3300" spans="1:16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2.4000000953674316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15.599999904632568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46380.250001940876</v>
      </c>
    </row>
    <row r="3301" spans="1:16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-3.7000000476837158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21.700000047683716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46401.95000198856</v>
      </c>
    </row>
    <row r="3302" spans="1:16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/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24.549999833106995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46426.500001821667</v>
      </c>
    </row>
    <row r="3303" spans="1:16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-9.3999996185302734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27.399999618530273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46453.900001440197</v>
      </c>
    </row>
    <row r="3304" spans="1:16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-4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22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46475.900001440197</v>
      </c>
    </row>
    <row r="3305" spans="1:16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/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18.899999976158142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46494.800001416355</v>
      </c>
    </row>
    <row r="3306" spans="1:16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2.2000000476837158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15.799999952316284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46510.600001368672</v>
      </c>
    </row>
    <row r="3307" spans="1:16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1.3999999761581421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16.600000023841858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46527.200001392514</v>
      </c>
    </row>
    <row r="3308" spans="1:16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1.1000000238418579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16.899999976158142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46544.100001368672</v>
      </c>
    </row>
    <row r="3309" spans="1:16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-0.89999997615814209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18.899999976158142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46563.00000134483</v>
      </c>
    </row>
    <row r="3310" spans="1:16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-0.89999997615814209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18.899999976158142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46581.900001320988</v>
      </c>
    </row>
    <row r="3311" spans="1:16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-1.1000000238418579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19.100000023841858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46601.00000134483</v>
      </c>
    </row>
    <row r="3312" spans="1:16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-1.7999999523162842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19.799999952316284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46620.800001297146</v>
      </c>
    </row>
    <row r="3313" spans="1:16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-1.2000000476837158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19.200000047683716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46640.00000134483</v>
      </c>
    </row>
    <row r="3314" spans="1:16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-2.2999999523162842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20.299999952316284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46660.300001297146</v>
      </c>
    </row>
    <row r="3315" spans="1:16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-1.7999999523162842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19.799999952316284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46680.100001249462</v>
      </c>
    </row>
    <row r="3316" spans="1:16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-0.40000000596046448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18.400000005960464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46698.500001255423</v>
      </c>
    </row>
    <row r="3317" spans="1:16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-2.0999999046325684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20.099999904632568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46718.600001160055</v>
      </c>
    </row>
    <row r="3318" spans="1:16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-5.8000001907348633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23.800000190734863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46742.40000135079</v>
      </c>
    </row>
    <row r="3319" spans="1:16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-10.800000190734863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28.800000190734863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46771.200001541525</v>
      </c>
    </row>
    <row r="3320" spans="1:16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/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25.950000047683716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46797.150001589209</v>
      </c>
    </row>
    <row r="3321" spans="1:16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-5.0999999046325684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23.099999904632568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46820.250001493841</v>
      </c>
    </row>
    <row r="3322" spans="1:16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/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25.700000047683716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46845.950001541525</v>
      </c>
    </row>
    <row r="3323" spans="1:16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-10.300000190734863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28.300000190734863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46874.25000173226</v>
      </c>
    </row>
    <row r="3324" spans="1:16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1.3999999761581421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16.600000023841858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46890.850001756102</v>
      </c>
    </row>
    <row r="3325" spans="1:16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-0.40000000596046448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18.400000005960464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46909.250001762062</v>
      </c>
    </row>
    <row r="3326" spans="1:16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1.7999999523162842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16.200000047683716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46925.450001809746</v>
      </c>
    </row>
    <row r="3327" spans="1:16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2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16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46941.450001809746</v>
      </c>
    </row>
    <row r="3328" spans="1:16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2.5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15.5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46956.950001809746</v>
      </c>
    </row>
    <row r="3329" spans="1:16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0.89999997615814209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17.100000023841858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46974.050001833588</v>
      </c>
    </row>
    <row r="3330" spans="1:16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-0.30000001192092896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18.300000011920929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46992.350001845509</v>
      </c>
    </row>
    <row r="3331" spans="1:16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1.6000000238418579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16.399999976158142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47008.750001821667</v>
      </c>
    </row>
    <row r="3332" spans="1:16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2.2999999523162842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15.700000047683716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47024.450001869351</v>
      </c>
    </row>
    <row r="3333" spans="1:16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2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47040.450001869351</v>
      </c>
    </row>
    <row r="3334" spans="1:16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9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9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47049.450001869351</v>
      </c>
    </row>
    <row r="3335" spans="1:16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2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16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47065.450001869351</v>
      </c>
    </row>
    <row r="3336" spans="1:16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-4.3000001907348633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22.300000190734863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47087.750002060086</v>
      </c>
    </row>
    <row r="3337" spans="1:16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-3.2999999523162842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21.299999952316284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47109.050002012402</v>
      </c>
    </row>
    <row r="3338" spans="1:16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4.9000000953674316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13.099999904632568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47122.150001917034</v>
      </c>
    </row>
    <row r="3339" spans="1:16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1.6000000238418579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16.399999976158142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47138.550001893193</v>
      </c>
    </row>
    <row r="3340" spans="1:16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1.2000000476837158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16.799999952316284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47155.350001845509</v>
      </c>
    </row>
    <row r="3341" spans="1:16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-2.7999999523162842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20.799999952316284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47176.150001797825</v>
      </c>
    </row>
    <row r="3342" spans="1:16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-3.2000000476837158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21.200000047683716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47197.350001845509</v>
      </c>
    </row>
    <row r="3343" spans="1:16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/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22.75000011920929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47220.100001964718</v>
      </c>
    </row>
    <row r="3344" spans="1:16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-6.3000001907348633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24.300000190734863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47244.400002155453</v>
      </c>
    </row>
    <row r="3345" spans="1:16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/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23.400000095367432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47267.80000225082</v>
      </c>
    </row>
    <row r="3346" spans="1:16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-4.5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22.5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47290.30000225082</v>
      </c>
    </row>
    <row r="3347" spans="1:16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-1.1000000238418579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19.100000023841858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47309.400002274662</v>
      </c>
    </row>
    <row r="3348" spans="1:16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-0.30000001192092896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18.300000011920929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47327.700002286583</v>
      </c>
    </row>
    <row r="3349" spans="1:16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0.40000000596046448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17.599999994039536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47345.300002280623</v>
      </c>
    </row>
    <row r="3350" spans="1:16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-2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20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47365.300002280623</v>
      </c>
    </row>
    <row r="3351" spans="1:16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1.5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16.5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47381.800002280623</v>
      </c>
    </row>
    <row r="3352" spans="1:16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0.20000000298023224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17.799999997019768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47399.600002277642</v>
      </c>
    </row>
    <row r="3353" spans="1:16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/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18.300000004470348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47417.900002282113</v>
      </c>
    </row>
    <row r="3354" spans="1:16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-0.80000001192092896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18.800000011920929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47436.700002294034</v>
      </c>
    </row>
    <row r="3355" spans="1:16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-1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19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47455.700002294034</v>
      </c>
    </row>
    <row r="3356" spans="1:16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-1.7999999523162842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19.799999952316284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47475.50000224635</v>
      </c>
    </row>
    <row r="3357" spans="1:16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-1.7000000476837158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19.700000047683716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47495.200002294034</v>
      </c>
    </row>
    <row r="3358" spans="1:16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-3.9000000953674316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21.900000095367432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47517.100002389401</v>
      </c>
    </row>
    <row r="3359" spans="1:16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-2.7000000476837158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20.700000047683716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47537.800002437085</v>
      </c>
    </row>
    <row r="3360" spans="1:16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/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21.300000071525574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47559.10000250861</v>
      </c>
    </row>
    <row r="3361" spans="1:16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-3.9000000953674316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21.900000095367432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47581.000002603978</v>
      </c>
    </row>
    <row r="3362" spans="1:16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/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18.700000047683716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47599.700002651662</v>
      </c>
    </row>
    <row r="3363" spans="1:16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2.5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15.5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47615.200002651662</v>
      </c>
    </row>
    <row r="3364" spans="1:16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3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15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47630.200002651662</v>
      </c>
    </row>
    <row r="3365" spans="1:16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-3.0999999046325684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21.099999904632568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47651.300002556294</v>
      </c>
    </row>
    <row r="3366" spans="1:16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-3.5999999046325684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21.599999904632568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47672.900002460927</v>
      </c>
    </row>
    <row r="3367" spans="1:16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0.89999997615814209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17.100000023841858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47690.000002484769</v>
      </c>
    </row>
    <row r="3368" spans="1:16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/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15.250000059604645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47705.250002544373</v>
      </c>
    </row>
    <row r="3369" spans="1:16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4.5999999046325684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13.400000095367432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47718.650002639741</v>
      </c>
    </row>
    <row r="3370" spans="1:16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4.0999999046325684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13.900000095367432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47732.550002735108</v>
      </c>
    </row>
    <row r="3371" spans="1:16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1.7999999523162842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16.200000047683716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47748.750002782792</v>
      </c>
    </row>
    <row r="3372" spans="1:16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5.8000001907348633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12.199999809265137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47760.950002592057</v>
      </c>
    </row>
    <row r="3373" spans="1:16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5.3000001907348633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12.699999809265137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47773.650002401322</v>
      </c>
    </row>
    <row r="3374" spans="1:16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1.7999999523162842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16.200000047683716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47789.850002449006</v>
      </c>
    </row>
    <row r="3375" spans="1:16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2.7000000476837158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15.299999952316284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47805.150002401322</v>
      </c>
    </row>
    <row r="3376" spans="1:16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1.2999999523162842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16.700000047683716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47821.850002449006</v>
      </c>
    </row>
    <row r="3377" spans="1:16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-2.7999999523162842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20.799999952316284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47842.650002401322</v>
      </c>
    </row>
    <row r="3378" spans="1:16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4.1999998092651367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13.800000190734863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47856.450002592057</v>
      </c>
    </row>
    <row r="3379" spans="1:16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5.5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12.5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47868.950002592057</v>
      </c>
    </row>
    <row r="3380" spans="1:16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-0.40000000596046448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18.400000005960464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47887.350002598017</v>
      </c>
    </row>
    <row r="3381" spans="1:16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6.8000001907348633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11.199999809265137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47898.550002407283</v>
      </c>
    </row>
    <row r="3382" spans="1:16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6.8000001907348633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11.199999809265137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47909.750002216548</v>
      </c>
    </row>
    <row r="3383" spans="1:16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8.6999998092651367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9.3000001907348633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47919.050002407283</v>
      </c>
    </row>
    <row r="3384" spans="1:16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8.6999998092651367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9.3000001907348633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47928.350002598017</v>
      </c>
    </row>
    <row r="3385" spans="1:16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1.1000000238418579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16.899999976158142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47945.250002574176</v>
      </c>
    </row>
    <row r="3386" spans="1:16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1.3999999761581421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16.600000023841858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47961.850002598017</v>
      </c>
    </row>
    <row r="3387" spans="1:16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/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12.950000107288361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47974.800002705306</v>
      </c>
    </row>
    <row r="3388" spans="1:16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8.6999998092651367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9.3000001907348633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47984.100002896041</v>
      </c>
    </row>
    <row r="3389" spans="1:16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12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47990.100002896041</v>
      </c>
    </row>
    <row r="3390" spans="1:16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18.100000381469727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0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47990.100002896041</v>
      </c>
    </row>
    <row r="3391" spans="1:16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20.200000762939453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0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47990.100002896041</v>
      </c>
    </row>
    <row r="3392" spans="1:16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17.600000381469727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0.39999961853027344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47990.500002514571</v>
      </c>
    </row>
    <row r="3393" spans="1:16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17.100000381469727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0.89999961853027344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47991.400002133101</v>
      </c>
    </row>
    <row r="3394" spans="1:16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16.700000762939453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1.2999992370605469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47992.700001370162</v>
      </c>
    </row>
    <row r="3395" spans="1:16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4.5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13.5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48006.200001370162</v>
      </c>
    </row>
    <row r="3396" spans="1:16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2.4000000953674316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15.599999904632568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48021.800001274794</v>
      </c>
    </row>
    <row r="3397" spans="1:16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4.8000001907348633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13.199999809265137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48035.000001084059</v>
      </c>
    </row>
    <row r="3398" spans="1:16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5.6999998092651367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12.300000190734863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48047.300001274794</v>
      </c>
    </row>
    <row r="3399" spans="1:16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13.899999618530273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4.1000003814697266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48051.400001656264</v>
      </c>
    </row>
    <row r="3400" spans="1:16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7.8000001907348633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10.199999809265137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48061.600001465529</v>
      </c>
    </row>
    <row r="3401" spans="1:16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5.6999998092651367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12.300000190734863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48073.900001656264</v>
      </c>
    </row>
    <row r="3402" spans="1:16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5.0999999046325684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12.900000095367432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48086.800001751631</v>
      </c>
    </row>
    <row r="3403" spans="1:16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4.8000001907348633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13.199999809265137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48100.000001560897</v>
      </c>
    </row>
    <row r="3404" spans="1:16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4.5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13.5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48113.500001560897</v>
      </c>
    </row>
    <row r="3405" spans="1:16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5.1999998092651367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12.800000190734863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48126.300001751631</v>
      </c>
    </row>
    <row r="3406" spans="1:16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6.8000001907348633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11.199999809265137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48137.500001560897</v>
      </c>
    </row>
    <row r="3407" spans="1:16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9.8999996185302734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8.1000003814697266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48145.600001942366</v>
      </c>
    </row>
    <row r="3408" spans="1:16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7.4000000953674316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10.599999904632568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48156.200001846999</v>
      </c>
    </row>
    <row r="3409" spans="1:16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5.9000000953674316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12.099999904632568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48168.300001751631</v>
      </c>
    </row>
    <row r="3410" spans="1:16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4.0999999046325684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13.900000095367432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48182.200001846999</v>
      </c>
    </row>
    <row r="3411" spans="1:16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5.5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12.5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48194.700001846999</v>
      </c>
    </row>
    <row r="3412" spans="1:16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8.5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9.5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48204.200001846999</v>
      </c>
    </row>
    <row r="3413" spans="1:16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9.1000003814697266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8.8999996185302734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48213.100001465529</v>
      </c>
    </row>
    <row r="3414" spans="1:16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/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7.5499997138977051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48220.650001179427</v>
      </c>
    </row>
    <row r="3415" spans="1:16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11.800000190734863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6.1999998092651367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48226.850000988692</v>
      </c>
    </row>
    <row r="3416" spans="1:16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/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6.6500000953674316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48233.500001084059</v>
      </c>
    </row>
    <row r="3417" spans="1:16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10.899999618530273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7.1000003814697266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48240.600001465529</v>
      </c>
    </row>
    <row r="3418" spans="1:16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12.100000381469727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5.8999996185302734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48246.500001084059</v>
      </c>
    </row>
    <row r="3419" spans="1:16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17.200000762939453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0.79999923706054688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48247.30000032112</v>
      </c>
    </row>
    <row r="3420" spans="1:16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18.600000381469727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0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48247.30000032112</v>
      </c>
    </row>
    <row r="3421" spans="1:16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17.399999618530273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0.60000038146972656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48247.90000070259</v>
      </c>
    </row>
    <row r="3422" spans="1:16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11.699999809265137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6.3000001907348633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48254.200000893325</v>
      </c>
    </row>
    <row r="3423" spans="1:16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11.600000381469727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6.3999996185302734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48260.600000511855</v>
      </c>
    </row>
    <row r="3424" spans="1:16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14.199999809265137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3.8000001907348633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48264.40000070259</v>
      </c>
    </row>
    <row r="3425" spans="1:16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6.9000000953674316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11.099999904632568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48275.500000607222</v>
      </c>
    </row>
    <row r="3426" spans="1:16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6.9000000953674316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11.099999904632568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48286.600000511855</v>
      </c>
    </row>
    <row r="3427" spans="1:16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13.300000190734863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4.6999998092651367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48291.30000032112</v>
      </c>
    </row>
    <row r="3428" spans="1:16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12.600000381469727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5.3999996185302734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48296.69999993965</v>
      </c>
    </row>
    <row r="3429" spans="1:16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15.600000381469727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2.3999996185302734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48299.099999558181</v>
      </c>
    </row>
    <row r="3430" spans="1:16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11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7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48306.099999558181</v>
      </c>
    </row>
    <row r="3431" spans="1:16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13.5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4.5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48310.599999558181</v>
      </c>
    </row>
    <row r="3432" spans="1:16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11.800000190734863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6.1999998092651367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48316.799999367446</v>
      </c>
    </row>
    <row r="3433" spans="1:16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9.8999996185302734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8.1000003814697266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48324.899999748915</v>
      </c>
    </row>
    <row r="3434" spans="1:16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11.399999618530273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6.6000003814697266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48331.500000130385</v>
      </c>
    </row>
    <row r="3435" spans="1:16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15.699999809265137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2.3000001907348633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48333.80000032112</v>
      </c>
    </row>
    <row r="3436" spans="1:16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18.200000762939453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0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48333.80000032112</v>
      </c>
    </row>
    <row r="3437" spans="1:16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17.200000762939453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0.79999923706054688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48334.599999558181</v>
      </c>
    </row>
    <row r="3438" spans="1:16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20.100000381469727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0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48334.599999558181</v>
      </c>
    </row>
    <row r="3439" spans="1:16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21.5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0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48334.599999558181</v>
      </c>
    </row>
    <row r="3440" spans="1:16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21.299999237060547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48334.599999558181</v>
      </c>
    </row>
    <row r="3441" spans="1:16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24.600000381469727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48334.599999558181</v>
      </c>
    </row>
    <row r="3442" spans="1:16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16.399999618530273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1.6000003814697266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48336.19999993965</v>
      </c>
    </row>
    <row r="3443" spans="1:16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15.100000381469727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2.8999996185302734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48339.099999558181</v>
      </c>
    </row>
    <row r="3444" spans="1:16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/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1.8499994277954102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48340.949998985976</v>
      </c>
    </row>
    <row r="3445" spans="1:16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17.200000762939453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0.79999923706054688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48341.749998223037</v>
      </c>
    </row>
    <row r="3446" spans="1:16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15.399999618530273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2.6000003814697266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48344.349998604506</v>
      </c>
    </row>
    <row r="3447" spans="1:16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14.5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3.5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48347.849998604506</v>
      </c>
    </row>
    <row r="3448" spans="1:16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14.100000381469727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3.8999996185302734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48351.749998223037</v>
      </c>
    </row>
    <row r="3449" spans="1:16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48352.749998223037</v>
      </c>
    </row>
    <row r="3450" spans="1:16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17.600000381469727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0.39999961853027344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48353.149997841567</v>
      </c>
    </row>
    <row r="3451" spans="1:16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14.100000381469727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3.8999996185302734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48357.049997460097</v>
      </c>
    </row>
    <row r="3452" spans="1:16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14.300000190734863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3.6999998092651367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48360.749997269362</v>
      </c>
    </row>
    <row r="3453" spans="1:16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16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2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48362.749997269362</v>
      </c>
    </row>
    <row r="3454" spans="1:16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14.199999809265137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3.8000001907348633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48366.549997460097</v>
      </c>
    </row>
    <row r="3455" spans="1:16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17.600000381469727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0.39999961853027344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48366.949997078627</v>
      </c>
    </row>
    <row r="3456" spans="1:16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17.899999618530273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0.10000038146972656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48367.049997460097</v>
      </c>
    </row>
    <row r="3457" spans="1:16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17.299999237060547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0.70000076293945313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48367.749998223037</v>
      </c>
    </row>
    <row r="3458" spans="1:16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17.5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0.5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48368.249998223037</v>
      </c>
    </row>
    <row r="3459" spans="1:16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19.5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48368.249998223037</v>
      </c>
    </row>
    <row r="3460" spans="1:16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20.200000762939453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48368.249998223037</v>
      </c>
    </row>
    <row r="3461" spans="1:16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18.399999618530273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48368.249998223037</v>
      </c>
    </row>
    <row r="3462" spans="1:16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19.700000762939453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48368.249998223037</v>
      </c>
    </row>
    <row r="3463" spans="1:16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21.799999237060547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48368.249998223037</v>
      </c>
    </row>
    <row r="3464" spans="1:16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21.700000762939453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0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48368.249998223037</v>
      </c>
    </row>
    <row r="3465" spans="1:16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20.700000762939453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48368.249998223037</v>
      </c>
    </row>
    <row r="3466" spans="1:16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19.799999237060547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0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48368.249998223037</v>
      </c>
    </row>
    <row r="3467" spans="1:16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18.700000762939453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0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48368.249998223037</v>
      </c>
    </row>
    <row r="3468" spans="1:16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17.899999618530273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0.10000038146972656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48368.349998604506</v>
      </c>
    </row>
    <row r="3469" spans="1:16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22.299999237060547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48368.349998604506</v>
      </c>
    </row>
    <row r="3470" spans="1:16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23.600000381469727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48368.349998604506</v>
      </c>
    </row>
    <row r="3471" spans="1:16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20.899999618530273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48368.349998604506</v>
      </c>
    </row>
    <row r="3472" spans="1:16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20.200000762939453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48368.349998604506</v>
      </c>
    </row>
    <row r="3473" spans="1:16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22.600000381469727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48368.349998604506</v>
      </c>
    </row>
    <row r="3474" spans="1:16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24.100000381469727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48368.349998604506</v>
      </c>
    </row>
    <row r="3475" spans="1:16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24.899999618530273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0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48368.349998604506</v>
      </c>
    </row>
    <row r="3476" spans="1:16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18.700000762939453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0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48368.349998604506</v>
      </c>
    </row>
    <row r="3477" spans="1:16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17.5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0.5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48368.849998604506</v>
      </c>
    </row>
    <row r="3478" spans="1:16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20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0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48368.849998604506</v>
      </c>
    </row>
    <row r="3479" spans="1:16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/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0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48368.849998604506</v>
      </c>
    </row>
    <row r="3480" spans="1:16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21.600000381469727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0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48368.849998604506</v>
      </c>
    </row>
    <row r="3481" spans="1:16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19.299999237060547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0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48368.849998604506</v>
      </c>
    </row>
    <row r="3482" spans="1:16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18.899999618530273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0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48368.849998604506</v>
      </c>
    </row>
    <row r="3483" spans="1:16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20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48368.849998604506</v>
      </c>
    </row>
    <row r="3484" spans="1:16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21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0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48368.849998604506</v>
      </c>
    </row>
    <row r="3485" spans="1:16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22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0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48368.849998604506</v>
      </c>
    </row>
    <row r="3486" spans="1:16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20.100000381469727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0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48368.849998604506</v>
      </c>
    </row>
    <row r="3487" spans="1:16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20.200000762939453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0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48368.849998604506</v>
      </c>
    </row>
    <row r="3488" spans="1:16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19.5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0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48368.849998604506</v>
      </c>
    </row>
    <row r="3489" spans="1:16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21.200000762939453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48368.849998604506</v>
      </c>
    </row>
    <row r="3490" spans="1:16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20.200000762939453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48368.849998604506</v>
      </c>
    </row>
    <row r="3491" spans="1:16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19.799999237060547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48368.849998604506</v>
      </c>
    </row>
    <row r="3492" spans="1:16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20.700000762939453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48368.849998604506</v>
      </c>
    </row>
    <row r="3493" spans="1:16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21.700000762939453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48368.849998604506</v>
      </c>
    </row>
    <row r="3494" spans="1:16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21.399999618530273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48368.849998604506</v>
      </c>
    </row>
    <row r="3495" spans="1:16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23.100000381469727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48368.849998604506</v>
      </c>
    </row>
    <row r="3496" spans="1:16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24.299999237060547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48368.849998604506</v>
      </c>
    </row>
    <row r="3497" spans="1:16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23.899999618530273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48368.849998604506</v>
      </c>
    </row>
    <row r="3498" spans="1:16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18.299999237060547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48368.849998604506</v>
      </c>
    </row>
    <row r="3499" spans="1:16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18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48368.849998604506</v>
      </c>
    </row>
    <row r="3500" spans="1:16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17.600000381469727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0.39999961853027344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48369.249998223037</v>
      </c>
    </row>
    <row r="3501" spans="1:16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16.899999618530273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1.1000003814697266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48370.349998604506</v>
      </c>
    </row>
    <row r="3502" spans="1:16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18.600000381469727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48370.349998604506</v>
      </c>
    </row>
    <row r="3503" spans="1:16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22.200000762939453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48370.349998604506</v>
      </c>
    </row>
    <row r="3504" spans="1:16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21.5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48370.349998604506</v>
      </c>
    </row>
    <row r="3505" spans="1:16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18.799999237060547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48370.349998604506</v>
      </c>
    </row>
    <row r="3506" spans="1:16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18.299999237060547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48370.349998604506</v>
      </c>
    </row>
    <row r="3507" spans="1:16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20.899999618530273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48370.349998604506</v>
      </c>
    </row>
    <row r="3508" spans="1:16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19.899999618530273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48370.349998604506</v>
      </c>
    </row>
    <row r="3509" spans="1:16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21.100000381469727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48370.349998604506</v>
      </c>
    </row>
    <row r="3510" spans="1:16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22.200000762939453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0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48370.349998604506</v>
      </c>
    </row>
    <row r="3511" spans="1:16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18.799999237060547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0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48370.349998604506</v>
      </c>
    </row>
    <row r="3512" spans="1:16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21.899999618530273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0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48370.349998604506</v>
      </c>
    </row>
    <row r="3513" spans="1:16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19.5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0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48370.349998604506</v>
      </c>
    </row>
    <row r="3514" spans="1:16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18.299999237060547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0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48370.349998604506</v>
      </c>
    </row>
    <row r="3515" spans="1:16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48370.349998604506</v>
      </c>
    </row>
    <row r="3516" spans="1:16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20.700000762939453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48370.349998604506</v>
      </c>
    </row>
    <row r="3517" spans="1:16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20.100000381469727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0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48370.349998604506</v>
      </c>
    </row>
    <row r="3518" spans="1:16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14.199999809265137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3.8000001907348633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48374.149998795241</v>
      </c>
    </row>
    <row r="3519" spans="1:16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16.399999618530273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1.6000003814697266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48375.749999176711</v>
      </c>
    </row>
    <row r="3520" spans="1:16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20.299999237060547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48375.749999176711</v>
      </c>
    </row>
    <row r="3521" spans="1:16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19.299999237060547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48375.749999176711</v>
      </c>
    </row>
    <row r="3522" spans="1:16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/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0.10000038146972656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48375.849999558181</v>
      </c>
    </row>
    <row r="3523" spans="1:16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16.5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1.5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48377.349999558181</v>
      </c>
    </row>
    <row r="3524" spans="1:16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21.799999237060547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48377.349999558181</v>
      </c>
    </row>
    <row r="3525" spans="1:16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19.700000762939453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48377.349999558181</v>
      </c>
    </row>
    <row r="3526" spans="1:16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19.399999618530273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0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48377.349999558181</v>
      </c>
    </row>
    <row r="3527" spans="1:16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15.699999809265137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2.3000001907348633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48379.649999748915</v>
      </c>
    </row>
    <row r="3528" spans="1:16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15.800000190734863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2.1999998092651367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48381.849999558181</v>
      </c>
    </row>
    <row r="3529" spans="1:16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17.299999237060547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0.70000076293945313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48382.55000032112</v>
      </c>
    </row>
    <row r="3530" spans="1:16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14.300000190734863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3.6999998092651367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48386.250000130385</v>
      </c>
    </row>
    <row r="3531" spans="1:16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14.199999809265137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3.8000001907348633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48390.05000032112</v>
      </c>
    </row>
    <row r="3532" spans="1:16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16.799999237060547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1.2000007629394531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48391.250001084059</v>
      </c>
    </row>
    <row r="3533" spans="1:16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17.299999237060547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0.70000076293945313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48391.950001846999</v>
      </c>
    </row>
    <row r="3534" spans="1:16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22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48391.950001846999</v>
      </c>
    </row>
    <row r="3535" spans="1:16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24.899999618530273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48391.950001846999</v>
      </c>
    </row>
    <row r="3536" spans="1:16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24.299999237060547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48391.950001846999</v>
      </c>
    </row>
    <row r="3537" spans="1:16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24.799999237060547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0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48391.950001846999</v>
      </c>
    </row>
    <row r="3538" spans="1:16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21.899999618530273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0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48391.950001846999</v>
      </c>
    </row>
    <row r="3539" spans="1:16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16.899999618530273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1.1000003814697266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48393.050002228469</v>
      </c>
    </row>
    <row r="3540" spans="1:16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16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2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48395.050002228469</v>
      </c>
    </row>
    <row r="3541" spans="1:16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/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0.44999980926513672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48395.500002037734</v>
      </c>
    </row>
    <row r="3542" spans="1:16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19.100000381469727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0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48395.500002037734</v>
      </c>
    </row>
    <row r="3543" spans="1:16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16.899999618530273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1.1000003814697266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48396.600002419204</v>
      </c>
    </row>
    <row r="3544" spans="1:16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13.100000381469727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4.8999996185302734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48401.500002037734</v>
      </c>
    </row>
    <row r="3545" spans="1:16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13.399999618530273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4.6000003814697266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48406.100002419204</v>
      </c>
    </row>
    <row r="3546" spans="1:16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14.100000381469727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3.8999996185302734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48410.000002037734</v>
      </c>
    </row>
    <row r="3547" spans="1:16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/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3.8999996185302734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48413.900001656264</v>
      </c>
    </row>
    <row r="3548" spans="1:16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/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3.3999996185302734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48417.300001274794</v>
      </c>
    </row>
    <row r="3549" spans="1:16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14.600000381469727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3.3999996185302734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48420.700000893325</v>
      </c>
    </row>
    <row r="3550" spans="1:16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13.5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4.5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48425.200000893325</v>
      </c>
    </row>
    <row r="3551" spans="1:16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14.800000190734863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3.1999998092651367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48428.40000070259</v>
      </c>
    </row>
    <row r="3552" spans="1:16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17.5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0.5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48428.90000070259</v>
      </c>
    </row>
    <row r="3553" spans="1:16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15.800000190734863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2.1999998092651367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48431.100000511855</v>
      </c>
    </row>
    <row r="3554" spans="1:16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15.100000381469727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2.8999996185302734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48434.000000130385</v>
      </c>
    </row>
    <row r="3555" spans="1:16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14.699999809265137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3.3000001907348633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48437.30000032112</v>
      </c>
    </row>
    <row r="3556" spans="1:16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/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2.8499999046325684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48440.150000225753</v>
      </c>
    </row>
    <row r="3557" spans="1:16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15.600000381469727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2.3999996185302734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48442.549999844283</v>
      </c>
    </row>
    <row r="3558" spans="1:16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15.899999618530273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2.1000003814697266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48444.650000225753</v>
      </c>
    </row>
    <row r="3559" spans="1:16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14.399999618530273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3.6000003814697266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48448.250000607222</v>
      </c>
    </row>
    <row r="3560" spans="1:16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15.899999618530273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2.1000003814697266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48450.350000988692</v>
      </c>
    </row>
    <row r="3561" spans="1:16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17.700000762939453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0.29999923706054688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48450.650000225753</v>
      </c>
    </row>
    <row r="3562" spans="1:16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18.200000762939453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0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48450.650000225753</v>
      </c>
    </row>
    <row r="3563" spans="1:16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20.100000381469727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48450.650000225753</v>
      </c>
    </row>
    <row r="3564" spans="1:16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20.799999237060547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48450.650000225753</v>
      </c>
    </row>
    <row r="3565" spans="1:16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21.200000762939453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48450.650000225753</v>
      </c>
    </row>
    <row r="3566" spans="1:16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20.200000762939453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0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48450.650000225753</v>
      </c>
    </row>
    <row r="3567" spans="1:16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15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3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48453.650000225753</v>
      </c>
    </row>
    <row r="3568" spans="1:16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10.300000190734863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7.6999998092651367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48461.350000035018</v>
      </c>
    </row>
    <row r="3569" spans="1:16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7.8000001907348633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10.199999809265137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48471.549999844283</v>
      </c>
    </row>
    <row r="3570" spans="1:16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8.1000003814697266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9.8999996185302734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48481.449999462813</v>
      </c>
    </row>
    <row r="3571" spans="1:16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9.5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8.5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48489.949999462813</v>
      </c>
    </row>
    <row r="3572" spans="1:16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8.6999998092651367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9.3000001907348633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48499.249999653548</v>
      </c>
    </row>
    <row r="3573" spans="1:16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10.5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7.5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48506.749999653548</v>
      </c>
    </row>
    <row r="3574" spans="1:16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8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10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48516.749999653548</v>
      </c>
    </row>
    <row r="3575" spans="1:16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9.6000003814697266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8.3999996185302734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48525.149999272078</v>
      </c>
    </row>
    <row r="3576" spans="1:16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8.1999998092651367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9.8000001907348633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48534.949999462813</v>
      </c>
    </row>
    <row r="3577" spans="1:16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8.6999998092651367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9.3000001907348633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48544.249999653548</v>
      </c>
    </row>
    <row r="3578" spans="1:16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10.199999809265137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7.8000001907348633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48552.049999844283</v>
      </c>
    </row>
    <row r="3579" spans="1:16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9.3999996185302734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8.6000003814697266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48560.650000225753</v>
      </c>
    </row>
    <row r="3580" spans="1:16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11.899999618530273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6.1000003814697266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48566.750000607222</v>
      </c>
    </row>
    <row r="3581" spans="1:16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12.199999809265137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5.8000001907348633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48572.550000797957</v>
      </c>
    </row>
    <row r="3582" spans="1:16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9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48581.550000797957</v>
      </c>
    </row>
    <row r="3583" spans="1:16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/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10.650000095367432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48592.200000893325</v>
      </c>
    </row>
    <row r="3584" spans="1:16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5.6999998092651367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12.300000190734863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48604.500001084059</v>
      </c>
    </row>
    <row r="3585" spans="1:16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14.300000190734863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3.6999998092651367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48608.200000893325</v>
      </c>
    </row>
    <row r="3586" spans="1:16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17.5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0.5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48608.700000893325</v>
      </c>
    </row>
    <row r="3587" spans="1:16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17.100000381469727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0.89999961853027344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48609.600000511855</v>
      </c>
    </row>
    <row r="3588" spans="1:16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19.100000381469727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0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48609.600000511855</v>
      </c>
    </row>
    <row r="3589" spans="1:16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11.800000190734863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6.1999998092651367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48615.80000032112</v>
      </c>
    </row>
    <row r="3590" spans="1:16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5.9000000953674316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12.099999904632568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48627.900000225753</v>
      </c>
    </row>
    <row r="3591" spans="1:16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3.5999999046325684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14.400000095367432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48642.30000032112</v>
      </c>
    </row>
    <row r="3592" spans="1:16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1.2999999523162842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16.700000047683716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48659.000000368804</v>
      </c>
    </row>
    <row r="3593" spans="1:16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1.1000000238418579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16.899999976158142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48675.900000344962</v>
      </c>
    </row>
    <row r="3594" spans="1:16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2.9000000953674316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15.099999904632568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48691.000000249594</v>
      </c>
    </row>
    <row r="3595" spans="1:16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9.8000001907348633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8.1999998092651367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48699.20000005886</v>
      </c>
    </row>
    <row r="3596" spans="1:16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9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9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48708.20000005886</v>
      </c>
    </row>
    <row r="3597" spans="1:16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6.4000000953674316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11.599999904632568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48719.799999963492</v>
      </c>
    </row>
    <row r="3598" spans="1:16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9.8000001907348633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8.1999998092651367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48727.999999772757</v>
      </c>
    </row>
    <row r="3599" spans="1:16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6.5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11.5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48739.499999772757</v>
      </c>
    </row>
    <row r="3600" spans="1:16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-0.40000000596046448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18.400000005960464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48757.899999778718</v>
      </c>
    </row>
    <row r="3601" spans="1:16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5.8000001907348633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12.199999809265137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48770.099999587983</v>
      </c>
    </row>
    <row r="3602" spans="1:16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6.6999998092651367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11.300000190734863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48781.399999778718</v>
      </c>
    </row>
    <row r="3603" spans="1:16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2.9000000953674316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15.099999904632568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48796.49999968335</v>
      </c>
    </row>
    <row r="3604" spans="1:16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/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48810.099999587983</v>
      </c>
    </row>
    <row r="3605" spans="1:16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5.9000000953674316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12.099999904632568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48822.199999492615</v>
      </c>
    </row>
    <row r="3606" spans="1:16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4.6999998092651367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13.300000190734863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48835.49999968335</v>
      </c>
    </row>
    <row r="3607" spans="1:16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6.5999999046325684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11.400000095367432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48846.899999778718</v>
      </c>
    </row>
    <row r="3608" spans="1:16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7.0999999046325684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10.900000095367432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48857.799999874085</v>
      </c>
    </row>
    <row r="3609" spans="1:16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7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11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48868.799999874085</v>
      </c>
    </row>
    <row r="3610" spans="1:16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2.2000000476837158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15.799999952316284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48884.599999826401</v>
      </c>
    </row>
    <row r="3611" spans="1:16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1.7000000476837158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16.299999952316284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48900.899999778718</v>
      </c>
    </row>
    <row r="3612" spans="1:16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-2.4000000953674316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20.400000095367432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48921.299999874085</v>
      </c>
    </row>
    <row r="3613" spans="1:16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2.2999999523162842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15.700000047683716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48936.999999921769</v>
      </c>
    </row>
    <row r="3614" spans="1:16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4.8000001907348633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13.199999809265137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48950.199999731034</v>
      </c>
    </row>
    <row r="3615" spans="1:16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2.7000000476837158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15.299999952316284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48965.49999968335</v>
      </c>
    </row>
    <row r="3616" spans="1:16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-1.6000000238418579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19.600000023841858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48985.099999707192</v>
      </c>
    </row>
    <row r="3617" spans="1:16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-1.2000000476837158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19.200000047683716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49004.299999754876</v>
      </c>
    </row>
    <row r="3618" spans="1:16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1.7999999523162842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16.200000047683716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49020.49999980256</v>
      </c>
    </row>
    <row r="3619" spans="1:16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-1.3999999761581421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19.399999976158142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49039.899999778718</v>
      </c>
    </row>
    <row r="3620" spans="1:16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-4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22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49061.899999778718</v>
      </c>
    </row>
    <row r="3621" spans="1:16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-3.7000000476837158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21.700000047683716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49083.599999826401</v>
      </c>
    </row>
    <row r="3622" spans="1:16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2.7999999523162842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15.200000047683716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49098.799999874085</v>
      </c>
    </row>
    <row r="3623" spans="1:16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4.5999999046325684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13.400000095367432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49112.199999969453</v>
      </c>
    </row>
    <row r="3624" spans="1:16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2.0999999046325684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15.900000095367432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49128.10000006482</v>
      </c>
    </row>
    <row r="3625" spans="1:16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2.2999999523162842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15.700000047683716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49143.800000112504</v>
      </c>
    </row>
    <row r="3626" spans="1:16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1.7000000476837158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16.299999952316284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49160.10000006482</v>
      </c>
    </row>
    <row r="3627" spans="1:16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0.30000001192092896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17.699999988079071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49177.800000052899</v>
      </c>
    </row>
    <row r="3628" spans="1:16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-0.69999998807907104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18.699999988079071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49196.500000040978</v>
      </c>
    </row>
    <row r="3629" spans="1:16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1.5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16.5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49213.000000040978</v>
      </c>
    </row>
    <row r="3630" spans="1:16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5.5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12.5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49225.500000040978</v>
      </c>
    </row>
    <row r="3631" spans="1:16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10.600000381469727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7.3999996185302734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49232.899999659508</v>
      </c>
    </row>
    <row r="3632" spans="1:16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6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12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49244.899999659508</v>
      </c>
    </row>
    <row r="3633" spans="1:16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0.69999998807907104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17.300000011920929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49262.199999671429</v>
      </c>
    </row>
    <row r="3634" spans="1:16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2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16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49278.199999671429</v>
      </c>
    </row>
    <row r="3635" spans="1:16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-1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19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49297.199999671429</v>
      </c>
    </row>
    <row r="3636" spans="1:16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-0.30000001192092896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18.300000011920929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49315.49999968335</v>
      </c>
    </row>
    <row r="3637" spans="1:16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5.8000001907348633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12.199999809265137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49327.699999492615</v>
      </c>
    </row>
    <row r="3638" spans="1:16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3.9000000953674316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14.099999904632568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49341.799999397248</v>
      </c>
    </row>
    <row r="3639" spans="1:16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4.9000000953674316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13.099999904632568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49354.899999301881</v>
      </c>
    </row>
    <row r="3640" spans="1:16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1.7000000476837158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16.299999952316284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49371.199999254197</v>
      </c>
    </row>
    <row r="3641" spans="1:16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-2.7000000476837158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20.700000047683716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49391.899999301881</v>
      </c>
    </row>
    <row r="3642" spans="1:16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-0.10000000149011612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18.100000001490116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49409.999999303371</v>
      </c>
    </row>
    <row r="3643" spans="1:16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/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18.6999999769032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49428.699999280274</v>
      </c>
    </row>
    <row r="3644" spans="1:16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-1.2999999523162842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19.299999952316284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49447.99999923259</v>
      </c>
    </row>
    <row r="3645" spans="1:16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49463.49999923259</v>
      </c>
    </row>
    <row r="3646" spans="1:16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3.7999999523162842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14.200000047683716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49477.699999280274</v>
      </c>
    </row>
    <row r="3647" spans="1:16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14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49491.699999280274</v>
      </c>
    </row>
    <row r="3648" spans="1:16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4.5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13.5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49505.199999280274</v>
      </c>
    </row>
    <row r="3649" spans="1:16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5.6999998092651367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12.300000190734863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49517.499999471009</v>
      </c>
    </row>
    <row r="3650" spans="1:16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5.5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12.5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49529.999999471009</v>
      </c>
    </row>
    <row r="3651" spans="1:16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4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14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49543.999999471009</v>
      </c>
    </row>
    <row r="3652" spans="1:16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0.60000002384185791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17.399999976158142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49561.399999447167</v>
      </c>
    </row>
    <row r="3653" spans="1:16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0.5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17.5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49578.899999447167</v>
      </c>
    </row>
    <row r="3654" spans="1:16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-1.7999999523162842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19.799999952316284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49598.699999399483</v>
      </c>
    </row>
    <row r="3655" spans="1:16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-1.5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19.5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49618.199999399483</v>
      </c>
    </row>
    <row r="3656" spans="1:16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/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20.549999952316284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49638.749999351799</v>
      </c>
    </row>
    <row r="3657" spans="1:16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-3.5999999046325684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21.599999904632568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49660.349999256432</v>
      </c>
    </row>
    <row r="3658" spans="1:16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-3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21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49681.349999256432</v>
      </c>
    </row>
    <row r="3659" spans="1:16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-1.6000000238418579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19.600000023841858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49700.949999280274</v>
      </c>
    </row>
    <row r="3660" spans="1:16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/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18.450000017881393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49719.399999298155</v>
      </c>
    </row>
    <row r="3661" spans="1:16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0.69999998807907104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17.300000011920929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49736.699999310076</v>
      </c>
    </row>
    <row r="3662" spans="1:16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3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15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49751.699999310076</v>
      </c>
    </row>
    <row r="3663" spans="1:16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2.2999999523162842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15.700000047683716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49767.39999935776</v>
      </c>
    </row>
    <row r="3664" spans="1:16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0.40000000596046448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17.599999994039536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49784.999999351799</v>
      </c>
    </row>
    <row r="3665" spans="1:16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0.80000001192092896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17.199999988079071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49802.199999339879</v>
      </c>
    </row>
    <row r="3666" spans="1:16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0.40000000596046448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17.599999994039536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49819.799999333918</v>
      </c>
    </row>
    <row r="3667" spans="1:16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-9.3000001907348633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27.300000190734863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49847.099999524653</v>
      </c>
    </row>
    <row r="3668" spans="1:16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-12.899999618530273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30.899999618530273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49877.999999143183</v>
      </c>
    </row>
    <row r="3669" spans="1:16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-12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30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49907.999999143183</v>
      </c>
    </row>
    <row r="3670" spans="1:16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-12.600000381469727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30.600000381469727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49938.599999524653</v>
      </c>
    </row>
    <row r="3671" spans="1:16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-6.9000000953674316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24.900000095367432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49963.49999962002</v>
      </c>
    </row>
    <row r="3672" spans="1:16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-10.699999809265137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28.699999809265137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49992.199999429286</v>
      </c>
    </row>
    <row r="3673" spans="1:16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-12.399999618530273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30.399999618530273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50022.599999047816</v>
      </c>
    </row>
    <row r="3674" spans="1:16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/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26.149999856948853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50048.749998904765</v>
      </c>
    </row>
    <row r="3675" spans="1:16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-3.9000000953674316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21.900000095367432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50070.649999000132</v>
      </c>
    </row>
    <row r="3676" spans="1:16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-0.5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18.5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50089.149999000132</v>
      </c>
    </row>
    <row r="3677" spans="1:16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17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50106.149999000132</v>
      </c>
    </row>
    <row r="3678" spans="1:16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1.5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16.5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50122.649999000132</v>
      </c>
    </row>
    <row r="3679" spans="1:16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/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16.300000011920929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50138.949999012053</v>
      </c>
    </row>
    <row r="3680" spans="1:16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1.8999999761581421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16.100000023841858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50155.049999035895</v>
      </c>
    </row>
    <row r="3681" spans="1:16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0.5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17.5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50172.549999035895</v>
      </c>
    </row>
    <row r="3682" spans="1:16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1.2000000476837158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16.799999952316284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50189.349998988211</v>
      </c>
    </row>
    <row r="3683" spans="1:16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0.80000001192092896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17.199999988079071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50206.54999897629</v>
      </c>
    </row>
    <row r="3684" spans="1:16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1.6000000238418579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16.399999976158142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50222.949998952448</v>
      </c>
    </row>
    <row r="3685" spans="1:16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2.0999999046325684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15.900000095367432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50238.849999047816</v>
      </c>
    </row>
    <row r="3686" spans="1:16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0.89999997615814209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17.100000023841858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50255.949999071658</v>
      </c>
    </row>
    <row r="3687" spans="1:16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/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18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50273.949999071658</v>
      </c>
    </row>
    <row r="3688" spans="1:16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-0.89999997615814209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18.899999976158142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50292.849999047816</v>
      </c>
    </row>
    <row r="3689" spans="1:16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-1.8999999761581421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19.899999976158142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50312.749999023974</v>
      </c>
    </row>
    <row r="3690" spans="1:16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-0.89999997615814209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18.899999976158142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50331.649999000132</v>
      </c>
    </row>
    <row r="3691" spans="1:16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1.5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16.5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50348.149999000132</v>
      </c>
    </row>
    <row r="3692" spans="1:16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2.2000000476837158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15.799999952316284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50363.949998952448</v>
      </c>
    </row>
    <row r="3693" spans="1:16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10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8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50371.949998952448</v>
      </c>
    </row>
    <row r="3694" spans="1:16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5.6999998092651367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12.300000190734863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50384.249999143183</v>
      </c>
    </row>
    <row r="3695" spans="1:16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/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15.300000101327896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50399.549999244511</v>
      </c>
    </row>
    <row r="3696" spans="1:16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-0.30000001192092896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18.300000011920929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50417.849999256432</v>
      </c>
    </row>
    <row r="3697" spans="1:16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-0.20000000298023224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18.200000002980232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50436.049999259412</v>
      </c>
    </row>
    <row r="3698" spans="1:16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-4.5999999046325684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22.599999904632568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50458.649999164045</v>
      </c>
    </row>
    <row r="3699" spans="1:16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-3.9000000953674316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21.900000095367432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50480.549999259412</v>
      </c>
    </row>
    <row r="3700" spans="1:16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-3.7000000476837158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21.700000047683716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50502.249999307096</v>
      </c>
    </row>
    <row r="3701" spans="1:16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-6.6999998092651367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24.699999809265137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50526.949999116361</v>
      </c>
    </row>
    <row r="3702" spans="1:16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-4.6999998092651367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22.699999809265137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50549.649998925626</v>
      </c>
    </row>
    <row r="3703" spans="1:16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-4.6999998092651367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22.699999809265137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50572.349998734891</v>
      </c>
    </row>
    <row r="3704" spans="1:16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-0.60000002384185791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18.600000023841858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50590.949998758733</v>
      </c>
    </row>
    <row r="3705" spans="1:16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3.9000000953674316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14.099999904632568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50605.049998663366</v>
      </c>
    </row>
    <row r="3706" spans="1:16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4.6999998092651367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13.300000190734863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50618.349998854101</v>
      </c>
    </row>
    <row r="3707" spans="1:16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1.7999999523162842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16.200000047683716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50634.549998901784</v>
      </c>
    </row>
    <row r="3708" spans="1:16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-7.8000001907348633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25.800000190734863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50660.349999092519</v>
      </c>
    </row>
    <row r="3709" spans="1:16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-1.3999999761581421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19.399999976158142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50679.749999068677</v>
      </c>
    </row>
    <row r="3710" spans="1:16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3.7999999523162842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14.200000047683716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50693.949999116361</v>
      </c>
    </row>
    <row r="3711" spans="1:16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12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50705.949999116361</v>
      </c>
    </row>
    <row r="3712" spans="1:16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4.4000000953674316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13.599999904632568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50719.549999020994</v>
      </c>
    </row>
    <row r="3713" spans="1:16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-5.3000001907348633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23.300000190734863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50742.849999211729</v>
      </c>
    </row>
    <row r="3714" spans="1:16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2.7000000476837158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15.299999952316284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50758.149999164045</v>
      </c>
    </row>
    <row r="3715" spans="1:16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6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12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50770.149999164045</v>
      </c>
    </row>
    <row r="3716" spans="1:16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6.5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11.5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50781.649999164045</v>
      </c>
    </row>
    <row r="3717" spans="1:16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11.899999618530273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6.1000003814697266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50787.749999545515</v>
      </c>
    </row>
    <row r="3718" spans="1:16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13.800000190734863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4.1999998092651367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50791.94999935478</v>
      </c>
    </row>
    <row r="3719" spans="1:16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5.5999999046325684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12.400000095367432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50804.349999450147</v>
      </c>
    </row>
    <row r="3720" spans="1:16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4.5999999046325684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13.400000095367432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50817.749999545515</v>
      </c>
    </row>
    <row r="3721" spans="1:16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4.3000001907348633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13.699999809265137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50831.44999935478</v>
      </c>
    </row>
    <row r="3722" spans="1:16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/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15.649999901652336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50847.099999256432</v>
      </c>
    </row>
    <row r="3723" spans="1:16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0.40000000596046448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17.599999994039536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50864.699999250472</v>
      </c>
    </row>
    <row r="3724" spans="1:16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3.2000000476837158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14.799999952316284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50879.499999202788</v>
      </c>
    </row>
    <row r="3725" spans="1:16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/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10.49999988079071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50889.999999083579</v>
      </c>
    </row>
    <row r="3726" spans="1:16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11.800000190734863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6.1999998092651367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50896.199998892844</v>
      </c>
    </row>
    <row r="3727" spans="1:16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7.9000000953674316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10.099999904632568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50906.299998797476</v>
      </c>
    </row>
    <row r="3728" spans="1:16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5.9000000953674316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12.099999904632568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50918.399998702109</v>
      </c>
    </row>
    <row r="3729" spans="1:16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4.8000001907348633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13.199999809265137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50931.599998511374</v>
      </c>
    </row>
    <row r="3730" spans="1:16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2.0999999046325684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15.900000095367432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50947.499998606741</v>
      </c>
    </row>
    <row r="3731" spans="1:16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-1.1000000238418579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19.100000023841858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50966.599998630583</v>
      </c>
    </row>
    <row r="3732" spans="1:16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/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20.050000011920929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50986.649998642504</v>
      </c>
    </row>
    <row r="3733" spans="1:16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-3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21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51007.649998642504</v>
      </c>
    </row>
    <row r="3734" spans="1:16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-5.1999998092651367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23.199999809265137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51030.849998451769</v>
      </c>
    </row>
    <row r="3735" spans="1:16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51054.849998451769</v>
      </c>
    </row>
    <row r="3736" spans="1:16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-2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20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51074.849998451769</v>
      </c>
    </row>
    <row r="3737" spans="1:16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/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20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51094.849998451769</v>
      </c>
    </row>
    <row r="3738" spans="1:16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/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12.300000190734863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51107.149998642504</v>
      </c>
    </row>
    <row r="3739" spans="1:16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12.300000190734863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51119.449998833239</v>
      </c>
    </row>
    <row r="3740" spans="1:16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5.0999999046325684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12.900000095367432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51132.349998928607</v>
      </c>
    </row>
    <row r="3741" spans="1:16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2.7000000476837158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15.299999952316284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51147.649998880923</v>
      </c>
    </row>
    <row r="3742" spans="1:16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/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15.849999964237213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51163.49999884516</v>
      </c>
    </row>
    <row r="3743" spans="1:16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1.6000000238418579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16.399999976158142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51179.899998821318</v>
      </c>
    </row>
    <row r="3744" spans="1:16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5.4000000953674316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12.599999904632568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51192.499998725951</v>
      </c>
    </row>
    <row r="3745" spans="1:16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5.6999998092651367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12.300000190734863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51204.799998916686</v>
      </c>
    </row>
    <row r="3746" spans="1:16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3.9000000953674316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14.099999904632568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51218.899998821318</v>
      </c>
    </row>
    <row r="3747" spans="1:16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4.9000000953674316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13.099999904632568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51231.999998725951</v>
      </c>
    </row>
    <row r="3748" spans="1:16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1.7000000476837158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16.299999952316284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51248.299998678267</v>
      </c>
    </row>
    <row r="3749" spans="1:16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2.2999999523162842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15.700000047683716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51263.999998725951</v>
      </c>
    </row>
    <row r="3750" spans="1:16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8.1000003814697266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9.8999996185302734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51273.899998344481</v>
      </c>
    </row>
    <row r="3751" spans="1:16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7.4000000953674316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10.599999904632568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51284.499998249114</v>
      </c>
    </row>
    <row r="3752" spans="1:16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6.8000001907348633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11.199999809265137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51295.699998058379</v>
      </c>
    </row>
    <row r="3753" spans="1:16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13.199999809265137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4.8000001907348633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51300.499998249114</v>
      </c>
    </row>
    <row r="3754" spans="1:16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13.699999809265137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4.3000001907348633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51304.799998439848</v>
      </c>
    </row>
    <row r="3755" spans="1:16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8.5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9.5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51314.299998439848</v>
      </c>
    </row>
    <row r="3756" spans="1:16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8.3999996185302734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9.6000003814697266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51323.899998821318</v>
      </c>
    </row>
    <row r="3757" spans="1:16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/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7.25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51331.149998821318</v>
      </c>
    </row>
    <row r="3758" spans="1:16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13.100000381469727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4.8999996185302734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51336.049998439848</v>
      </c>
    </row>
    <row r="3759" spans="1:16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10.699999809265137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7.3000001907348633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51343.349998630583</v>
      </c>
    </row>
    <row r="3760" spans="1:16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/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9.6500000953674316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51352.999998725951</v>
      </c>
    </row>
    <row r="3761" spans="1:16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6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12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51364.999998725951</v>
      </c>
    </row>
    <row r="3762" spans="1:16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9.3000001907348633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8.6999998092651367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51373.699998535216</v>
      </c>
    </row>
    <row r="3763" spans="1:16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10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51381.699998535216</v>
      </c>
    </row>
    <row r="3764" spans="1:16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4.9000000953674316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13.099999904632568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51394.799998439848</v>
      </c>
    </row>
    <row r="3765" spans="1:16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5.5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51407.299998439848</v>
      </c>
    </row>
    <row r="3766" spans="1:16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/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9.5500001907348633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51416.849998630583</v>
      </c>
    </row>
    <row r="3767" spans="1:16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11.399999618530273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6.6000003814697266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51423.449999012053</v>
      </c>
    </row>
    <row r="3768" spans="1:16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3.5999999046325684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14.400000095367432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51437.84999910742</v>
      </c>
    </row>
    <row r="3769" spans="1:16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3.4000000953674316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14.599999904632568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51452.449999012053</v>
      </c>
    </row>
    <row r="3770" spans="1:16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4.5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13.5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51465.949999012053</v>
      </c>
    </row>
    <row r="3771" spans="1:16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12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6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51471.949999012053</v>
      </c>
    </row>
    <row r="3772" spans="1:16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16.5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51473.449999012053</v>
      </c>
    </row>
    <row r="3773" spans="1:16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9.8999996185302734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8.1000003814697266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51481.549999393523</v>
      </c>
    </row>
    <row r="3774" spans="1:16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14.5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3.5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51485.049999393523</v>
      </c>
    </row>
    <row r="3775" spans="1:16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14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4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51489.049999393523</v>
      </c>
    </row>
    <row r="3776" spans="1:16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15.600000381469727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2.3999996185302734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51491.449999012053</v>
      </c>
    </row>
    <row r="3777" spans="1:16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11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51498.449999012053</v>
      </c>
    </row>
    <row r="3778" spans="1:16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14.899999618530273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3.1000003814697266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51501.549999393523</v>
      </c>
    </row>
    <row r="3779" spans="1:16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16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2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51503.549999393523</v>
      </c>
    </row>
    <row r="3780" spans="1:16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13.899999618530273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4.1000003814697266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51507.649999774992</v>
      </c>
    </row>
    <row r="3781" spans="1:16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12.800000190734863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5.1999998092651367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51512.849999584258</v>
      </c>
    </row>
    <row r="3782" spans="1:16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15.300000190734863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2.6999998092651367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51515.549999393523</v>
      </c>
    </row>
    <row r="3783" spans="1:16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11.100000381469727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6.8999996185302734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51522.449999012053</v>
      </c>
    </row>
    <row r="3784" spans="1:16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11.699999809265137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6.3000001907348633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51528.749999202788</v>
      </c>
    </row>
    <row r="3785" spans="1:16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10.800000190734863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7.1999998092651367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51535.949999012053</v>
      </c>
    </row>
    <row r="3786" spans="1:16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13.899999618530273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4.1000003814697266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51540.049999393523</v>
      </c>
    </row>
    <row r="3787" spans="1:16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16.899999618530273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1.1000003814697266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51541.149999774992</v>
      </c>
    </row>
    <row r="3788" spans="1:16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17.100000381469727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0.89999961853027344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51542.049999393523</v>
      </c>
    </row>
    <row r="3789" spans="1:16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14.899999618530273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3.1000003814697266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51545.149999774992</v>
      </c>
    </row>
    <row r="3790" spans="1:16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15.699999809265137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2.3000001907348633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51547.449999965727</v>
      </c>
    </row>
    <row r="3791" spans="1:16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15.5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2.5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51549.949999965727</v>
      </c>
    </row>
    <row r="3792" spans="1:16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15.899999618530273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2.1000003814697266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51552.050000347197</v>
      </c>
    </row>
    <row r="3793" spans="1:16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18.600000381469727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0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51552.050000347197</v>
      </c>
    </row>
    <row r="3794" spans="1:16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21.600000381469727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0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51552.050000347197</v>
      </c>
    </row>
    <row r="3795" spans="1:16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23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0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51552.050000347197</v>
      </c>
    </row>
    <row r="3796" spans="1:16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21.5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0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51552.050000347197</v>
      </c>
    </row>
    <row r="3797" spans="1:16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/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0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51552.050000347197</v>
      </c>
    </row>
    <row r="3798" spans="1:16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18.600000381469727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0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51552.050000347197</v>
      </c>
    </row>
    <row r="3799" spans="1:16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16.299999237060547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1.7000007629394531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51553.750001110137</v>
      </c>
    </row>
    <row r="3800" spans="1:16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15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51556.750001110137</v>
      </c>
    </row>
    <row r="3801" spans="1:16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/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2.8000001907348633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51559.550001300871</v>
      </c>
    </row>
    <row r="3802" spans="1:16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15.399999618530273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2.6000003814697266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51562.150001682341</v>
      </c>
    </row>
    <row r="3803" spans="1:16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13.899999618530273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4.1000003814697266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51566.250002063811</v>
      </c>
    </row>
    <row r="3804" spans="1:16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12.300000190734863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5.6999998092651367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51571.950001873076</v>
      </c>
    </row>
    <row r="3805" spans="1:16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13.300000190734863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4.6999998092651367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51576.650001682341</v>
      </c>
    </row>
    <row r="3806" spans="1:16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15.699999809265137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2.3000001907348633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51578.950001873076</v>
      </c>
    </row>
    <row r="3807" spans="1:16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15.600000381469727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2.3999996185302734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51581.350001491606</v>
      </c>
    </row>
    <row r="3808" spans="1:16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18.200000762939453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0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51581.350001491606</v>
      </c>
    </row>
    <row r="3809" spans="1:16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20.600000381469727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0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51581.350001491606</v>
      </c>
    </row>
    <row r="3810" spans="1:16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21.399999618530273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0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51581.350001491606</v>
      </c>
    </row>
    <row r="3811" spans="1:16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19.200000762939453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0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51581.350001491606</v>
      </c>
    </row>
    <row r="3812" spans="1:16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16.200000762939453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1.7999992370605469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51583.150000728667</v>
      </c>
    </row>
    <row r="3813" spans="1:16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16.5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1.5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51584.650000728667</v>
      </c>
    </row>
    <row r="3814" spans="1:16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15.5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2.5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51587.150000728667</v>
      </c>
    </row>
    <row r="3815" spans="1:16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12.600000381469727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5.3999996185302734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51592.550000347197</v>
      </c>
    </row>
    <row r="3816" spans="1:16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/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3.6499996185302734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51596.199999965727</v>
      </c>
    </row>
    <row r="3817" spans="1:16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16.100000381469727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1.8999996185302734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51598.099999584258</v>
      </c>
    </row>
    <row r="3818" spans="1:16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22.200000762939453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0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51598.099999584258</v>
      </c>
    </row>
    <row r="3819" spans="1:16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19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0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51598.099999584258</v>
      </c>
    </row>
    <row r="3820" spans="1:16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17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1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51599.099999584258</v>
      </c>
    </row>
    <row r="3821" spans="1:16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16.799999237060547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1.2000007629394531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51600.300000347197</v>
      </c>
    </row>
    <row r="3822" spans="1:16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21.700000762939453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0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51600.300000347197</v>
      </c>
    </row>
    <row r="3823" spans="1:16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/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0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51600.300000347197</v>
      </c>
    </row>
    <row r="3824" spans="1:16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26.5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0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51600.300000347197</v>
      </c>
    </row>
    <row r="3825" spans="1:16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25.600000381469727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0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51600.300000347197</v>
      </c>
    </row>
    <row r="3826" spans="1:16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23.899999618530273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0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51600.300000347197</v>
      </c>
    </row>
    <row r="3827" spans="1:16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24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0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51600.300000347197</v>
      </c>
    </row>
    <row r="3828" spans="1:16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20.399999618530273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0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51600.300000347197</v>
      </c>
    </row>
    <row r="3829" spans="1:16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21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0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51600.300000347197</v>
      </c>
    </row>
    <row r="3830" spans="1:16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19.5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51600.300000347197</v>
      </c>
    </row>
    <row r="3831" spans="1:16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21.100000381469727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0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51600.300000347197</v>
      </c>
    </row>
    <row r="3832" spans="1:16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17.299999237060547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0.70000076293945313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51601.000001110137</v>
      </c>
    </row>
    <row r="3833" spans="1:16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16.399999618530273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1.6000003814697266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51602.600001491606</v>
      </c>
    </row>
    <row r="3834" spans="1:16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21.5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0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51602.600001491606</v>
      </c>
    </row>
    <row r="3835" spans="1:16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16.200000762939453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1.7999992370605469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51604.400000728667</v>
      </c>
    </row>
    <row r="3836" spans="1:16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16.600000381469727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1.3999996185302734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51605.800000347197</v>
      </c>
    </row>
    <row r="3837" spans="1:16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17.899999618530273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0.10000038146972656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51605.900000728667</v>
      </c>
    </row>
    <row r="3838" spans="1:16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23.600000381469727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51605.900000728667</v>
      </c>
    </row>
    <row r="3839" spans="1:16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23.100000381469727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51605.900000728667</v>
      </c>
    </row>
    <row r="3840" spans="1:16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23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51605.900000728667</v>
      </c>
    </row>
    <row r="3841" spans="1:16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21.899999618530273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51605.900000728667</v>
      </c>
    </row>
    <row r="3842" spans="1:16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21.299999237060547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51605.900000728667</v>
      </c>
    </row>
    <row r="3843" spans="1:16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22.700000762939453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51605.900000728667</v>
      </c>
    </row>
    <row r="3844" spans="1:16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51605.900000728667</v>
      </c>
    </row>
    <row r="3845" spans="1:16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20.700000762939453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51605.900000728667</v>
      </c>
    </row>
    <row r="3846" spans="1:16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/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51605.900000728667</v>
      </c>
    </row>
    <row r="3847" spans="1:16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22.600000381469727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51605.900000728667</v>
      </c>
    </row>
    <row r="3848" spans="1:16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22.5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51605.900000728667</v>
      </c>
    </row>
    <row r="3849" spans="1:16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22.899999618530273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51605.900000728667</v>
      </c>
    </row>
    <row r="3850" spans="1:16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22.299999237060547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0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51605.900000728667</v>
      </c>
    </row>
    <row r="3851" spans="1:16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23.600000381469727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51605.900000728667</v>
      </c>
    </row>
    <row r="3852" spans="1:16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20.899999618530273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0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51605.900000728667</v>
      </c>
    </row>
    <row r="3853" spans="1:16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18.399999618530273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0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51605.900000728667</v>
      </c>
    </row>
    <row r="3854" spans="1:16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17.5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0.5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51606.400000728667</v>
      </c>
    </row>
    <row r="3855" spans="1:16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19.5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51606.400000728667</v>
      </c>
    </row>
    <row r="3856" spans="1:16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21.100000381469727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0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51606.400000728667</v>
      </c>
    </row>
    <row r="3857" spans="1:16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21.200000762939453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0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51606.400000728667</v>
      </c>
    </row>
    <row r="3858" spans="1:16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/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0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51606.400000728667</v>
      </c>
    </row>
    <row r="3859" spans="1:16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20.700000762939453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0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51606.400000728667</v>
      </c>
    </row>
    <row r="3860" spans="1:16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19.100000381469727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51606.400000728667</v>
      </c>
    </row>
    <row r="3861" spans="1:16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19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51606.400000728667</v>
      </c>
    </row>
    <row r="3862" spans="1:16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19.899999618530273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51606.400000728667</v>
      </c>
    </row>
    <row r="3863" spans="1:16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/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51606.400000728667</v>
      </c>
    </row>
    <row r="3864" spans="1:16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/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51606.400000728667</v>
      </c>
    </row>
    <row r="3865" spans="1:16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24.399999618530273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51606.400000728667</v>
      </c>
    </row>
    <row r="3866" spans="1:16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25.100000381469727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51606.400000728667</v>
      </c>
    </row>
    <row r="3867" spans="1:16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24.700000762939453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51606.400000728667</v>
      </c>
    </row>
    <row r="3868" spans="1:16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23.899999618530273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51606.400000728667</v>
      </c>
    </row>
    <row r="3869" spans="1:16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22.5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51606.400000728667</v>
      </c>
    </row>
    <row r="3870" spans="1:16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22.299999237060547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51606.400000728667</v>
      </c>
    </row>
    <row r="3871" spans="1:16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23.799999237060547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0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51606.400000728667</v>
      </c>
    </row>
    <row r="3872" spans="1:16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18.399999618530273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51606.400000728667</v>
      </c>
    </row>
    <row r="3873" spans="1:16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18.399999618530273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51606.400000728667</v>
      </c>
    </row>
    <row r="3874" spans="1:16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21.100000381469727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51606.400000728667</v>
      </c>
    </row>
    <row r="3875" spans="1:16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21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0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51606.400000728667</v>
      </c>
    </row>
    <row r="3876" spans="1:16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18.200000762939453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0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51606.400000728667</v>
      </c>
    </row>
    <row r="3877" spans="1:16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/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51606.400000728667</v>
      </c>
    </row>
    <row r="3878" spans="1:16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18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51606.400000728667</v>
      </c>
    </row>
    <row r="3879" spans="1:16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19.100000381469727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51606.400000728667</v>
      </c>
    </row>
    <row r="3880" spans="1:16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51606.400000728667</v>
      </c>
    </row>
    <row r="3881" spans="1:16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20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51606.400000728667</v>
      </c>
    </row>
    <row r="3882" spans="1:16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20.5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51606.400000728667</v>
      </c>
    </row>
    <row r="3883" spans="1:16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23.100000381469727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51606.400000728667</v>
      </c>
    </row>
    <row r="3884" spans="1:16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21.100000381469727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51606.400000728667</v>
      </c>
    </row>
    <row r="3885" spans="1:16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14.300000190734863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3.6999998092651367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51610.100000537932</v>
      </c>
    </row>
    <row r="3886" spans="1:16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14.300000190734863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3.6999998092651367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51613.800000347197</v>
      </c>
    </row>
    <row r="3887" spans="1:16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/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2.9499998092651367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51616.750000156462</v>
      </c>
    </row>
    <row r="3888" spans="1:16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15.800000190734863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2.1999998092651367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51618.949999965727</v>
      </c>
    </row>
    <row r="3889" spans="1:16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16.899999618530273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1.1000003814697266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51620.050000347197</v>
      </c>
    </row>
    <row r="3890" spans="1:16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18.399999618530273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51620.050000347197</v>
      </c>
    </row>
    <row r="3891" spans="1:16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20.700000762939453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51620.050000347197</v>
      </c>
    </row>
    <row r="3892" spans="1:16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20.799999237060547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51620.050000347197</v>
      </c>
    </row>
    <row r="3893" spans="1:16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24.600000381469727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51620.050000347197</v>
      </c>
    </row>
    <row r="3894" spans="1:16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22.399999618530273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0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51620.050000347197</v>
      </c>
    </row>
    <row r="3895" spans="1:16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17.100000381469727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0.89999961853027344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51620.949999965727</v>
      </c>
    </row>
    <row r="3896" spans="1:16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20.700000762939453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51620.949999965727</v>
      </c>
    </row>
    <row r="3897" spans="1:16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20.899999618530273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51620.949999965727</v>
      </c>
    </row>
    <row r="3898" spans="1:16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17.899999618530273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0.10000038146972656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51621.050000347197</v>
      </c>
    </row>
    <row r="3899" spans="1:16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13.899999618530273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4.1000003814697266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51625.150000728667</v>
      </c>
    </row>
    <row r="3900" spans="1:16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13.800000190734863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4.1999998092651367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51629.350000537932</v>
      </c>
    </row>
    <row r="3901" spans="1:16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16.299999237060547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1.7000007629394531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51631.050001300871</v>
      </c>
    </row>
    <row r="3902" spans="1:16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18.899999618530273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0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51631.050001300871</v>
      </c>
    </row>
    <row r="3903" spans="1:16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18.200000762939453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0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51631.050001300871</v>
      </c>
    </row>
    <row r="3904" spans="1:16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11.600000381469727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6.3999996185302734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51637.450000919402</v>
      </c>
    </row>
    <row r="3905" spans="1:16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12.600000381469727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5.3999996185302734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51642.850000537932</v>
      </c>
    </row>
    <row r="3906" spans="1:16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17.200000762939453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0.79999923706054688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51643.649999774992</v>
      </c>
    </row>
    <row r="3907" spans="1:16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15.600000381469727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2.3999996185302734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51646.049999393523</v>
      </c>
    </row>
    <row r="3908" spans="1:16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17.600000381469727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0.39999961853027344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51646.449999012053</v>
      </c>
    </row>
    <row r="3909" spans="1:16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19.700000762939453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51646.449999012053</v>
      </c>
    </row>
    <row r="3910" spans="1:16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19.700000762939453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51646.449999012053</v>
      </c>
    </row>
    <row r="3911" spans="1:16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21.100000381469727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51646.449999012053</v>
      </c>
    </row>
    <row r="3912" spans="1:16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22.5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51646.449999012053</v>
      </c>
    </row>
    <row r="3913" spans="1:16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/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51646.449999012053</v>
      </c>
    </row>
    <row r="3914" spans="1:16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/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51646.449999012053</v>
      </c>
    </row>
    <row r="3915" spans="1:16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18.700000762939453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51646.449999012053</v>
      </c>
    </row>
    <row r="3916" spans="1:16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20.5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51646.449999012053</v>
      </c>
    </row>
    <row r="3917" spans="1:16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19.5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51646.449999012053</v>
      </c>
    </row>
    <row r="3918" spans="1:16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21.299999237060547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0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51646.449999012053</v>
      </c>
    </row>
    <row r="3919" spans="1:16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18.5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0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51646.449999012053</v>
      </c>
    </row>
    <row r="3920" spans="1:16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19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0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51646.449999012053</v>
      </c>
    </row>
    <row r="3921" spans="1:16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18.899999618530273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0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51646.449999012053</v>
      </c>
    </row>
    <row r="3922" spans="1:16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19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0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51646.449999012053</v>
      </c>
    </row>
    <row r="3923" spans="1:16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18.799999237060547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0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51646.449999012053</v>
      </c>
    </row>
    <row r="3924" spans="1:16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16.700000762939453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1.2999992370605469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51647.749998249114</v>
      </c>
    </row>
    <row r="3925" spans="1:16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17.899999618530273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0.10000038146972656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51647.849998630583</v>
      </c>
    </row>
    <row r="3926" spans="1:16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19.600000381469727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0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51647.849998630583</v>
      </c>
    </row>
    <row r="3927" spans="1:16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17.799999237060547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0.20000076293945313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51648.049999393523</v>
      </c>
    </row>
    <row r="3928" spans="1:16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16.5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1.5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51649.549999393523</v>
      </c>
    </row>
    <row r="3929" spans="1:16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13.5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4.5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51654.049999393523</v>
      </c>
    </row>
    <row r="3930" spans="1:16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15.399999618530273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2.6000003814697266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51656.649999774992</v>
      </c>
    </row>
    <row r="3931" spans="1:16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14.699999809265137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3.3000001907348633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51659.949999965727</v>
      </c>
    </row>
    <row r="3932" spans="1:16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12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6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51665.949999965727</v>
      </c>
    </row>
    <row r="3933" spans="1:16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16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2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51667.949999965727</v>
      </c>
    </row>
    <row r="3934" spans="1:16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11.100000381469727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6.8999996185302734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51674.849999584258</v>
      </c>
    </row>
    <row r="3935" spans="1:16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9.1999998092651367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8.8000001907348633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51683.649999774992</v>
      </c>
    </row>
    <row r="3936" spans="1:16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8.1999998092651367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9.8000001907348633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51693.449999965727</v>
      </c>
    </row>
    <row r="3937" spans="1:16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51702.949999965727</v>
      </c>
    </row>
    <row r="3938" spans="1:16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11.300000190734863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6.6999998092651367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51709.649999774992</v>
      </c>
    </row>
    <row r="3939" spans="1:16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12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6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51715.649999774992</v>
      </c>
    </row>
    <row r="3940" spans="1:16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8.6000003814697266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9.3999996185302734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51725.049999393523</v>
      </c>
    </row>
    <row r="3941" spans="1:16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6.1999998092651367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11.800000190734863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51736.849999584258</v>
      </c>
    </row>
    <row r="3942" spans="1:16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6.0999999046325684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11.900000095367432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51748.749999679625</v>
      </c>
    </row>
    <row r="3943" spans="1:16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5.9000000953674316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12.099999904632568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51760.849999584258</v>
      </c>
    </row>
    <row r="3944" spans="1:16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6.6999998092651367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11.300000190734863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51772.149999774992</v>
      </c>
    </row>
    <row r="3945" spans="1:16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8.8999996185302734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9.1000003814697266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51781.250000156462</v>
      </c>
    </row>
    <row r="3946" spans="1:16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10.199999809265137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7.8000001907348633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51789.050000347197</v>
      </c>
    </row>
    <row r="3947" spans="1:16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13.199999809265137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4.8000001907348633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51793.850000537932</v>
      </c>
    </row>
    <row r="3948" spans="1:16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17.200000762939453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0.79999923706054688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51794.649999774992</v>
      </c>
    </row>
    <row r="3949" spans="1:16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16.600000381469727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1.3999996185302734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51796.049999393523</v>
      </c>
    </row>
    <row r="3950" spans="1:16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/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6.3999998569488525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51802.449999250472</v>
      </c>
    </row>
    <row r="3951" spans="1:16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6.5999999046325684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11.400000095367432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51813.849999345839</v>
      </c>
    </row>
    <row r="3952" spans="1:16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6.0999999046325684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11.900000095367432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51825.749999441206</v>
      </c>
    </row>
    <row r="3953" spans="1:16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5.5999999046325684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12.400000095367432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51838.149999536574</v>
      </c>
    </row>
    <row r="3954" spans="1:16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5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51851.149999536574</v>
      </c>
    </row>
    <row r="3955" spans="1:16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7.6999998092651367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10.300000190734863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51861.449999727309</v>
      </c>
    </row>
    <row r="3956" spans="1:16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11.600000381469727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6.3999996185302734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51867.849999345839</v>
      </c>
    </row>
    <row r="3957" spans="1:16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19.100000381469727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0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51867.849999345839</v>
      </c>
    </row>
    <row r="3958" spans="1:16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18.299999237060547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0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51867.849999345839</v>
      </c>
    </row>
    <row r="3959" spans="1:16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7.6999998092651367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10.300000190734863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51878.149999536574</v>
      </c>
    </row>
    <row r="3960" spans="1:16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3.5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14.5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51892.649999536574</v>
      </c>
    </row>
    <row r="3961" spans="1:16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4.8000001907348633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13.199999809265137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51905.849999345839</v>
      </c>
    </row>
    <row r="3962" spans="1:16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12.300000190734863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5.6999998092651367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51911.549999155104</v>
      </c>
    </row>
    <row r="3963" spans="1:16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19.399999618530273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0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51911.549999155104</v>
      </c>
    </row>
    <row r="3964" spans="1:16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15.899999618530273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2.1000003814697266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51913.649999536574</v>
      </c>
    </row>
    <row r="3965" spans="1:16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9.6000003814697266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8.3999996185302734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51922.049999155104</v>
      </c>
    </row>
    <row r="3966" spans="1:16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7.0999999046325684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10.900000095367432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51932.949999250472</v>
      </c>
    </row>
    <row r="3967" spans="1:16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3.0999999046325684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14.900000095367432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51947.849999345839</v>
      </c>
    </row>
    <row r="3968" spans="1:16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8.6000003814697266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9.3999996185302734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51957.249998964369</v>
      </c>
    </row>
    <row r="3969" spans="1:16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7.5999999046325684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10.400000095367432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51967.649999059737</v>
      </c>
    </row>
    <row r="3970" spans="1:16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3.5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14.5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51982.149999059737</v>
      </c>
    </row>
    <row r="3971" spans="1:16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2.5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15.5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51997.649999059737</v>
      </c>
    </row>
    <row r="3972" spans="1:16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5.6999998092651367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12.300000190734863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52009.949999250472</v>
      </c>
    </row>
    <row r="3973" spans="1:16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6.5999999046325684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11.400000095367432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52021.349999345839</v>
      </c>
    </row>
    <row r="3974" spans="1:16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5.1999998092651367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12.800000190734863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52034.149999536574</v>
      </c>
    </row>
    <row r="3975" spans="1:16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7.6999998092651367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10.300000190734863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52044.449999727309</v>
      </c>
    </row>
    <row r="3976" spans="1:16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7.9000000953674316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10.099999904632568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52054.549999631941</v>
      </c>
    </row>
    <row r="3977" spans="1:16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5.0999999046325684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12.900000095367432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52067.449999727309</v>
      </c>
    </row>
    <row r="3978" spans="1:16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6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12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52079.449999727309</v>
      </c>
    </row>
    <row r="3979" spans="1:16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1.5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16.5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52095.949999727309</v>
      </c>
    </row>
    <row r="3980" spans="1:16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4.5999999046325684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13.400000095367432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52109.349999822676</v>
      </c>
    </row>
    <row r="3981" spans="1:16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5.8000001907348633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12.199999809265137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52121.549999631941</v>
      </c>
    </row>
    <row r="3982" spans="1:16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3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15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52136.549999631941</v>
      </c>
    </row>
    <row r="3983" spans="1:16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2.9000000953674316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15.099999904632568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52151.649999536574</v>
      </c>
    </row>
    <row r="3984" spans="1:16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3.5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14.5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52166.149999536574</v>
      </c>
    </row>
    <row r="3985" spans="1:16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/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14.850000023841858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52180.999999560416</v>
      </c>
    </row>
    <row r="3986" spans="1:16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2.7999999523162842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15.200000047683716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52196.199999608099</v>
      </c>
    </row>
    <row r="3987" spans="1:16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-1.1000000238418579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19.100000023841858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52215.299999631941</v>
      </c>
    </row>
    <row r="3988" spans="1:16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-3.4000000953674316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21.400000095367432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52236.699999727309</v>
      </c>
    </row>
    <row r="3989" spans="1:16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-3.0999999046325684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21.099999904632568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52257.799999631941</v>
      </c>
    </row>
    <row r="3990" spans="1:16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-1.3999999761581421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19.399999976158142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52277.199999608099</v>
      </c>
    </row>
    <row r="3991" spans="1:16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-1.5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19.5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52296.699999608099</v>
      </c>
    </row>
    <row r="3992" spans="1:16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-1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19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52315.699999608099</v>
      </c>
    </row>
    <row r="3993" spans="1:16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-3.7999999523162842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21.799999952316284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52337.499999560416</v>
      </c>
    </row>
    <row r="3994" spans="1:16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-7.5999999046325684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25.599999904632568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52363.099999465048</v>
      </c>
    </row>
    <row r="3995" spans="1:16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0.40000000596046448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17.599999994039536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52380.699999459088</v>
      </c>
    </row>
    <row r="3996" spans="1:16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3.7000000476837158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14.299999952316284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52394.999999411404</v>
      </c>
    </row>
    <row r="3997" spans="1:16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3.2000000476837158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14.799999952316284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52409.79999936372</v>
      </c>
    </row>
    <row r="3998" spans="1:16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6.5999999046325684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11.400000095367432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52421.199999459088</v>
      </c>
    </row>
    <row r="3999" spans="1:16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1.5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16.5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52437.699999459088</v>
      </c>
    </row>
    <row r="4000" spans="1:16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-5.8000001907348633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23.800000190734863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52461.499999649823</v>
      </c>
    </row>
    <row r="4001" spans="1:16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-7.8000001907348633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25.800000190734863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52487.299999840558</v>
      </c>
    </row>
    <row r="4002" spans="1:16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24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52511.299999840558</v>
      </c>
    </row>
    <row r="4003" spans="1:16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-1.5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19.5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52530.799999840558</v>
      </c>
    </row>
    <row r="4004" spans="1:16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6.5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11.5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52542.299999840558</v>
      </c>
    </row>
    <row r="4005" spans="1:16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5.3000001907348633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12.699999809265137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52554.999999649823</v>
      </c>
    </row>
    <row r="4006" spans="1:16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1.2999999523162842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16.700000047683716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52571.699999697506</v>
      </c>
    </row>
    <row r="4007" spans="1:16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-1.6000000238418579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19.600000023841858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52591.299999721348</v>
      </c>
    </row>
    <row r="4008" spans="1:16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-4.5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22.5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52613.799999721348</v>
      </c>
    </row>
    <row r="4009" spans="1:16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-11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29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52642.799999721348</v>
      </c>
    </row>
    <row r="4010" spans="1:16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-15.300000190734863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33.300000190734863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52676.099999912083</v>
      </c>
    </row>
    <row r="4011" spans="1:16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-4.6999998092651367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22.699999809265137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52698.799999721348</v>
      </c>
    </row>
    <row r="4012" spans="1:16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0.10000000149011612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17.899999998509884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52716.699999719858</v>
      </c>
    </row>
    <row r="4013" spans="1:16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-2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20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52736.699999719858</v>
      </c>
    </row>
    <row r="4014" spans="1:16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-1.7000000476837158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19.700000047683716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52756.399999767542</v>
      </c>
    </row>
    <row r="4015" spans="1:16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0.20000000298023224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17.799999997019768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52774.199999764562</v>
      </c>
    </row>
    <row r="4016" spans="1:16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7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11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52785.199999764562</v>
      </c>
    </row>
    <row r="4017" spans="1:16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6.1999998092651367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11.800000190734863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52796.999999955297</v>
      </c>
    </row>
    <row r="4018" spans="1:16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3.7999999523162842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14.200000047683716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52811.20000000298</v>
      </c>
    </row>
    <row r="4019" spans="1:16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0.5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17.5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52828.70000000298</v>
      </c>
    </row>
    <row r="4020" spans="1:16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1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17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52845.70000000298</v>
      </c>
    </row>
    <row r="4021" spans="1:16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-2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20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52865.70000000298</v>
      </c>
    </row>
    <row r="4022" spans="1:16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-3.7000000476837158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21.700000047683716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52887.400000050664</v>
      </c>
    </row>
    <row r="4023" spans="1:16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-6.1999998092651367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24.199999809265137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52911.599999859929</v>
      </c>
    </row>
    <row r="4024" spans="1:16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-6.6999998092651367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24.699999809265137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52936.299999669194</v>
      </c>
    </row>
    <row r="4025" spans="1:16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-8.6999998092651367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26.699999809265137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52962.999999478459</v>
      </c>
    </row>
    <row r="4026" spans="1:16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-7.1999998092651367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25.199999809265137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52988.199999287724</v>
      </c>
    </row>
    <row r="4027" spans="1:16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-9.8999996185302734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27.899999618530273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53016.099998906255</v>
      </c>
    </row>
    <row r="4028" spans="1:16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-10.199999809265137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28.199999809265137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53044.29999871552</v>
      </c>
    </row>
    <row r="4029" spans="1:16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-9.1000003814697266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27.100000381469727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53071.39999909699</v>
      </c>
    </row>
    <row r="4030" spans="1:16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-4.4000000953674316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22.400000095367432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53093.799999192357</v>
      </c>
    </row>
    <row r="4031" spans="1:16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-3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21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53114.799999192357</v>
      </c>
    </row>
    <row r="4032" spans="1:16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-3.7000000476837158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21.700000047683716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53136.499999240041</v>
      </c>
    </row>
    <row r="4033" spans="1:16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-9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53163.499999240041</v>
      </c>
    </row>
    <row r="4034" spans="1:16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-8.8999996185302734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26.899999618530273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53190.399998858571</v>
      </c>
    </row>
    <row r="4035" spans="1:16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-5.6999998092651367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23.699999809265137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53214.099998667836</v>
      </c>
    </row>
    <row r="4036" spans="1:16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-0.30000001192092896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18.300000011920929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53232.399998679757</v>
      </c>
    </row>
    <row r="4037" spans="1:16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-1.8999999761581421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19.899999976158142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53252.299998655915</v>
      </c>
    </row>
    <row r="4038" spans="1:16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-8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26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53278.299998655915</v>
      </c>
    </row>
    <row r="4039" spans="1:16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-12.600000381469727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30.600000381469727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53308.899999037385</v>
      </c>
    </row>
    <row r="4040" spans="1:16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-14.899999618530273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32.899999618530273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53341.799998655915</v>
      </c>
    </row>
    <row r="4041" spans="1:16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-14.399999618530273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32.399999618530273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53374.199998274446</v>
      </c>
    </row>
    <row r="4042" spans="1:16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-7.3000001907348633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25.300000190734863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53399.49999846518</v>
      </c>
    </row>
    <row r="4043" spans="1:16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-10.5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28.5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53427.99999846518</v>
      </c>
    </row>
    <row r="4044" spans="1:16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-5.8000001907348633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23.800000190734863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53451.799998655915</v>
      </c>
    </row>
    <row r="4045" spans="1:16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-3.5999999046325684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21.599999904632568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53473.399998560548</v>
      </c>
    </row>
    <row r="4046" spans="1:16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-3.5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21.5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53494.899998560548</v>
      </c>
    </row>
    <row r="4047" spans="1:16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-3.4000000953674316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21.400000095367432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53516.299998655915</v>
      </c>
    </row>
    <row r="4048" spans="1:16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-3.5999999046325684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21.599999904632568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53537.899998560548</v>
      </c>
    </row>
    <row r="4049" spans="1:16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24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53561.899998560548</v>
      </c>
    </row>
    <row r="4050" spans="1:16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-3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21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53582.899998560548</v>
      </c>
    </row>
    <row r="4051" spans="1:16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-12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30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53612.899998560548</v>
      </c>
    </row>
    <row r="4052" spans="1:16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-8.3999996185302734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26.399999618530273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53639.299998179078</v>
      </c>
    </row>
    <row r="4053" spans="1:16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-2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20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53659.299998179078</v>
      </c>
    </row>
    <row r="4054" spans="1:16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-5.1999998092651367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23.199999809265137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53682.499997988343</v>
      </c>
    </row>
    <row r="4055" spans="1:16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-7.1999998092651367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25.199999809265137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53707.699997797608</v>
      </c>
    </row>
    <row r="4056" spans="1:16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-3.5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21.5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53729.199997797608</v>
      </c>
    </row>
    <row r="4057" spans="1:16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-6.4000000953674316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24.400000095367432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53753.599997892976</v>
      </c>
    </row>
    <row r="4058" spans="1:16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-7.4000000953674316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25.400000095367432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53778.999997988343</v>
      </c>
    </row>
    <row r="4059" spans="1:16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-4.6999998092651367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22.699999809265137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53801.699997797608</v>
      </c>
    </row>
    <row r="4060" spans="1:16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-9.1000003814697266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27.100000381469727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53828.799998179078</v>
      </c>
    </row>
    <row r="4061" spans="1:16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-8.6999998092651367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26.699999809265137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53855.499997988343</v>
      </c>
    </row>
    <row r="4062" spans="1:16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-6.0999999046325684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24.099999904632568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53879.599997892976</v>
      </c>
    </row>
    <row r="4063" spans="1:16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-4.9000000953674316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22.900000095367432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53902.499997988343</v>
      </c>
    </row>
    <row r="4064" spans="1:16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-9.6000003814697266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27.600000381469727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53930.099998369813</v>
      </c>
    </row>
    <row r="4065" spans="1:16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-4.8000001907348633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22.800000190734863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53952.899998560548</v>
      </c>
    </row>
    <row r="4066" spans="1:16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-5.1999998092651367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23.199999809265137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53976.099998369813</v>
      </c>
    </row>
    <row r="4067" spans="1:16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-11.300000190734863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29.300000190734863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54005.399998560548</v>
      </c>
    </row>
    <row r="4068" spans="1:16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-12.899999618530273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30.899999618530273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54036.299998179078</v>
      </c>
    </row>
    <row r="4069" spans="1:16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-10.100000381469727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28.100000381469727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54064.399998560548</v>
      </c>
    </row>
    <row r="4070" spans="1:16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-9.6999998092651367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27.699999809265137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54092.099998369813</v>
      </c>
    </row>
    <row r="4071" spans="1:16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-8.3999996185302734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26.399999618530273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54118.499997988343</v>
      </c>
    </row>
    <row r="4072" spans="1:16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-6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24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54142.499997988343</v>
      </c>
    </row>
    <row r="4073" spans="1:16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-2.2000000476837158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20.200000047683716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54162.699998036027</v>
      </c>
    </row>
    <row r="4074" spans="1:16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2.2000000476837158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15.799999952316284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54178.499997988343</v>
      </c>
    </row>
    <row r="4075" spans="1:16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4.0999999046325684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13.900000095367432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54192.399998083711</v>
      </c>
    </row>
    <row r="4076" spans="1:16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0.20000000298023224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17.799999997019768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54210.19999808073</v>
      </c>
    </row>
    <row r="4077" spans="1:16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1.6000000238418579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16.399999976158142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54226.599998056889</v>
      </c>
    </row>
    <row r="4078" spans="1:16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0.89999997615814209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17.100000023841858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54243.69999808073</v>
      </c>
    </row>
    <row r="4079" spans="1:16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-4.0999999046325684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22.099999904632568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54265.799997985363</v>
      </c>
    </row>
    <row r="4080" spans="1:16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-10.600000381469727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28.600000381469727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54294.399998366833</v>
      </c>
    </row>
    <row r="4081" spans="1:16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-3.5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21.5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54315.899998366833</v>
      </c>
    </row>
    <row r="4082" spans="1:16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3.5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14.5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54330.399998366833</v>
      </c>
    </row>
    <row r="4083" spans="1:16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5.3000001907348633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12.699999809265137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54343.099998176098</v>
      </c>
    </row>
    <row r="4084" spans="1:16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-0.89999997615814209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18.899999976158142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54361.999998152256</v>
      </c>
    </row>
    <row r="4085" spans="1:16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-1.2999999523162842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19.299999952316284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54381.299998104572</v>
      </c>
    </row>
    <row r="4086" spans="1:16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-3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21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54402.299998104572</v>
      </c>
    </row>
    <row r="4087" spans="1:16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1.6000000238418579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16.399999976158142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54418.69999808073</v>
      </c>
    </row>
    <row r="4088" spans="1:16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6.5999999046325684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11.400000095367432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54430.099998176098</v>
      </c>
    </row>
    <row r="4089" spans="1:16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4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14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54444.099998176098</v>
      </c>
    </row>
    <row r="4090" spans="1:16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-1.5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19.5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54463.599998176098</v>
      </c>
    </row>
    <row r="4091" spans="1:16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3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15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54478.599998176098</v>
      </c>
    </row>
    <row r="4092" spans="1:16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3.0999999046325684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14.900000095367432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54493.499998271465</v>
      </c>
    </row>
    <row r="4093" spans="1:16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10.199999809265137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7.8000001907348633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54501.2999984622</v>
      </c>
    </row>
    <row r="4094" spans="1:16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7.8000001907348633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10.199999809265137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54511.499998271465</v>
      </c>
    </row>
    <row r="4095" spans="1:16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1.7999999523162842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16.200000047683716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54527.699998319149</v>
      </c>
    </row>
    <row r="4096" spans="1:16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6.0999999046325684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11.900000095367432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54539.599998414516</v>
      </c>
    </row>
    <row r="4097" spans="1:16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13.399999618530273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4.6000003814697266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54544.199998795986</v>
      </c>
    </row>
    <row r="4098" spans="1:16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6.8000001907348633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11.199999809265137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54555.399998605251</v>
      </c>
    </row>
    <row r="4099" spans="1:16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1.5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16.5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54571.899998605251</v>
      </c>
    </row>
    <row r="4100" spans="1:16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0.20000000298023224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17.799999997019768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54589.699998602271</v>
      </c>
    </row>
    <row r="4101" spans="1:16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-3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21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54610.699998602271</v>
      </c>
    </row>
    <row r="4102" spans="1:16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1.8999999761581421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16.100000023841858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54626.799998626113</v>
      </c>
    </row>
    <row r="4103" spans="1:16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-0.10000000149011612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18.100000001490116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54644.899998627603</v>
      </c>
    </row>
    <row r="4104" spans="1:16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-0.89999997615814209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18.899999976158142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54663.799998603761</v>
      </c>
    </row>
    <row r="4105" spans="1:16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2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54679.799998603761</v>
      </c>
    </row>
    <row r="4106" spans="1:16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16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54695.799998603761</v>
      </c>
    </row>
    <row r="4107" spans="1:16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0.60000002384185791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17.399999976158142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54713.199998579919</v>
      </c>
    </row>
    <row r="4108" spans="1:16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6.6999998092651367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11.300000190734863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54724.499998770654</v>
      </c>
    </row>
    <row r="4109" spans="1:16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6.1999998092651367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11.800000190734863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54736.299998961389</v>
      </c>
    </row>
    <row r="4110" spans="1:16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1.7999999523162842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16.200000047683716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54752.499999009073</v>
      </c>
    </row>
    <row r="4111" spans="1:16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0.69999998807907104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17.300000011920929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54769.799999020994</v>
      </c>
    </row>
    <row r="4112" spans="1:16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10.399999618530273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7.6000003814697266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54777.399999402463</v>
      </c>
    </row>
    <row r="4113" spans="1:16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5.9000000953674316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12.099999904632568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54789.499999307096</v>
      </c>
    </row>
    <row r="4114" spans="1:16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6.1999998092651367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11.800000190734863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54801.299999497831</v>
      </c>
    </row>
    <row r="4115" spans="1:16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3.4000000953674316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14.599999904632568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54815.899999402463</v>
      </c>
    </row>
    <row r="4116" spans="1:16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1.6000000238418579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16.399999976158142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54832.299999378622</v>
      </c>
    </row>
    <row r="4117" spans="1:16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-2.5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20.5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54852.799999378622</v>
      </c>
    </row>
    <row r="4118" spans="1:16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-0.69999998807907104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18.699999988079071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54871.499999366701</v>
      </c>
    </row>
    <row r="4119" spans="1:16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54888.999999366701</v>
      </c>
    </row>
    <row r="4120" spans="1:16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2.5999999046325684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15.400000095367432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54904.399999462068</v>
      </c>
    </row>
    <row r="4121" spans="1:16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5.9000000953674316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12.099999904632568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54916.499999366701</v>
      </c>
    </row>
    <row r="4122" spans="1:16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7.4000000953674316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10.599999904632568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54927.099999271333</v>
      </c>
    </row>
    <row r="4123" spans="1:16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11.800000190734863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6.1999998092651367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54933.299999080598</v>
      </c>
    </row>
    <row r="4124" spans="1:16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5.9000000953674316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12.099999904632568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54945.399998985231</v>
      </c>
    </row>
    <row r="4125" spans="1:16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2.0999999046325684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15.900000095367432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54961.299999080598</v>
      </c>
    </row>
    <row r="4126" spans="1:16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4.9000000953674316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13.099999904632568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54974.399998985231</v>
      </c>
    </row>
    <row r="4127" spans="1:16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13.399999618530273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4.6000003814697266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54978.999999366701</v>
      </c>
    </row>
    <row r="4128" spans="1:16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12.800000190734863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5.1999998092651367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54984.199999175966</v>
      </c>
    </row>
    <row r="4129" spans="1:16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5.6999998092651367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12.300000190734863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54996.499999366701</v>
      </c>
    </row>
    <row r="4130" spans="1:16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11.600000381469727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6.3999996185302734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55002.899998985231</v>
      </c>
    </row>
    <row r="4131" spans="1:16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10.600000381469727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7.3999996185302734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55010.299998603761</v>
      </c>
    </row>
    <row r="4132" spans="1:16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9.6000003814697266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8.3999996185302734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55018.699998222291</v>
      </c>
    </row>
    <row r="4133" spans="1:16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2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55020.699998222291</v>
      </c>
    </row>
    <row r="4134" spans="1:16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12.600000381469727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5.3999996185302734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55026.099997840822</v>
      </c>
    </row>
    <row r="4135" spans="1:16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8.8000001907348633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9.1999998092651367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55035.299997650087</v>
      </c>
    </row>
    <row r="4136" spans="1:16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11.399999618530273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6.6000003814697266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55041.899998031557</v>
      </c>
    </row>
    <row r="4137" spans="1:16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12.800000190734863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5.1999998092651367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55047.099997840822</v>
      </c>
    </row>
    <row r="4138" spans="1:16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14.399999618530273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3.6000003814697266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55050.699998222291</v>
      </c>
    </row>
    <row r="4139" spans="1:16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7.9000000953674316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10.099999904632568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55060.799998126924</v>
      </c>
    </row>
    <row r="4140" spans="1:16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7.9000000953674316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10.099999904632568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55070.899998031557</v>
      </c>
    </row>
    <row r="4141" spans="1:16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14.899999618530273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3.1000003814697266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55073.999998413026</v>
      </c>
    </row>
    <row r="4142" spans="1:16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7.6999998092651367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10.300000190734863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55084.299998603761</v>
      </c>
    </row>
    <row r="4143" spans="1:16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9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9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55093.299998603761</v>
      </c>
    </row>
    <row r="4144" spans="1:16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10.699999809265137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7.3000001907348633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55100.599998794496</v>
      </c>
    </row>
    <row r="4145" spans="1:16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13.300000190734863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4.6999998092651367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55105.299998603761</v>
      </c>
    </row>
    <row r="4146" spans="1:16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15.100000381469727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2.8999996185302734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55108.199998222291</v>
      </c>
    </row>
    <row r="4147" spans="1:16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7.8000001907348633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10.199999809265137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55118.399998031557</v>
      </c>
    </row>
    <row r="4148" spans="1:16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9.8999996185302734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8.1000003814697266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55126.499998413026</v>
      </c>
    </row>
    <row r="4149" spans="1:16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12.5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5.5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55131.999998413026</v>
      </c>
    </row>
    <row r="4150" spans="1:16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8.6000003814697266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9.3999996185302734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55141.399998031557</v>
      </c>
    </row>
    <row r="4151" spans="1:16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15.300000190734863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2.6999998092651367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55144.099997840822</v>
      </c>
    </row>
    <row r="4152" spans="1:16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14.800000190734863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3.1999998092651367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55147.299997650087</v>
      </c>
    </row>
    <row r="4153" spans="1:16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15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55150.299997650087</v>
      </c>
    </row>
    <row r="4154" spans="1:16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16.299999237060547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1.7000007629394531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55151.999998413026</v>
      </c>
    </row>
    <row r="4155" spans="1:16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20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0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55151.999998413026</v>
      </c>
    </row>
    <row r="4156" spans="1:16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16.299999237060547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1.7000007629394531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55153.699999175966</v>
      </c>
    </row>
    <row r="4157" spans="1:16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12.600000381469727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5.3999996185302734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55159.099998794496</v>
      </c>
    </row>
    <row r="4158" spans="1:16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11.699999809265137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6.3000001907348633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55165.399998985231</v>
      </c>
    </row>
    <row r="4159" spans="1:16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8.6000003814697266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9.3999996185302734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55174.799998603761</v>
      </c>
    </row>
    <row r="4160" spans="1:16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9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55183.799998603761</v>
      </c>
    </row>
    <row r="4161" spans="1:16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10.100000381469727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7.8999996185302734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55191.699998222291</v>
      </c>
    </row>
    <row r="4162" spans="1:16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55200.499998413026</v>
      </c>
    </row>
    <row r="4163" spans="1:16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9.8999996185302734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8.1000003814697266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55208.599998794496</v>
      </c>
    </row>
    <row r="4164" spans="1:16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11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7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55215.599998794496</v>
      </c>
    </row>
    <row r="4165" spans="1:16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12.800000190734863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5.1999998092651367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55220.799998603761</v>
      </c>
    </row>
    <row r="4166" spans="1:16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14.300000190734863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3.6999998092651367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55224.499998413026</v>
      </c>
    </row>
    <row r="4167" spans="1:16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11.399999618530273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6.6000003814697266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55231.099998794496</v>
      </c>
    </row>
    <row r="4168" spans="1:16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15.899999618530273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2.1000003814697266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55233.199999175966</v>
      </c>
    </row>
    <row r="4169" spans="1:16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18.100000381469727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0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55233.199999175966</v>
      </c>
    </row>
    <row r="4170" spans="1:16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9.1999998092651367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8.8000001907348633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55241.999999366701</v>
      </c>
    </row>
  </sheetData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c9be6ef-036f-4d38-ab45-2a4da0c93cb0">C6U45NHNYSXQ-1603545759-315</_dlc_DocId>
    <_dlc_DocIdUrl xmlns="bc9be6ef-036f-4d38-ab45-2a4da0c93cb0">
      <Url>https://enbridge.sharepoint.com/teams/EB-2022-02002024Rebasing/_layouts/15/DocIdRedir.aspx?ID=C6U45NHNYSXQ-1603545759-315</Url>
      <Description>C6U45NHNYSXQ-1603545759-315</Description>
    </_dlc_DocIdUrl>
    <_ip_UnifiedCompliancePolicyUIAction xmlns="http://schemas.microsoft.com/sharepoint/v3" xsi:nil="true"/>
    <_ip_UnifiedCompliancePolicyProperties xmlns="http://schemas.microsoft.com/sharepoint/v3" xsi:nil="true"/>
    <Undertaking xmlns="f2f4215f-2a30-4ada-8344-25359f31a5a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C95EFB-D9A2-4EDF-B89C-7EF42AD958C3}"/>
</file>

<file path=customXml/itemProps2.xml><?xml version="1.0" encoding="utf-8"?>
<ds:datastoreItem xmlns:ds="http://schemas.openxmlformats.org/officeDocument/2006/customXml" ds:itemID="{2778BA24-CF08-4BC5-B5BE-B6D1F42E877E}"/>
</file>

<file path=customXml/itemProps3.xml><?xml version="1.0" encoding="utf-8"?>
<ds:datastoreItem xmlns:ds="http://schemas.openxmlformats.org/officeDocument/2006/customXml" ds:itemID="{497CCD83-C89A-4D85-BE1B-596D3462B7E8}"/>
</file>

<file path=customXml/itemProps4.xml><?xml version="1.0" encoding="utf-8"?>
<ds:datastoreItem xmlns:ds="http://schemas.openxmlformats.org/officeDocument/2006/customXml" ds:itemID="{5A20D935-555A-4DCF-A397-32C5CB7B06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Bozzo</dc:creator>
  <cp:keywords/>
  <dc:description/>
  <cp:lastModifiedBy>Monica Renaud</cp:lastModifiedBy>
  <cp:revision/>
  <dcterms:created xsi:type="dcterms:W3CDTF">2025-04-16T14:14:55Z</dcterms:created>
  <dcterms:modified xsi:type="dcterms:W3CDTF">2025-07-30T19:24:07Z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Name">
    <vt:lpwstr>b1a6f161-e42b-4c47-8f69-f6a81e023e2d</vt:lpwstr>
  </property>
  <property fmtid="{D5CDD505-2E9C-101B-9397-08002B2CF9AE}" pid="3" name="MSIP_Label_b1a6f161-e42b-4c47-8f69-f6a81e023e2d_Tag">
    <vt:lpwstr>10, 3, 0, 2</vt:lpwstr>
  </property>
  <property fmtid="{D5CDD505-2E9C-101B-9397-08002B2CF9AE}" pid="4" name="ContentTypeId">
    <vt:lpwstr>0x010100B6953C2E73E7484291599BAF42EEC68E</vt:lpwstr>
  </property>
  <property fmtid="{D5CDD505-2E9C-101B-9397-08002B2CF9AE}" pid="5" name="MSIP_Label_b1a6f161-e42b-4c47-8f69-f6a81e023e2d_Enabled">
    <vt:lpwstr>true</vt:lpwstr>
  </property>
  <property fmtid="{D5CDD505-2E9C-101B-9397-08002B2CF9AE}" pid="6" name="_dlc_DocIdItemGuid">
    <vt:lpwstr>3a41c58f-bf90-401a-94d9-3b92722bc1e7</vt:lpwstr>
  </property>
  <property fmtid="{D5CDD505-2E9C-101B-9397-08002B2CF9AE}" pid="7" name="MSIP_Label_b1a6f161-e42b-4c47-8f69-f6a81e023e2d_ContentBits">
    <vt:lpwstr>0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Method">
    <vt:lpwstr>Standard</vt:lpwstr>
  </property>
  <property fmtid="{D5CDD505-2E9C-101B-9397-08002B2CF9AE}" pid="10" name="MSIP_Label_b1a6f161-e42b-4c47-8f69-f6a81e023e2d_SetDate">
    <vt:lpwstr>2025-06-18T21:20:27Z</vt:lpwstr>
  </property>
  <property fmtid="{D5CDD505-2E9C-101B-9397-08002B2CF9AE}" pid="11" name="MSIP_Label_b1a6f161-e42b-4c47-8f69-f6a81e023e2d_ActionId">
    <vt:lpwstr>439c13ad-41ec-497d-ae5f-c37975604e6b</vt:lpwstr>
  </property>
</Properties>
</file>