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enbridge-my.sharepoint.com/personal/mrenaud_spectraenergy_com/Documents/20250801 Live Excel/"/>
    </mc:Choice>
  </mc:AlternateContent>
  <xr:revisionPtr revIDLastSave="0" documentId="8_{37846DA3-1C89-4260-949E-8AB1EC2AE919}" xr6:coauthVersionLast="47" xr6:coauthVersionMax="47" xr10:uidLastSave="{00000000-0000-0000-0000-000000000000}"/>
  <bookViews>
    <workbookView xWindow="57480" yWindow="-105" windowWidth="29040" windowHeight="15720" firstSheet="2" activeTab="2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70" i="5" l="1"/>
  <c r="J4170" i="5"/>
  <c r="I4170" i="5"/>
  <c r="H4170" i="5"/>
  <c r="K4169" i="5"/>
  <c r="J4169" i="5"/>
  <c r="I4169" i="5"/>
  <c r="H4169" i="5"/>
  <c r="K4168" i="5"/>
  <c r="J4168" i="5"/>
  <c r="I4168" i="5"/>
  <c r="H4168" i="5"/>
  <c r="K4167" i="5"/>
  <c r="J4167" i="5"/>
  <c r="I4167" i="5"/>
  <c r="H4167" i="5"/>
  <c r="K4166" i="5"/>
  <c r="J4166" i="5"/>
  <c r="I4166" i="5"/>
  <c r="H4166" i="5"/>
  <c r="K4165" i="5"/>
  <c r="J4165" i="5"/>
  <c r="I4165" i="5"/>
  <c r="H4165" i="5"/>
  <c r="K4164" i="5"/>
  <c r="J4164" i="5"/>
  <c r="I4164" i="5"/>
  <c r="H4164" i="5"/>
  <c r="K4163" i="5"/>
  <c r="J4163" i="5"/>
  <c r="I4163" i="5"/>
  <c r="H4163" i="5"/>
  <c r="K4162" i="5"/>
  <c r="J4162" i="5"/>
  <c r="I4162" i="5"/>
  <c r="H4162" i="5"/>
  <c r="K4161" i="5"/>
  <c r="J4161" i="5"/>
  <c r="I4161" i="5"/>
  <c r="H4161" i="5"/>
  <c r="K4160" i="5"/>
  <c r="J4160" i="5"/>
  <c r="I4160" i="5"/>
  <c r="H4160" i="5"/>
  <c r="K4159" i="5"/>
  <c r="J4159" i="5"/>
  <c r="I4159" i="5"/>
  <c r="H4159" i="5"/>
  <c r="K4158" i="5"/>
  <c r="J4158" i="5"/>
  <c r="I4158" i="5"/>
  <c r="H4158" i="5"/>
  <c r="K4157" i="5"/>
  <c r="J4157" i="5"/>
  <c r="I4157" i="5"/>
  <c r="H4157" i="5"/>
  <c r="K4156" i="5"/>
  <c r="J4156" i="5"/>
  <c r="I4156" i="5"/>
  <c r="H4156" i="5"/>
  <c r="K4155" i="5"/>
  <c r="J4155" i="5"/>
  <c r="I4155" i="5"/>
  <c r="H4155" i="5"/>
  <c r="K4154" i="5"/>
  <c r="J4154" i="5"/>
  <c r="I4154" i="5"/>
  <c r="H4154" i="5"/>
  <c r="K4153" i="5"/>
  <c r="J4153" i="5"/>
  <c r="I4153" i="5"/>
  <c r="H4153" i="5"/>
  <c r="K4152" i="5"/>
  <c r="J4152" i="5"/>
  <c r="I4152" i="5"/>
  <c r="H4152" i="5"/>
  <c r="K4151" i="5"/>
  <c r="J4151" i="5"/>
  <c r="I4151" i="5"/>
  <c r="H4151" i="5"/>
  <c r="K4150" i="5"/>
  <c r="J4150" i="5"/>
  <c r="I4150" i="5"/>
  <c r="H4150" i="5"/>
  <c r="K4149" i="5"/>
  <c r="J4149" i="5"/>
  <c r="I4149" i="5"/>
  <c r="H4149" i="5"/>
  <c r="K4148" i="5"/>
  <c r="J4148" i="5"/>
  <c r="I4148" i="5"/>
  <c r="H4148" i="5"/>
  <c r="K4147" i="5"/>
  <c r="J4147" i="5"/>
  <c r="I4147" i="5"/>
  <c r="H4147" i="5"/>
  <c r="K4146" i="5"/>
  <c r="J4146" i="5"/>
  <c r="I4146" i="5"/>
  <c r="H4146" i="5"/>
  <c r="K4145" i="5"/>
  <c r="J4145" i="5"/>
  <c r="I4145" i="5"/>
  <c r="H4145" i="5"/>
  <c r="K4144" i="5"/>
  <c r="J4144" i="5"/>
  <c r="I4144" i="5"/>
  <c r="H4144" i="5"/>
  <c r="K4143" i="5"/>
  <c r="J4143" i="5"/>
  <c r="I4143" i="5"/>
  <c r="H4143" i="5"/>
  <c r="K4142" i="5"/>
  <c r="J4142" i="5"/>
  <c r="I4142" i="5"/>
  <c r="H4142" i="5"/>
  <c r="K4141" i="5"/>
  <c r="J4141" i="5"/>
  <c r="I4141" i="5"/>
  <c r="H4141" i="5"/>
  <c r="K4140" i="5"/>
  <c r="J4140" i="5"/>
  <c r="I4140" i="5"/>
  <c r="H4140" i="5"/>
  <c r="K133" i="4" l="1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L4170" i="5"/>
  <c r="L4169" i="5"/>
  <c r="L4168" i="5"/>
  <c r="L4167" i="5"/>
  <c r="L4166" i="5"/>
  <c r="L4165" i="5"/>
  <c r="L4164" i="5"/>
  <c r="L4163" i="5"/>
  <c r="L4162" i="5"/>
  <c r="L4161" i="5"/>
  <c r="L4160" i="5"/>
  <c r="L4159" i="5"/>
  <c r="L4158" i="5"/>
  <c r="L4157" i="5"/>
  <c r="L4156" i="5"/>
  <c r="L4155" i="5"/>
  <c r="L4154" i="5"/>
  <c r="L4153" i="5"/>
  <c r="L4152" i="5"/>
  <c r="L4151" i="5"/>
  <c r="L4150" i="5"/>
  <c r="L4149" i="5"/>
  <c r="L4148" i="5"/>
  <c r="L4147" i="5"/>
  <c r="L4146" i="5"/>
  <c r="L4145" i="5"/>
  <c r="L4144" i="5"/>
  <c r="L4143" i="5"/>
  <c r="L4142" i="5"/>
  <c r="L4141" i="5"/>
  <c r="L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A2" i="7" a="1"/>
  <c r="A2" i="7" s="1"/>
  <c r="L4139" i="5"/>
  <c r="K4139" i="5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P2" i="5" s="1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D19" i="3"/>
  <c r="D22" i="3" s="1"/>
  <c r="P3" i="5" l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P53" i="5" s="1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L22" i="3"/>
  <c r="K21" i="3"/>
  <c r="J22" i="3"/>
  <c r="K22" i="3"/>
  <c r="D25" i="3" s="1"/>
  <c r="L19" i="3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D21" i="3"/>
  <c r="B3" i="6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P67" i="4"/>
  <c r="Q67" i="4" s="1"/>
  <c r="P81" i="4"/>
  <c r="Q81" i="4" s="1"/>
  <c r="J92" i="4"/>
  <c r="R92" i="4" s="1"/>
  <c r="T92" i="4" s="1"/>
  <c r="P95" i="4"/>
  <c r="Q95" i="4" s="1"/>
  <c r="O107" i="4"/>
  <c r="O123" i="4"/>
  <c r="J107" i="4"/>
  <c r="R107" i="4" s="1"/>
  <c r="U107" i="4" s="1"/>
  <c r="J123" i="4"/>
  <c r="R123" i="4" s="1"/>
  <c r="V123" i="4" s="1"/>
  <c r="N94" i="4"/>
  <c r="Y94" i="4" s="1"/>
  <c r="AC94" i="4" s="1"/>
  <c r="AG94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AA83" i="4"/>
  <c r="AE83" i="4" s="1"/>
  <c r="AI83" i="4" s="1"/>
  <c r="Z83" i="4"/>
  <c r="AD83" i="4" s="1"/>
  <c r="AH83" i="4" s="1"/>
  <c r="M128" i="4"/>
  <c r="M106" i="4"/>
  <c r="Y63" i="4"/>
  <c r="AC63" i="4" s="1"/>
  <c r="AG63" i="4" s="1"/>
  <c r="AA63" i="4"/>
  <c r="AE63" i="4" s="1"/>
  <c r="AI63" i="4" s="1"/>
  <c r="Z63" i="4"/>
  <c r="AD63" i="4" s="1"/>
  <c r="AH63" i="4" s="1"/>
  <c r="T124" i="4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O102" i="4"/>
  <c r="AA114" i="4"/>
  <c r="AE114" i="4" s="1"/>
  <c r="AI114" i="4" s="1"/>
  <c r="P116" i="4"/>
  <c r="Q116" i="4" s="1"/>
  <c r="P132" i="4"/>
  <c r="Q132" i="4" s="1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62" i="4"/>
  <c r="Q62" i="4" s="1"/>
  <c r="N128" i="4"/>
  <c r="AA128" i="4" s="1"/>
  <c r="AE128" i="4" s="1"/>
  <c r="AI128" i="4" s="1"/>
  <c r="P98" i="4"/>
  <c r="Q98" i="4" s="1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O80" i="4"/>
  <c r="M101" i="4"/>
  <c r="O120" i="4"/>
  <c r="J133" i="4"/>
  <c r="R133" i="4" s="1"/>
  <c r="W133" i="4" s="1"/>
  <c r="V91" i="4"/>
  <c r="T91" i="4"/>
  <c r="W91" i="4"/>
  <c r="U91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O69" i="4"/>
  <c r="P69" i="4"/>
  <c r="Q69" i="4" s="1"/>
  <c r="N69" i="4"/>
  <c r="W69" i="4"/>
  <c r="V69" i="4"/>
  <c r="T69" i="4"/>
  <c r="U69" i="4"/>
  <c r="M93" i="4"/>
  <c r="M109" i="4"/>
  <c r="U129" i="4"/>
  <c r="T129" i="4"/>
  <c r="W129" i="4"/>
  <c r="V129" i="4"/>
  <c r="M69" i="4"/>
  <c r="M76" i="4"/>
  <c r="M62" i="4"/>
  <c r="W100" i="4"/>
  <c r="V100" i="4"/>
  <c r="U100" i="4"/>
  <c r="T100" i="4"/>
  <c r="V63" i="4"/>
  <c r="U63" i="4"/>
  <c r="T63" i="4"/>
  <c r="W63" i="4"/>
  <c r="V75" i="4"/>
  <c r="T75" i="4"/>
  <c r="W75" i="4"/>
  <c r="U75" i="4"/>
  <c r="M131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P63" i="4"/>
  <c r="Q63" i="4" s="1"/>
  <c r="O63" i="4"/>
  <c r="O71" i="4"/>
  <c r="N72" i="4"/>
  <c r="O73" i="4"/>
  <c r="O74" i="4"/>
  <c r="W85" i="4"/>
  <c r="V85" i="4"/>
  <c r="T85" i="4"/>
  <c r="O105" i="4"/>
  <c r="W112" i="4"/>
  <c r="V112" i="4"/>
  <c r="U112" i="4"/>
  <c r="M81" i="4"/>
  <c r="W90" i="4"/>
  <c r="V90" i="4"/>
  <c r="U90" i="4"/>
  <c r="M92" i="4"/>
  <c r="V115" i="4"/>
  <c r="U115" i="4"/>
  <c r="T115" i="4"/>
  <c r="M126" i="4"/>
  <c r="P89" i="4"/>
  <c r="Q89" i="4" s="1"/>
  <c r="N89" i="4"/>
  <c r="T90" i="4"/>
  <c r="M110" i="4"/>
  <c r="W130" i="4"/>
  <c r="V130" i="4"/>
  <c r="T130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N121" i="4"/>
  <c r="Y133" i="4"/>
  <c r="AC133" i="4" s="1"/>
  <c r="AG133" i="4" s="1"/>
  <c r="U120" i="4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D24" i="3" l="1"/>
  <c r="D26" i="3"/>
  <c r="V92" i="4"/>
  <c r="U92" i="4"/>
  <c r="W123" i="4"/>
  <c r="W92" i="4"/>
  <c r="T123" i="4"/>
  <c r="T107" i="4"/>
  <c r="W107" i="4"/>
  <c r="V107" i="4"/>
  <c r="G49" i="4"/>
  <c r="G35" i="4"/>
  <c r="I54" i="4"/>
  <c r="I40" i="4"/>
  <c r="H59" i="4"/>
  <c r="K58" i="4" s="1"/>
  <c r="H45" i="4"/>
  <c r="K44" i="4" s="1"/>
  <c r="G48" i="4"/>
  <c r="G34" i="4"/>
  <c r="I53" i="4"/>
  <c r="I39" i="4"/>
  <c r="H58" i="4"/>
  <c r="K57" i="4" s="1"/>
  <c r="H44" i="4"/>
  <c r="K43" i="4" s="1"/>
  <c r="G47" i="4"/>
  <c r="G33" i="4"/>
  <c r="I52" i="4"/>
  <c r="I38" i="4"/>
  <c r="H57" i="4"/>
  <c r="K56" i="4" s="1"/>
  <c r="H43" i="4"/>
  <c r="K42" i="4" s="1"/>
  <c r="I32" i="4"/>
  <c r="H37" i="4"/>
  <c r="K36" i="4" s="1"/>
  <c r="L36" i="4" s="1"/>
  <c r="G51" i="4"/>
  <c r="G37" i="4"/>
  <c r="I56" i="4"/>
  <c r="I42" i="4"/>
  <c r="H61" i="4"/>
  <c r="K60" i="4" s="1"/>
  <c r="H47" i="4"/>
  <c r="K46" i="4" s="1"/>
  <c r="H33" i="4"/>
  <c r="K32" i="4" s="1"/>
  <c r="G60" i="4"/>
  <c r="G46" i="4"/>
  <c r="G32" i="4"/>
  <c r="I51" i="4"/>
  <c r="I37" i="4"/>
  <c r="H56" i="4"/>
  <c r="K55" i="4" s="1"/>
  <c r="H42" i="4"/>
  <c r="K41" i="4" s="1"/>
  <c r="G41" i="4"/>
  <c r="I46" i="4"/>
  <c r="H51" i="4"/>
  <c r="K50" i="4" s="1"/>
  <c r="G59" i="4"/>
  <c r="G45" i="4"/>
  <c r="G31" i="4"/>
  <c r="I50" i="4"/>
  <c r="I36" i="4"/>
  <c r="H55" i="4"/>
  <c r="K54" i="4" s="1"/>
  <c r="H41" i="4"/>
  <c r="K40" i="4" s="1"/>
  <c r="G58" i="4"/>
  <c r="G44" i="4"/>
  <c r="I49" i="4"/>
  <c r="N49" i="4" s="1"/>
  <c r="I35" i="4"/>
  <c r="N35" i="4" s="1"/>
  <c r="H54" i="4"/>
  <c r="K53" i="4" s="1"/>
  <c r="H40" i="4"/>
  <c r="K39" i="4" s="1"/>
  <c r="G57" i="4"/>
  <c r="G43" i="4"/>
  <c r="I48" i="4"/>
  <c r="I34" i="4"/>
  <c r="H53" i="4"/>
  <c r="K52" i="4" s="1"/>
  <c r="H39" i="4"/>
  <c r="K38" i="4" s="1"/>
  <c r="I60" i="4"/>
  <c r="N60" i="4" s="1"/>
  <c r="AA60" i="4" s="1"/>
  <c r="AE60" i="4" s="1"/>
  <c r="AI60" i="4" s="1"/>
  <c r="G56" i="4"/>
  <c r="G42" i="4"/>
  <c r="I47" i="4"/>
  <c r="N47" i="4" s="1"/>
  <c r="I33" i="4"/>
  <c r="N33" i="4" s="1"/>
  <c r="H52" i="4"/>
  <c r="K51" i="4" s="1"/>
  <c r="H38" i="4"/>
  <c r="K37" i="4" s="1"/>
  <c r="G55" i="4"/>
  <c r="G54" i="4"/>
  <c r="G40" i="4"/>
  <c r="I59" i="4"/>
  <c r="I45" i="4"/>
  <c r="I31" i="4"/>
  <c r="H50" i="4"/>
  <c r="K49" i="4" s="1"/>
  <c r="H36" i="4"/>
  <c r="K35" i="4" s="1"/>
  <c r="G52" i="4"/>
  <c r="G38" i="4"/>
  <c r="I57" i="4"/>
  <c r="I43" i="4"/>
  <c r="H48" i="4"/>
  <c r="K47" i="4" s="1"/>
  <c r="L47" i="4" s="1"/>
  <c r="M47" i="4" s="1"/>
  <c r="H34" i="4"/>
  <c r="K33" i="4" s="1"/>
  <c r="L33" i="4" s="1"/>
  <c r="M33" i="4" s="1"/>
  <c r="O33" i="4" s="1"/>
  <c r="G50" i="4"/>
  <c r="G36" i="4"/>
  <c r="I55" i="4"/>
  <c r="I41" i="4"/>
  <c r="H60" i="4"/>
  <c r="K59" i="4" s="1"/>
  <c r="H46" i="4"/>
  <c r="K45" i="4" s="1"/>
  <c r="H32" i="4"/>
  <c r="K31" i="4" s="1"/>
  <c r="G53" i="4"/>
  <c r="G39" i="4"/>
  <c r="I58" i="4"/>
  <c r="I44" i="4"/>
  <c r="H49" i="4"/>
  <c r="K48" i="4" s="1"/>
  <c r="H35" i="4"/>
  <c r="K34" i="4" s="1"/>
  <c r="T120" i="4"/>
  <c r="O60" i="4"/>
  <c r="W96" i="4"/>
  <c r="T125" i="4"/>
  <c r="U64" i="4"/>
  <c r="W64" i="4"/>
  <c r="V120" i="4"/>
  <c r="G27" i="4"/>
  <c r="H25" i="4"/>
  <c r="K24" i="4" s="1"/>
  <c r="G26" i="4"/>
  <c r="H24" i="4"/>
  <c r="K23" i="4" s="1"/>
  <c r="G25" i="4"/>
  <c r="I30" i="4"/>
  <c r="H23" i="4"/>
  <c r="K22" i="4" s="1"/>
  <c r="G24" i="4"/>
  <c r="I29" i="4"/>
  <c r="H22" i="4"/>
  <c r="K21" i="4" s="1"/>
  <c r="G23" i="4"/>
  <c r="I28" i="4"/>
  <c r="G22" i="4"/>
  <c r="I27" i="4"/>
  <c r="G21" i="4"/>
  <c r="I26" i="4"/>
  <c r="N26" i="4" s="1"/>
  <c r="H31" i="4"/>
  <c r="K30" i="4" s="1"/>
  <c r="I25" i="4"/>
  <c r="H30" i="4"/>
  <c r="K29" i="4" s="1"/>
  <c r="I24" i="4"/>
  <c r="H29" i="4"/>
  <c r="K28" i="4" s="1"/>
  <c r="G30" i="4"/>
  <c r="I23" i="4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G11" i="4"/>
  <c r="I16" i="4"/>
  <c r="H9" i="4"/>
  <c r="K8" i="4" s="1"/>
  <c r="G10" i="4"/>
  <c r="I15" i="4"/>
  <c r="G2" i="4"/>
  <c r="H8" i="4"/>
  <c r="K7" i="4" s="1"/>
  <c r="G9" i="4"/>
  <c r="I14" i="4"/>
  <c r="H21" i="4"/>
  <c r="K20" i="4" s="1"/>
  <c r="L20" i="4" s="1"/>
  <c r="H7" i="4"/>
  <c r="K6" i="4" s="1"/>
  <c r="G8" i="4"/>
  <c r="I13" i="4"/>
  <c r="H20" i="4"/>
  <c r="K19" i="4" s="1"/>
  <c r="H6" i="4"/>
  <c r="K5" i="4" s="1"/>
  <c r="G7" i="4"/>
  <c r="I12" i="4"/>
  <c r="H19" i="4"/>
  <c r="K18" i="4" s="1"/>
  <c r="H5" i="4"/>
  <c r="K4" i="4" s="1"/>
  <c r="G20" i="4"/>
  <c r="G6" i="4"/>
  <c r="I11" i="4"/>
  <c r="H18" i="4"/>
  <c r="K17" i="4" s="1"/>
  <c r="H4" i="4"/>
  <c r="K3" i="4" s="1"/>
  <c r="L3" i="4" s="1"/>
  <c r="G19" i="4"/>
  <c r="G5" i="4"/>
  <c r="I10" i="4"/>
  <c r="H17" i="4"/>
  <c r="K16" i="4" s="1"/>
  <c r="H3" i="4"/>
  <c r="G18" i="4"/>
  <c r="G4" i="4"/>
  <c r="I9" i="4"/>
  <c r="H16" i="4"/>
  <c r="K15" i="4" s="1"/>
  <c r="G17" i="4"/>
  <c r="G3" i="4"/>
  <c r="I8" i="4"/>
  <c r="H15" i="4"/>
  <c r="K14" i="4" s="1"/>
  <c r="G16" i="4"/>
  <c r="I7" i="4"/>
  <c r="H14" i="4"/>
  <c r="K13" i="4" s="1"/>
  <c r="G15" i="4"/>
  <c r="I20" i="4"/>
  <c r="I6" i="4"/>
  <c r="H13" i="4"/>
  <c r="K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125" i="4"/>
  <c r="W80" i="4"/>
  <c r="V118" i="4"/>
  <c r="U118" i="4"/>
  <c r="T118" i="4"/>
  <c r="T133" i="4"/>
  <c r="T67" i="4"/>
  <c r="Y129" i="4"/>
  <c r="AC129" i="4" s="1"/>
  <c r="AG129" i="4" s="1"/>
  <c r="Y104" i="4"/>
  <c r="AC104" i="4" s="1"/>
  <c r="AG104" i="4" s="1"/>
  <c r="Y117" i="4"/>
  <c r="AC117" i="4" s="1"/>
  <c r="AG117" i="4" s="1"/>
  <c r="Y128" i="4"/>
  <c r="AC128" i="4" s="1"/>
  <c r="AG128" i="4" s="1"/>
  <c r="Z91" i="4"/>
  <c r="AD91" i="4" s="1"/>
  <c r="AH91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T122" i="4"/>
  <c r="U122" i="4"/>
  <c r="V122" i="4"/>
  <c r="T102" i="4"/>
  <c r="U76" i="4"/>
  <c r="T76" i="4"/>
  <c r="V76" i="4"/>
  <c r="V82" i="4"/>
  <c r="W125" i="4"/>
  <c r="Z80" i="4"/>
  <c r="AD80" i="4" s="1"/>
  <c r="AH80" i="4" s="1"/>
  <c r="W102" i="4"/>
  <c r="T96" i="4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Y82" i="4"/>
  <c r="AC82" i="4" s="1"/>
  <c r="AG82" i="4" s="1"/>
  <c r="AA82" i="4"/>
  <c r="AE82" i="4" s="1"/>
  <c r="AI82" i="4" s="1"/>
  <c r="Z82" i="4"/>
  <c r="AD82" i="4" s="1"/>
  <c r="AH82" i="4" s="1"/>
  <c r="T116" i="4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W110" i="4"/>
  <c r="V110" i="4"/>
  <c r="U110" i="4"/>
  <c r="T110" i="4"/>
  <c r="V81" i="4"/>
  <c r="U81" i="4"/>
  <c r="W81" i="4"/>
  <c r="T8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T126" i="4"/>
  <c r="W126" i="4"/>
  <c r="V126" i="4"/>
  <c r="U126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L7" i="4" l="1"/>
  <c r="M7" i="4" s="1"/>
  <c r="N32" i="4"/>
  <c r="L14" i="4"/>
  <c r="M14" i="4" s="1"/>
  <c r="N27" i="4"/>
  <c r="N43" i="4"/>
  <c r="L16" i="4"/>
  <c r="L19" i="4"/>
  <c r="L5" i="4"/>
  <c r="M5" i="4" s="1"/>
  <c r="L13" i="4"/>
  <c r="M13" i="4" s="1"/>
  <c r="L40" i="4"/>
  <c r="M40" i="4" s="1"/>
  <c r="L54" i="4"/>
  <c r="M54" i="4" s="1"/>
  <c r="P54" i="4" s="1"/>
  <c r="Q54" i="4" s="1"/>
  <c r="L8" i="4"/>
  <c r="M8" i="4" s="1"/>
  <c r="L17" i="4"/>
  <c r="M17" i="4" s="1"/>
  <c r="N24" i="4"/>
  <c r="N45" i="4"/>
  <c r="L31" i="4"/>
  <c r="M31" i="4" s="1"/>
  <c r="L49" i="4"/>
  <c r="M49" i="4" s="1"/>
  <c r="L38" i="4"/>
  <c r="M38" i="4" s="1"/>
  <c r="P38" i="4" s="1"/>
  <c r="Q38" i="4" s="1"/>
  <c r="N36" i="4"/>
  <c r="L12" i="4"/>
  <c r="M12" i="4" s="1"/>
  <c r="M36" i="4"/>
  <c r="P36" i="4" s="1"/>
  <c r="Q36" i="4" s="1"/>
  <c r="L45" i="4"/>
  <c r="M45" i="4" s="1"/>
  <c r="N31" i="4"/>
  <c r="L52" i="4"/>
  <c r="M52" i="4" s="1"/>
  <c r="N50" i="4"/>
  <c r="L32" i="4"/>
  <c r="M32" i="4" s="1"/>
  <c r="L59" i="4"/>
  <c r="M59" i="4"/>
  <c r="N34" i="4"/>
  <c r="L46" i="4"/>
  <c r="M46" i="4" s="1"/>
  <c r="L43" i="4"/>
  <c r="M43" i="4" s="1"/>
  <c r="N41" i="4"/>
  <c r="N59" i="4"/>
  <c r="O59" i="4"/>
  <c r="P59" i="4"/>
  <c r="Q59" i="4" s="1"/>
  <c r="N48" i="4"/>
  <c r="L60" i="4"/>
  <c r="M60" i="4"/>
  <c r="L57" i="4"/>
  <c r="M57" i="4" s="1"/>
  <c r="L9" i="4"/>
  <c r="M9" i="4" s="1"/>
  <c r="N25" i="4"/>
  <c r="N55" i="4"/>
  <c r="N42" i="4"/>
  <c r="N39" i="4"/>
  <c r="O47" i="4"/>
  <c r="L50" i="4"/>
  <c r="M50" i="4" s="1"/>
  <c r="O50" i="4" s="1"/>
  <c r="N56" i="4"/>
  <c r="N53" i="4"/>
  <c r="N20" i="4"/>
  <c r="L6" i="4"/>
  <c r="M6" i="4" s="1"/>
  <c r="P60" i="4"/>
  <c r="Q60" i="4" s="1"/>
  <c r="P47" i="4"/>
  <c r="Q47" i="4" s="1"/>
  <c r="L39" i="4"/>
  <c r="M39" i="4" s="1"/>
  <c r="N46" i="4"/>
  <c r="L37" i="4"/>
  <c r="M37" i="4" s="1"/>
  <c r="L53" i="4"/>
  <c r="M53" i="4" s="1"/>
  <c r="L44" i="4"/>
  <c r="M44" i="4" s="1"/>
  <c r="L51" i="4"/>
  <c r="M51" i="4"/>
  <c r="O51" i="4" s="1"/>
  <c r="L41" i="4"/>
  <c r="M41" i="4" s="1"/>
  <c r="L48" i="4"/>
  <c r="M48" i="4" s="1"/>
  <c r="L55" i="4"/>
  <c r="M55" i="4" s="1"/>
  <c r="L58" i="4"/>
  <c r="M58" i="4" s="1"/>
  <c r="P33" i="4"/>
  <c r="Q33" i="4" s="1"/>
  <c r="N44" i="4"/>
  <c r="N57" i="4"/>
  <c r="N37" i="4"/>
  <c r="L42" i="4"/>
  <c r="M42" i="4" s="1"/>
  <c r="N40" i="4"/>
  <c r="N58" i="4"/>
  <c r="N51" i="4"/>
  <c r="L56" i="4"/>
  <c r="M56" i="4" s="1"/>
  <c r="N54" i="4"/>
  <c r="L34" i="4"/>
  <c r="M34" i="4" s="1"/>
  <c r="P34" i="4" s="1"/>
  <c r="Q34" i="4" s="1"/>
  <c r="L15" i="4"/>
  <c r="M15" i="4" s="1"/>
  <c r="L4" i="4"/>
  <c r="M4" i="4" s="1"/>
  <c r="N23" i="4"/>
  <c r="N29" i="4"/>
  <c r="N38" i="4"/>
  <c r="L18" i="4"/>
  <c r="M18" i="4" s="1"/>
  <c r="L35" i="4"/>
  <c r="M35" i="4" s="1"/>
  <c r="N52" i="4"/>
  <c r="O36" i="4"/>
  <c r="O38" i="4"/>
  <c r="N30" i="4"/>
  <c r="N22" i="4"/>
  <c r="L21" i="4"/>
  <c r="M21" i="4" s="1"/>
  <c r="L28" i="4"/>
  <c r="M28" i="4" s="1"/>
  <c r="O28" i="4" s="1"/>
  <c r="L29" i="4"/>
  <c r="M29" i="4" s="1"/>
  <c r="L22" i="4"/>
  <c r="M22" i="4" s="1"/>
  <c r="L25" i="4"/>
  <c r="M25" i="4" s="1"/>
  <c r="O25" i="4" s="1"/>
  <c r="N21" i="4"/>
  <c r="L30" i="4"/>
  <c r="M30" i="4" s="1"/>
  <c r="N28" i="4"/>
  <c r="L23" i="4"/>
  <c r="M23" i="4" s="1"/>
  <c r="L26" i="4"/>
  <c r="M26" i="4" s="1"/>
  <c r="K2" i="4"/>
  <c r="L2" i="4" s="1"/>
  <c r="M2" i="4" s="1"/>
  <c r="L24" i="4"/>
  <c r="M24" i="4" s="1"/>
  <c r="O24" i="4" s="1"/>
  <c r="L27" i="4"/>
  <c r="M27" i="4" s="1"/>
  <c r="N13" i="4"/>
  <c r="N17" i="4"/>
  <c r="N5" i="4"/>
  <c r="I2" i="4"/>
  <c r="J2" i="4" s="1"/>
  <c r="R2" i="4" s="1"/>
  <c r="N4" i="4"/>
  <c r="N6" i="4"/>
  <c r="N7" i="4"/>
  <c r="N12" i="4"/>
  <c r="M16" i="4"/>
  <c r="M11" i="4"/>
  <c r="N18" i="4"/>
  <c r="N15" i="4"/>
  <c r="N16" i="4"/>
  <c r="N11" i="4"/>
  <c r="N9" i="4"/>
  <c r="N10" i="4"/>
  <c r="M10" i="4"/>
  <c r="N8" i="4"/>
  <c r="M3" i="4"/>
  <c r="N3" i="4"/>
  <c r="M20" i="4"/>
  <c r="M19" i="4"/>
  <c r="N14" i="4"/>
  <c r="N19" i="4"/>
  <c r="B6" i="6" l="1"/>
  <c r="P51" i="4"/>
  <c r="Q51" i="4" s="1"/>
  <c r="P35" i="4"/>
  <c r="Q35" i="4" s="1"/>
  <c r="O35" i="4"/>
  <c r="O40" i="4"/>
  <c r="P40" i="4"/>
  <c r="Q40" i="4" s="1"/>
  <c r="O54" i="4"/>
  <c r="O39" i="4"/>
  <c r="P39" i="4"/>
  <c r="Q39" i="4" s="1"/>
  <c r="O55" i="4"/>
  <c r="P55" i="4"/>
  <c r="Q55" i="4" s="1"/>
  <c r="O42" i="4"/>
  <c r="P42" i="4"/>
  <c r="Q42" i="4" s="1"/>
  <c r="P57" i="4"/>
  <c r="Q57" i="4" s="1"/>
  <c r="O57" i="4"/>
  <c r="P58" i="4"/>
  <c r="Q58" i="4" s="1"/>
  <c r="O58" i="4"/>
  <c r="P48" i="4"/>
  <c r="Q48" i="4" s="1"/>
  <c r="O48" i="4"/>
  <c r="O44" i="4"/>
  <c r="P44" i="4"/>
  <c r="Q44" i="4" s="1"/>
  <c r="P32" i="4"/>
  <c r="Q32" i="4" s="1"/>
  <c r="O32" i="4"/>
  <c r="P52" i="4"/>
  <c r="Q52" i="4" s="1"/>
  <c r="O52" i="4"/>
  <c r="O41" i="4"/>
  <c r="P41" i="4"/>
  <c r="Q41" i="4" s="1"/>
  <c r="P56" i="4"/>
  <c r="Q56" i="4" s="1"/>
  <c r="O56" i="4"/>
  <c r="P43" i="4"/>
  <c r="Q43" i="4" s="1"/>
  <c r="O43" i="4"/>
  <c r="P49" i="4"/>
  <c r="Q49" i="4" s="1"/>
  <c r="O49" i="4"/>
  <c r="P45" i="4"/>
  <c r="Q45" i="4" s="1"/>
  <c r="O45" i="4"/>
  <c r="O53" i="4"/>
  <c r="P53" i="4"/>
  <c r="Q53" i="4" s="1"/>
  <c r="P37" i="4"/>
  <c r="Q37" i="4" s="1"/>
  <c r="O37" i="4"/>
  <c r="O46" i="4"/>
  <c r="P46" i="4"/>
  <c r="Q46" i="4" s="1"/>
  <c r="P31" i="4"/>
  <c r="Q31" i="4" s="1"/>
  <c r="O31" i="4"/>
  <c r="O34" i="4"/>
  <c r="AA59" i="4"/>
  <c r="AE59" i="4" s="1"/>
  <c r="AI59" i="4" s="1"/>
  <c r="Y59" i="4"/>
  <c r="AC59" i="4" s="1"/>
  <c r="AG59" i="4" s="1"/>
  <c r="Z59" i="4"/>
  <c r="AD59" i="4" s="1"/>
  <c r="AH59" i="4" s="1"/>
  <c r="P50" i="4"/>
  <c r="Q50" i="4" s="1"/>
  <c r="P26" i="4"/>
  <c r="Q26" i="4" s="1"/>
  <c r="O26" i="4"/>
  <c r="O23" i="4"/>
  <c r="P23" i="4"/>
  <c r="Q23" i="4" s="1"/>
  <c r="O27" i="4"/>
  <c r="P27" i="4"/>
  <c r="Q27" i="4" s="1"/>
  <c r="P25" i="4"/>
  <c r="Q25" i="4" s="1"/>
  <c r="P30" i="4"/>
  <c r="Q30" i="4" s="1"/>
  <c r="O30" i="4"/>
  <c r="O22" i="4"/>
  <c r="P22" i="4"/>
  <c r="Q22" i="4" s="1"/>
  <c r="P21" i="4"/>
  <c r="Q21" i="4" s="1"/>
  <c r="O21" i="4"/>
  <c r="P28" i="4"/>
  <c r="Q28" i="4" s="1"/>
  <c r="P29" i="4"/>
  <c r="Q29" i="4" s="1"/>
  <c r="O29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R4" i="4" s="1"/>
  <c r="T3" i="4"/>
  <c r="V3" i="4"/>
  <c r="U3" i="4"/>
  <c r="R4" i="3" a="1"/>
  <c r="R4" i="3" s="1"/>
  <c r="B10" i="6"/>
  <c r="B9" i="6"/>
  <c r="B11" i="6"/>
  <c r="B7" i="6"/>
  <c r="B8" i="6"/>
  <c r="Q4" i="3" a="1"/>
  <c r="Q4" i="3" s="1"/>
  <c r="J5" i="4" l="1"/>
  <c r="R5" i="4" s="1"/>
  <c r="J6" i="4"/>
  <c r="V4" i="4"/>
  <c r="U4" i="4"/>
  <c r="T4" i="4"/>
  <c r="W4" i="4"/>
  <c r="W5" i="4" l="1"/>
  <c r="V5" i="4"/>
  <c r="U5" i="4"/>
  <c r="T5" i="4"/>
  <c r="R6" i="4"/>
  <c r="J7" i="4"/>
  <c r="R7" i="4" l="1"/>
  <c r="J8" i="4"/>
  <c r="W6" i="4"/>
  <c r="V6" i="4"/>
  <c r="U6" i="4"/>
  <c r="T6" i="4"/>
  <c r="W7" i="4" l="1"/>
  <c r="V7" i="4"/>
  <c r="U7" i="4"/>
  <c r="T7" i="4"/>
  <c r="R8" i="4"/>
  <c r="J9" i="4"/>
  <c r="R9" i="4" l="1"/>
  <c r="J10" i="4"/>
  <c r="U8" i="4"/>
  <c r="W8" i="4"/>
  <c r="V8" i="4"/>
  <c r="T8" i="4"/>
  <c r="R10" i="4" l="1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V20" i="4" s="1"/>
  <c r="J21" i="4"/>
  <c r="V19" i="4"/>
  <c r="W19" i="4"/>
  <c r="U19" i="4"/>
  <c r="T19" i="4"/>
  <c r="W20" i="4" l="1"/>
  <c r="T20" i="4"/>
  <c r="U20" i="4"/>
  <c r="R21" i="4"/>
  <c r="J22" i="4"/>
  <c r="R22" i="4" l="1"/>
  <c r="J23" i="4"/>
  <c r="V21" i="4"/>
  <c r="T21" i="4"/>
  <c r="U21" i="4"/>
  <c r="W21" i="4"/>
  <c r="R23" i="4" l="1"/>
  <c r="J24" i="4"/>
  <c r="T22" i="4"/>
  <c r="W22" i="4"/>
  <c r="U22" i="4"/>
  <c r="V22" i="4"/>
  <c r="R24" i="4" l="1"/>
  <c r="J25" i="4"/>
  <c r="T23" i="4"/>
  <c r="V23" i="4"/>
  <c r="U23" i="4"/>
  <c r="W23" i="4"/>
  <c r="R25" i="4" l="1"/>
  <c r="J26" i="4"/>
  <c r="V24" i="4"/>
  <c r="U24" i="4"/>
  <c r="T24" i="4"/>
  <c r="W24" i="4"/>
  <c r="R26" i="4" l="1"/>
  <c r="J27" i="4"/>
  <c r="U25" i="4"/>
  <c r="T25" i="4"/>
  <c r="W25" i="4"/>
  <c r="V25" i="4"/>
  <c r="R27" i="4" l="1"/>
  <c r="J28" i="4"/>
  <c r="T26" i="4"/>
  <c r="W26" i="4"/>
  <c r="V26" i="4"/>
  <c r="U26" i="4"/>
  <c r="J59" i="4" l="1"/>
  <c r="R28" i="4"/>
  <c r="J29" i="4"/>
  <c r="V27" i="4"/>
  <c r="U27" i="4"/>
  <c r="T27" i="4"/>
  <c r="W27" i="4"/>
  <c r="R59" i="4" l="1"/>
  <c r="J60" i="4"/>
  <c r="R60" i="4" s="1"/>
  <c r="R29" i="4"/>
  <c r="J30" i="4"/>
  <c r="V28" i="4"/>
  <c r="T28" i="4"/>
  <c r="U28" i="4"/>
  <c r="W28" i="4"/>
  <c r="R30" i="4" l="1"/>
  <c r="J31" i="4"/>
  <c r="T59" i="4"/>
  <c r="U59" i="4"/>
  <c r="V59" i="4"/>
  <c r="W59" i="4"/>
  <c r="W60" i="4"/>
  <c r="U60" i="4"/>
  <c r="V60" i="4"/>
  <c r="T60" i="4"/>
  <c r="W30" i="4"/>
  <c r="T30" i="4"/>
  <c r="V30" i="4"/>
  <c r="U30" i="4"/>
  <c r="W29" i="4"/>
  <c r="U29" i="4"/>
  <c r="V29" i="4"/>
  <c r="T29" i="4"/>
  <c r="J32" i="4" l="1"/>
  <c r="R31" i="4"/>
  <c r="W31" i="4" l="1"/>
  <c r="V31" i="4"/>
  <c r="T31" i="4"/>
  <c r="U31" i="4"/>
  <c r="R32" i="4"/>
  <c r="J33" i="4"/>
  <c r="Z58" i="4" l="1"/>
  <c r="AD58" i="4" s="1"/>
  <c r="AH58" i="4" s="1"/>
  <c r="AA58" i="4"/>
  <c r="AE58" i="4" s="1"/>
  <c r="AI58" i="4" s="1"/>
  <c r="Y58" i="4"/>
  <c r="AC58" i="4" s="1"/>
  <c r="AG58" i="4" s="1"/>
  <c r="R33" i="4"/>
  <c r="J34" i="4"/>
  <c r="W32" i="4"/>
  <c r="T32" i="4"/>
  <c r="V32" i="4"/>
  <c r="U32" i="4"/>
  <c r="Y57" i="4"/>
  <c r="Z57" i="4"/>
  <c r="AA57" i="4"/>
  <c r="R34" i="4" l="1"/>
  <c r="J35" i="4"/>
  <c r="T33" i="4"/>
  <c r="W33" i="4"/>
  <c r="U33" i="4"/>
  <c r="V33" i="4"/>
  <c r="R35" i="4" l="1"/>
  <c r="J36" i="4"/>
  <c r="U34" i="4"/>
  <c r="W34" i="4"/>
  <c r="T34" i="4"/>
  <c r="V34" i="4"/>
  <c r="AC57" i="4"/>
  <c r="AG57" i="4" s="1"/>
  <c r="AD57" i="4"/>
  <c r="AH57" i="4" s="1"/>
  <c r="AE57" i="4"/>
  <c r="AI57" i="4" s="1"/>
  <c r="R36" i="4" l="1"/>
  <c r="J37" i="4"/>
  <c r="T35" i="4"/>
  <c r="U35" i="4"/>
  <c r="V35" i="4"/>
  <c r="W35" i="4"/>
  <c r="R37" i="4" l="1"/>
  <c r="J38" i="4"/>
  <c r="W36" i="4"/>
  <c r="V36" i="4"/>
  <c r="T36" i="4"/>
  <c r="U36" i="4"/>
  <c r="R38" i="4" l="1"/>
  <c r="J39" i="4"/>
  <c r="W37" i="4"/>
  <c r="U37" i="4"/>
  <c r="T37" i="4"/>
  <c r="V37" i="4"/>
  <c r="R39" i="4" l="1"/>
  <c r="J40" i="4"/>
  <c r="V38" i="4"/>
  <c r="U38" i="4"/>
  <c r="W38" i="4"/>
  <c r="T38" i="4"/>
  <c r="R40" i="4" l="1"/>
  <c r="J41" i="4"/>
  <c r="T39" i="4"/>
  <c r="U39" i="4"/>
  <c r="V39" i="4"/>
  <c r="W39" i="4"/>
  <c r="R41" i="4" l="1"/>
  <c r="J42" i="4"/>
  <c r="W40" i="4"/>
  <c r="T40" i="4"/>
  <c r="V40" i="4"/>
  <c r="U40" i="4"/>
  <c r="R42" i="4" l="1"/>
  <c r="J43" i="4"/>
  <c r="T41" i="4"/>
  <c r="U41" i="4"/>
  <c r="W41" i="4"/>
  <c r="V41" i="4"/>
  <c r="R43" i="4" l="1"/>
  <c r="J44" i="4"/>
  <c r="W42" i="4"/>
  <c r="U42" i="4"/>
  <c r="V42" i="4"/>
  <c r="T42" i="4"/>
  <c r="R44" i="4" l="1"/>
  <c r="J45" i="4"/>
  <c r="T43" i="4"/>
  <c r="W43" i="4"/>
  <c r="U43" i="4"/>
  <c r="V43" i="4"/>
  <c r="R45" i="4" l="1"/>
  <c r="J46" i="4"/>
  <c r="T44" i="4"/>
  <c r="V44" i="4"/>
  <c r="W44" i="4"/>
  <c r="U44" i="4"/>
  <c r="R46" i="4" l="1"/>
  <c r="J47" i="4"/>
  <c r="W45" i="4"/>
  <c r="U45" i="4"/>
  <c r="T45" i="4"/>
  <c r="V45" i="4"/>
  <c r="R47" i="4" l="1"/>
  <c r="J48" i="4"/>
  <c r="V46" i="4"/>
  <c r="W46" i="4"/>
  <c r="T46" i="4"/>
  <c r="U46" i="4"/>
  <c r="R48" i="4" l="1"/>
  <c r="J49" i="4"/>
  <c r="W47" i="4"/>
  <c r="T47" i="4"/>
  <c r="U47" i="4"/>
  <c r="V47" i="4"/>
  <c r="R49" i="4" l="1"/>
  <c r="J50" i="4"/>
  <c r="W48" i="4"/>
  <c r="T48" i="4"/>
  <c r="V48" i="4"/>
  <c r="U48" i="4"/>
  <c r="R50" i="4" l="1"/>
  <c r="J51" i="4"/>
  <c r="T49" i="4"/>
  <c r="V49" i="4"/>
  <c r="U49" i="4"/>
  <c r="W49" i="4"/>
  <c r="R51" i="4" l="1"/>
  <c r="J52" i="4"/>
  <c r="U50" i="4"/>
  <c r="T50" i="4"/>
  <c r="W50" i="4"/>
  <c r="V50" i="4"/>
  <c r="R52" i="4" l="1"/>
  <c r="J53" i="4"/>
  <c r="V51" i="4"/>
  <c r="U51" i="4"/>
  <c r="W51" i="4"/>
  <c r="T51" i="4"/>
  <c r="R53" i="4" l="1"/>
  <c r="J54" i="4"/>
  <c r="U52" i="4"/>
  <c r="V52" i="4"/>
  <c r="T52" i="4"/>
  <c r="W52" i="4"/>
  <c r="R54" i="4" l="1"/>
  <c r="J55" i="4"/>
  <c r="U53" i="4"/>
  <c r="T53" i="4"/>
  <c r="W53" i="4"/>
  <c r="V53" i="4"/>
  <c r="J56" i="4" l="1"/>
  <c r="R55" i="4"/>
  <c r="U54" i="4"/>
  <c r="W54" i="4"/>
  <c r="T54" i="4"/>
  <c r="V54" i="4"/>
  <c r="U55" i="4" l="1"/>
  <c r="W55" i="4"/>
  <c r="T55" i="4"/>
  <c r="V55" i="4"/>
  <c r="R56" i="4"/>
  <c r="J57" i="4"/>
  <c r="R57" i="4" l="1"/>
  <c r="J58" i="4"/>
  <c r="R58" i="4" s="1"/>
  <c r="U56" i="4"/>
  <c r="W56" i="4"/>
  <c r="V56" i="4"/>
  <c r="T56" i="4"/>
  <c r="T58" i="4" l="1"/>
  <c r="U58" i="4"/>
  <c r="W58" i="4"/>
  <c r="V58" i="4"/>
  <c r="U57" i="4"/>
  <c r="W57" i="4"/>
  <c r="V57" i="4"/>
  <c r="T57" i="4"/>
  <c r="M6" i="3" l="1"/>
  <c r="M7" i="3"/>
  <c r="M3" i="3"/>
  <c r="M8" i="3"/>
  <c r="N3" i="3"/>
  <c r="N7" i="3"/>
  <c r="N6" i="3"/>
  <c r="N8" i="3"/>
  <c r="L7" i="3"/>
  <c r="L6" i="3"/>
  <c r="L8" i="3"/>
  <c r="L3" i="3"/>
  <c r="L5" i="3" s="1"/>
  <c r="L10" i="3" s="1"/>
  <c r="K3" i="3"/>
  <c r="K5" i="3" s="1"/>
  <c r="K10" i="3" s="1"/>
  <c r="K7" i="3"/>
  <c r="K6" i="3"/>
  <c r="K8" i="3"/>
  <c r="N5" i="3" l="1"/>
  <c r="N10" i="3" s="1"/>
  <c r="L4" i="3"/>
  <c r="L9" i="3" s="1"/>
  <c r="L12" i="3" s="1"/>
  <c r="L13" i="3" s="1"/>
  <c r="N4" i="3"/>
  <c r="N9" i="3" s="1"/>
  <c r="N12" i="3" s="1"/>
  <c r="N13" i="3" s="1"/>
  <c r="M4" i="3"/>
  <c r="M9" i="3" s="1"/>
  <c r="K4" i="3"/>
  <c r="K9" i="3" s="1"/>
  <c r="X81" i="4"/>
  <c r="AB81" i="4" s="1"/>
  <c r="AF81" i="4" s="1"/>
  <c r="X61" i="4"/>
  <c r="AB61" i="4" s="1"/>
  <c r="AF61" i="4" s="1"/>
  <c r="X98" i="4"/>
  <c r="AB98" i="4" s="1"/>
  <c r="AF98" i="4" s="1"/>
  <c r="X72" i="4"/>
  <c r="AB72" i="4" s="1"/>
  <c r="AF72" i="4" s="1"/>
  <c r="X73" i="4"/>
  <c r="AB73" i="4" s="1"/>
  <c r="AF73" i="4" s="1"/>
  <c r="X67" i="4"/>
  <c r="AB67" i="4" s="1"/>
  <c r="AF67" i="4" s="1"/>
  <c r="X94" i="4"/>
  <c r="AB94" i="4" s="1"/>
  <c r="AF94" i="4" s="1"/>
  <c r="X123" i="4"/>
  <c r="AB123" i="4" s="1"/>
  <c r="AF123" i="4" s="1"/>
  <c r="X92" i="4"/>
  <c r="AB92" i="4" s="1"/>
  <c r="AF92" i="4" s="1"/>
  <c r="X130" i="4"/>
  <c r="AB130" i="4" s="1"/>
  <c r="AF130" i="4" s="1"/>
  <c r="X113" i="4"/>
  <c r="AB113" i="4" s="1"/>
  <c r="AF113" i="4" s="1"/>
  <c r="X117" i="4"/>
  <c r="AB117" i="4" s="1"/>
  <c r="AF117" i="4" s="1"/>
  <c r="X99" i="4"/>
  <c r="AB99" i="4" s="1"/>
  <c r="AF99" i="4" s="1"/>
  <c r="X79" i="4"/>
  <c r="AB79" i="4" s="1"/>
  <c r="AF79" i="4" s="1"/>
  <c r="X103" i="4"/>
  <c r="AB103" i="4" s="1"/>
  <c r="AF103" i="4" s="1"/>
  <c r="X65" i="4"/>
  <c r="AB65" i="4" s="1"/>
  <c r="AF65" i="4" s="1"/>
  <c r="X104" i="4"/>
  <c r="AB104" i="4" s="1"/>
  <c r="AF104" i="4" s="1"/>
  <c r="X96" i="4"/>
  <c r="AB96" i="4" s="1"/>
  <c r="AF96" i="4" s="1"/>
  <c r="K12" i="3"/>
  <c r="X116" i="4"/>
  <c r="AB116" i="4" s="1"/>
  <c r="AF116" i="4" s="1"/>
  <c r="X85" i="4"/>
  <c r="AB85" i="4" s="1"/>
  <c r="AF85" i="4" s="1"/>
  <c r="X120" i="4"/>
  <c r="AB120" i="4" s="1"/>
  <c r="AF120" i="4" s="1"/>
  <c r="X82" i="4"/>
  <c r="AB82" i="4" s="1"/>
  <c r="AF82" i="4" s="1"/>
  <c r="X101" i="4"/>
  <c r="AB101" i="4" s="1"/>
  <c r="AF101" i="4" s="1"/>
  <c r="X111" i="4"/>
  <c r="AB111" i="4" s="1"/>
  <c r="AF111" i="4" s="1"/>
  <c r="X74" i="4"/>
  <c r="AB74" i="4" s="1"/>
  <c r="AF74" i="4" s="1"/>
  <c r="X95" i="4"/>
  <c r="AB95" i="4" s="1"/>
  <c r="AF95" i="4" s="1"/>
  <c r="X80" i="4"/>
  <c r="AB80" i="4" s="1"/>
  <c r="AF80" i="4" s="1"/>
  <c r="X100" i="4"/>
  <c r="AB100" i="4" s="1"/>
  <c r="AF100" i="4" s="1"/>
  <c r="X77" i="4"/>
  <c r="AB77" i="4" s="1"/>
  <c r="AF77" i="4" s="1"/>
  <c r="X91" i="4"/>
  <c r="AB91" i="4" s="1"/>
  <c r="AF91" i="4" s="1"/>
  <c r="X133" i="4"/>
  <c r="AB133" i="4" s="1"/>
  <c r="AF133" i="4" s="1"/>
  <c r="X115" i="4"/>
  <c r="AB115" i="4" s="1"/>
  <c r="AF115" i="4" s="1"/>
  <c r="X114" i="4"/>
  <c r="AB114" i="4" s="1"/>
  <c r="AF114" i="4" s="1"/>
  <c r="X119" i="4"/>
  <c r="AB119" i="4" s="1"/>
  <c r="AF119" i="4" s="1"/>
  <c r="X64" i="4"/>
  <c r="AB64" i="4" s="1"/>
  <c r="AF64" i="4" s="1"/>
  <c r="X66" i="4"/>
  <c r="AB66" i="4" s="1"/>
  <c r="AF66" i="4" s="1"/>
  <c r="X118" i="4"/>
  <c r="AB118" i="4" s="1"/>
  <c r="AF118" i="4" s="1"/>
  <c r="X121" i="4"/>
  <c r="AB121" i="4" s="1"/>
  <c r="AF121" i="4" s="1"/>
  <c r="X106" i="4"/>
  <c r="AB106" i="4" s="1"/>
  <c r="AF106" i="4" s="1"/>
  <c r="X58" i="4"/>
  <c r="AB58" i="4" s="1"/>
  <c r="AF58" i="4" s="1"/>
  <c r="X125" i="4"/>
  <c r="AB125" i="4" s="1"/>
  <c r="AF125" i="4" s="1"/>
  <c r="X124" i="4"/>
  <c r="AB124" i="4" s="1"/>
  <c r="AF124" i="4" s="1"/>
  <c r="X87" i="4"/>
  <c r="AB87" i="4" s="1"/>
  <c r="AF87" i="4" s="1"/>
  <c r="X63" i="4"/>
  <c r="AB63" i="4" s="1"/>
  <c r="AF63" i="4" s="1"/>
  <c r="X84" i="4"/>
  <c r="AB84" i="4" s="1"/>
  <c r="AF84" i="4" s="1"/>
  <c r="X105" i="4"/>
  <c r="AB105" i="4" s="1"/>
  <c r="AF105" i="4" s="1"/>
  <c r="X110" i="4"/>
  <c r="AB110" i="4" s="1"/>
  <c r="AF110" i="4" s="1"/>
  <c r="X112" i="4"/>
  <c r="AB112" i="4" s="1"/>
  <c r="AF112" i="4" s="1"/>
  <c r="X122" i="4"/>
  <c r="AB122" i="4" s="1"/>
  <c r="AF122" i="4" s="1"/>
  <c r="X62" i="4"/>
  <c r="AB62" i="4" s="1"/>
  <c r="AF62" i="4" s="1"/>
  <c r="X131" i="4"/>
  <c r="AB131" i="4" s="1"/>
  <c r="AF131" i="4" s="1"/>
  <c r="X127" i="4"/>
  <c r="AB127" i="4" s="1"/>
  <c r="AF127" i="4" s="1"/>
  <c r="X59" i="4"/>
  <c r="AB59" i="4" s="1"/>
  <c r="AF59" i="4" s="1"/>
  <c r="X109" i="4"/>
  <c r="AB109" i="4" s="1"/>
  <c r="AF109" i="4" s="1"/>
  <c r="X68" i="4"/>
  <c r="AB68" i="4" s="1"/>
  <c r="AF68" i="4" s="1"/>
  <c r="X97" i="4"/>
  <c r="AB97" i="4" s="1"/>
  <c r="AF97" i="4" s="1"/>
  <c r="X102" i="4"/>
  <c r="AB102" i="4" s="1"/>
  <c r="AF102" i="4" s="1"/>
  <c r="X129" i="4"/>
  <c r="AB129" i="4" s="1"/>
  <c r="AF129" i="4" s="1"/>
  <c r="X108" i="4"/>
  <c r="AB108" i="4" s="1"/>
  <c r="AF108" i="4" s="1"/>
  <c r="X132" i="4"/>
  <c r="AB132" i="4" s="1"/>
  <c r="AF132" i="4" s="1"/>
  <c r="X69" i="4"/>
  <c r="AB69" i="4" s="1"/>
  <c r="AF69" i="4" s="1"/>
  <c r="X78" i="4"/>
  <c r="AB78" i="4" s="1"/>
  <c r="AF78" i="4" s="1"/>
  <c r="X60" i="4"/>
  <c r="AB60" i="4" s="1"/>
  <c r="AF60" i="4" s="1"/>
  <c r="X76" i="4"/>
  <c r="AB76" i="4" s="1"/>
  <c r="AF76" i="4" s="1"/>
  <c r="X88" i="4"/>
  <c r="AB88" i="4" s="1"/>
  <c r="AF88" i="4" s="1"/>
  <c r="X86" i="4"/>
  <c r="AB86" i="4" s="1"/>
  <c r="AF86" i="4" s="1"/>
  <c r="X75" i="4"/>
  <c r="AB75" i="4" s="1"/>
  <c r="AF75" i="4" s="1"/>
  <c r="X89" i="4"/>
  <c r="AB89" i="4" s="1"/>
  <c r="AF89" i="4" s="1"/>
  <c r="X107" i="4"/>
  <c r="AB107" i="4" s="1"/>
  <c r="AF107" i="4" s="1"/>
  <c r="X71" i="4"/>
  <c r="AB71" i="4" s="1"/>
  <c r="AF71" i="4" s="1"/>
  <c r="X128" i="4"/>
  <c r="AB128" i="4" s="1"/>
  <c r="AF128" i="4" s="1"/>
  <c r="X90" i="4"/>
  <c r="AB90" i="4" s="1"/>
  <c r="AF90" i="4" s="1"/>
  <c r="X83" i="4"/>
  <c r="AB83" i="4" s="1"/>
  <c r="AF83" i="4" s="1"/>
  <c r="X70" i="4"/>
  <c r="AB70" i="4" s="1"/>
  <c r="AF70" i="4" s="1"/>
  <c r="X93" i="4"/>
  <c r="AB93" i="4" s="1"/>
  <c r="AF93" i="4" s="1"/>
  <c r="X126" i="4"/>
  <c r="AB126" i="4" s="1"/>
  <c r="AF126" i="4" s="1"/>
  <c r="K13" i="3"/>
  <c r="X30" i="4" s="1"/>
  <c r="K14" i="3"/>
  <c r="X57" i="4"/>
  <c r="AB57" i="4" s="1"/>
  <c r="AF57" i="4" s="1"/>
  <c r="M5" i="3"/>
  <c r="M10" i="3" s="1"/>
  <c r="M12" i="3" s="1"/>
  <c r="M13" i="3" s="1"/>
  <c r="M15" i="3" s="1"/>
  <c r="X8" i="4" l="1"/>
  <c r="AA35" i="4"/>
  <c r="AA55" i="4"/>
  <c r="AA50" i="4"/>
  <c r="AA20" i="4"/>
  <c r="AA4" i="4"/>
  <c r="AA38" i="4"/>
  <c r="AA7" i="4"/>
  <c r="AA54" i="4"/>
  <c r="AA39" i="4"/>
  <c r="AA5" i="4"/>
  <c r="AA41" i="4"/>
  <c r="AA9" i="4"/>
  <c r="AA53" i="4"/>
  <c r="AA27" i="4"/>
  <c r="AA15" i="4"/>
  <c r="AA47" i="4"/>
  <c r="AA51" i="4"/>
  <c r="AA48" i="4"/>
  <c r="AA43" i="4"/>
  <c r="AA33" i="4"/>
  <c r="AA17" i="4"/>
  <c r="AA34" i="4"/>
  <c r="AA40" i="4"/>
  <c r="AA49" i="4"/>
  <c r="AA19" i="4"/>
  <c r="AA32" i="4"/>
  <c r="AA37" i="4"/>
  <c r="AA14" i="4"/>
  <c r="AA13" i="4"/>
  <c r="AA31" i="4"/>
  <c r="AA16" i="4"/>
  <c r="AA52" i="4"/>
  <c r="AA29" i="4"/>
  <c r="AA18" i="4"/>
  <c r="AA24" i="4"/>
  <c r="AA42" i="4"/>
  <c r="AA8" i="4"/>
  <c r="AA56" i="4"/>
  <c r="AA25" i="4"/>
  <c r="AA22" i="4"/>
  <c r="AA3" i="4"/>
  <c r="AA11" i="4"/>
  <c r="AA46" i="4"/>
  <c r="AA23" i="4"/>
  <c r="AA12" i="4"/>
  <c r="AA26" i="4"/>
  <c r="AA6" i="4"/>
  <c r="AA2" i="4"/>
  <c r="AA21" i="4"/>
  <c r="AA44" i="4"/>
  <c r="AA30" i="4"/>
  <c r="AA28" i="4"/>
  <c r="AA10" i="4"/>
  <c r="AA36" i="4"/>
  <c r="AA45" i="4"/>
  <c r="N15" i="3"/>
  <c r="Y22" i="4"/>
  <c r="Y37" i="4"/>
  <c r="Y5" i="4"/>
  <c r="Y3" i="4"/>
  <c r="Y4" i="4"/>
  <c r="Y50" i="4"/>
  <c r="Y28" i="4"/>
  <c r="Y49" i="4"/>
  <c r="Y54" i="4"/>
  <c r="Y15" i="4"/>
  <c r="Y12" i="4"/>
  <c r="Y36" i="4"/>
  <c r="Y7" i="4"/>
  <c r="Y42" i="4"/>
  <c r="Y17" i="4"/>
  <c r="Y25" i="4"/>
  <c r="Y55" i="4"/>
  <c r="Y33" i="4"/>
  <c r="Y6" i="4"/>
  <c r="Y9" i="4"/>
  <c r="Y41" i="4"/>
  <c r="Y52" i="4"/>
  <c r="Y20" i="4"/>
  <c r="Y24" i="4"/>
  <c r="Y43" i="4"/>
  <c r="Y51" i="4"/>
  <c r="Y16" i="4"/>
  <c r="Y27" i="4"/>
  <c r="Y34" i="4"/>
  <c r="Y13" i="4"/>
  <c r="Y46" i="4"/>
  <c r="Y48" i="4"/>
  <c r="Y44" i="4"/>
  <c r="Y19" i="4"/>
  <c r="Y30" i="4"/>
  <c r="Y31" i="4"/>
  <c r="Y32" i="4"/>
  <c r="Y56" i="4"/>
  <c r="Y23" i="4"/>
  <c r="Y26" i="4"/>
  <c r="Y47" i="4"/>
  <c r="Y40" i="4"/>
  <c r="Y53" i="4"/>
  <c r="Y14" i="4"/>
  <c r="Y35" i="4"/>
  <c r="Y39" i="4"/>
  <c r="Y38" i="4"/>
  <c r="Y8" i="4"/>
  <c r="Y10" i="4"/>
  <c r="Y29" i="4"/>
  <c r="Y21" i="4"/>
  <c r="Y11" i="4"/>
  <c r="Y45" i="4"/>
  <c r="Y2" i="4"/>
  <c r="Y18" i="4"/>
  <c r="L15" i="3"/>
  <c r="X56" i="4"/>
  <c r="X20" i="4"/>
  <c r="X55" i="4"/>
  <c r="X11" i="4"/>
  <c r="M14" i="3"/>
  <c r="X18" i="4"/>
  <c r="L14" i="3"/>
  <c r="X16" i="4"/>
  <c r="X24" i="4"/>
  <c r="X53" i="4"/>
  <c r="X49" i="4"/>
  <c r="X23" i="4"/>
  <c r="X48" i="4"/>
  <c r="Z23" i="4"/>
  <c r="Z39" i="4"/>
  <c r="Z28" i="4"/>
  <c r="Z27" i="4"/>
  <c r="Z17" i="4"/>
  <c r="Z5" i="4"/>
  <c r="Z19" i="4"/>
  <c r="Z51" i="4"/>
  <c r="Z33" i="4"/>
  <c r="Z26" i="4"/>
  <c r="Z13" i="4"/>
  <c r="Z37" i="4"/>
  <c r="Z14" i="4"/>
  <c r="Z34" i="4"/>
  <c r="Z49" i="4"/>
  <c r="Z11" i="4"/>
  <c r="Z42" i="4"/>
  <c r="Z44" i="4"/>
  <c r="Z6" i="4"/>
  <c r="Z30" i="4"/>
  <c r="Z46" i="4"/>
  <c r="Z31" i="4"/>
  <c r="Z4" i="4"/>
  <c r="Z9" i="4"/>
  <c r="Z36" i="4"/>
  <c r="Z20" i="4"/>
  <c r="Z15" i="4"/>
  <c r="Z52" i="4"/>
  <c r="Z45" i="4"/>
  <c r="Z16" i="4"/>
  <c r="Z55" i="4"/>
  <c r="Z8" i="4"/>
  <c r="Z48" i="4"/>
  <c r="Z56" i="4"/>
  <c r="Z29" i="4"/>
  <c r="Z12" i="4"/>
  <c r="Z54" i="4"/>
  <c r="Z21" i="4"/>
  <c r="Z10" i="4"/>
  <c r="Z2" i="4"/>
  <c r="Z18" i="4"/>
  <c r="Z43" i="4"/>
  <c r="Z47" i="4"/>
  <c r="Z40" i="4"/>
  <c r="Z53" i="4"/>
  <c r="Z25" i="4"/>
  <c r="Z7" i="4"/>
  <c r="Z35" i="4"/>
  <c r="Z32" i="4"/>
  <c r="Z38" i="4"/>
  <c r="Z3" i="4"/>
  <c r="Z50" i="4"/>
  <c r="Z41" i="4"/>
  <c r="Z22" i="4"/>
  <c r="Z24" i="4"/>
  <c r="X52" i="4"/>
  <c r="X41" i="4"/>
  <c r="X25" i="4"/>
  <c r="X43" i="4"/>
  <c r="X21" i="4"/>
  <c r="X9" i="4"/>
  <c r="X45" i="4"/>
  <c r="X37" i="4"/>
  <c r="X10" i="4"/>
  <c r="X17" i="4"/>
  <c r="X12" i="4"/>
  <c r="X19" i="4"/>
  <c r="X22" i="4"/>
  <c r="X15" i="4"/>
  <c r="X47" i="4"/>
  <c r="X28" i="4"/>
  <c r="X26" i="4"/>
  <c r="X7" i="4"/>
  <c r="X35" i="4"/>
  <c r="X4" i="4"/>
  <c r="X42" i="4"/>
  <c r="X36" i="4"/>
  <c r="X50" i="4"/>
  <c r="X2" i="4"/>
  <c r="X6" i="4"/>
  <c r="X38" i="4"/>
  <c r="X32" i="4"/>
  <c r="X31" i="4"/>
  <c r="X33" i="4"/>
  <c r="X44" i="4"/>
  <c r="N14" i="3"/>
  <c r="X5" i="4"/>
  <c r="X29" i="4"/>
  <c r="X34" i="4"/>
  <c r="X3" i="4"/>
  <c r="X51" i="4"/>
  <c r="X40" i="4"/>
  <c r="X54" i="4"/>
  <c r="X39" i="4"/>
  <c r="X46" i="4"/>
  <c r="X27" i="4"/>
  <c r="X14" i="4"/>
  <c r="X13" i="4"/>
  <c r="K15" i="3"/>
  <c r="AB50" i="4" l="1"/>
  <c r="AF50" i="4" s="1"/>
  <c r="AD54" i="4"/>
  <c r="AH54" i="4" s="1"/>
  <c r="K11" i="3"/>
  <c r="AB6" i="4" s="1"/>
  <c r="AF6" i="4" s="1"/>
  <c r="AB54" i="4"/>
  <c r="AF54" i="4" s="1"/>
  <c r="N11" i="3"/>
  <c r="AE12" i="4" s="1"/>
  <c r="AI12" i="4" s="1"/>
  <c r="L11" i="3"/>
  <c r="AC17" i="4" s="1"/>
  <c r="AG17" i="4" s="1"/>
  <c r="AB51" i="4"/>
  <c r="AF51" i="4" s="1"/>
  <c r="AC54" i="4"/>
  <c r="AG54" i="4" s="1"/>
  <c r="M11" i="3"/>
  <c r="AD18" i="4" s="1"/>
  <c r="AH18" i="4" s="1"/>
  <c r="AB44" i="4" l="1"/>
  <c r="AF44" i="4" s="1"/>
  <c r="AC3" i="4"/>
  <c r="AG3" i="4" s="1"/>
  <c r="AC33" i="4"/>
  <c r="AG33" i="4" s="1"/>
  <c r="AC48" i="4"/>
  <c r="AG48" i="4" s="1"/>
  <c r="AC13" i="4"/>
  <c r="AG13" i="4" s="1"/>
  <c r="AB24" i="4"/>
  <c r="AF24" i="4" s="1"/>
  <c r="AB3" i="4"/>
  <c r="AF3" i="4" s="1"/>
  <c r="AC28" i="4"/>
  <c r="AG28" i="4" s="1"/>
  <c r="AC25" i="4"/>
  <c r="AG25" i="4" s="1"/>
  <c r="AB45" i="4"/>
  <c r="AF45" i="4" s="1"/>
  <c r="AC41" i="4"/>
  <c r="AG41" i="4" s="1"/>
  <c r="AB40" i="4"/>
  <c r="AF40" i="4" s="1"/>
  <c r="AC30" i="4"/>
  <c r="AG30" i="4" s="1"/>
  <c r="AC14" i="4"/>
  <c r="AG14" i="4" s="1"/>
  <c r="AC6" i="4"/>
  <c r="AG6" i="4" s="1"/>
  <c r="AC10" i="4"/>
  <c r="AG10" i="4" s="1"/>
  <c r="AD45" i="4"/>
  <c r="AH45" i="4" s="1"/>
  <c r="AB20" i="4"/>
  <c r="AF20" i="4" s="1"/>
  <c r="AC44" i="4"/>
  <c r="AG44" i="4" s="1"/>
  <c r="AC38" i="4"/>
  <c r="AG38" i="4" s="1"/>
  <c r="AB47" i="4"/>
  <c r="AF47" i="4" s="1"/>
  <c r="AB21" i="4"/>
  <c r="AF21" i="4" s="1"/>
  <c r="AD34" i="4"/>
  <c r="AH34" i="4" s="1"/>
  <c r="AB33" i="4"/>
  <c r="AF33" i="4" s="1"/>
  <c r="AB7" i="4"/>
  <c r="AF7" i="4" s="1"/>
  <c r="AD3" i="4"/>
  <c r="AH3" i="4" s="1"/>
  <c r="AD47" i="4"/>
  <c r="AH47" i="4" s="1"/>
  <c r="AB22" i="4"/>
  <c r="AF22" i="4" s="1"/>
  <c r="AB19" i="4"/>
  <c r="AF19" i="4" s="1"/>
  <c r="AB41" i="4"/>
  <c r="AF41" i="4" s="1"/>
  <c r="AB48" i="4"/>
  <c r="AF48" i="4" s="1"/>
  <c r="AB23" i="4"/>
  <c r="AF23" i="4" s="1"/>
  <c r="AB17" i="4"/>
  <c r="AF17" i="4" s="1"/>
  <c r="AB5" i="4"/>
  <c r="AF5" i="4" s="1"/>
  <c r="AD32" i="4"/>
  <c r="AH32" i="4" s="1"/>
  <c r="AD43" i="4"/>
  <c r="AH43" i="4" s="1"/>
  <c r="AB4" i="4"/>
  <c r="AF4" i="4" s="1"/>
  <c r="AB37" i="4"/>
  <c r="AF37" i="4" s="1"/>
  <c r="AB28" i="4"/>
  <c r="AF28" i="4" s="1"/>
  <c r="AB42" i="4"/>
  <c r="AF42" i="4" s="1"/>
  <c r="AC15" i="4"/>
  <c r="AG15" i="4" s="1"/>
  <c r="AB13" i="4"/>
  <c r="AF13" i="4" s="1"/>
  <c r="AC5" i="4"/>
  <c r="AG5" i="4" s="1"/>
  <c r="AC39" i="4"/>
  <c r="AG39" i="4" s="1"/>
  <c r="AC51" i="4"/>
  <c r="AG51" i="4" s="1"/>
  <c r="AD56" i="4"/>
  <c r="AH56" i="4" s="1"/>
  <c r="AE2" i="4"/>
  <c r="AI2" i="4" s="1"/>
  <c r="AB39" i="4"/>
  <c r="AF39" i="4" s="1"/>
  <c r="AD31" i="4"/>
  <c r="AH31" i="4" s="1"/>
  <c r="AE42" i="4"/>
  <c r="AI42" i="4" s="1"/>
  <c r="AD36" i="4"/>
  <c r="AH36" i="4" s="1"/>
  <c r="AC56" i="4"/>
  <c r="AG56" i="4" s="1"/>
  <c r="AE52" i="4"/>
  <c r="AI52" i="4" s="1"/>
  <c r="AE10" i="4"/>
  <c r="AI10" i="4" s="1"/>
  <c r="AE19" i="4"/>
  <c r="AI19" i="4" s="1"/>
  <c r="AE34" i="4"/>
  <c r="AI34" i="4" s="1"/>
  <c r="AD20" i="4"/>
  <c r="AH20" i="4" s="1"/>
  <c r="AB36" i="4"/>
  <c r="AF36" i="4" s="1"/>
  <c r="AE32" i="4"/>
  <c r="AI32" i="4" s="1"/>
  <c r="AD55" i="4"/>
  <c r="AH55" i="4" s="1"/>
  <c r="AC55" i="4"/>
  <c r="AG55" i="4" s="1"/>
  <c r="AE41" i="4"/>
  <c r="AI41" i="4" s="1"/>
  <c r="AB11" i="4"/>
  <c r="AF11" i="4" s="1"/>
  <c r="AD24" i="4"/>
  <c r="AH24" i="4" s="1"/>
  <c r="AD35" i="4"/>
  <c r="AH35" i="4" s="1"/>
  <c r="AC50" i="4"/>
  <c r="AG50" i="4" s="1"/>
  <c r="AB49" i="4"/>
  <c r="AF49" i="4" s="1"/>
  <c r="AD12" i="4"/>
  <c r="AH12" i="4" s="1"/>
  <c r="AE44" i="4"/>
  <c r="AI44" i="4" s="1"/>
  <c r="AC43" i="4"/>
  <c r="AG43" i="4" s="1"/>
  <c r="AC11" i="4"/>
  <c r="AG11" i="4" s="1"/>
  <c r="AE15" i="4"/>
  <c r="AI15" i="4" s="1"/>
  <c r="AE28" i="4"/>
  <c r="AI28" i="4" s="1"/>
  <c r="AE46" i="4"/>
  <c r="AI46" i="4" s="1"/>
  <c r="AD28" i="4"/>
  <c r="AH28" i="4" s="1"/>
  <c r="AE16" i="4"/>
  <c r="AI16" i="4" s="1"/>
  <c r="AD30" i="4"/>
  <c r="AH30" i="4" s="1"/>
  <c r="AD51" i="4"/>
  <c r="AH51" i="4" s="1"/>
  <c r="AC22" i="4"/>
  <c r="AG22" i="4" s="1"/>
  <c r="AC32" i="4"/>
  <c r="AG32" i="4" s="1"/>
  <c r="AE14" i="4"/>
  <c r="AI14" i="4" s="1"/>
  <c r="AC53" i="4"/>
  <c r="AG53" i="4" s="1"/>
  <c r="AE45" i="4"/>
  <c r="AI45" i="4" s="1"/>
  <c r="AD53" i="4"/>
  <c r="AH53" i="4" s="1"/>
  <c r="AC46" i="4"/>
  <c r="AG46" i="4" s="1"/>
  <c r="AB38" i="4"/>
  <c r="AF38" i="4" s="1"/>
  <c r="AD17" i="4"/>
  <c r="AH17" i="4" s="1"/>
  <c r="AC7" i="4"/>
  <c r="AG7" i="4" s="1"/>
  <c r="AB34" i="4"/>
  <c r="AF34" i="4" s="1"/>
  <c r="AC9" i="4"/>
  <c r="AG9" i="4" s="1"/>
  <c r="AB46" i="4"/>
  <c r="AF46" i="4" s="1"/>
  <c r="AD38" i="4"/>
  <c r="AH38" i="4" s="1"/>
  <c r="AC49" i="4"/>
  <c r="AG49" i="4" s="1"/>
  <c r="AC36" i="4"/>
  <c r="AG36" i="4" s="1"/>
  <c r="AB53" i="4"/>
  <c r="AF53" i="4" s="1"/>
  <c r="AE56" i="4"/>
  <c r="AI56" i="4" s="1"/>
  <c r="AD10" i="4"/>
  <c r="AH10" i="4" s="1"/>
  <c r="AE18" i="4"/>
  <c r="AI18" i="4" s="1"/>
  <c r="AD21" i="4"/>
  <c r="AH21" i="4" s="1"/>
  <c r="AD42" i="4"/>
  <c r="AH42" i="4" s="1"/>
  <c r="AE27" i="4"/>
  <c r="AI27" i="4" s="1"/>
  <c r="AC34" i="4"/>
  <c r="AG34" i="4" s="1"/>
  <c r="AC20" i="4"/>
  <c r="AG20" i="4" s="1"/>
  <c r="AE11" i="4"/>
  <c r="AI11" i="4" s="1"/>
  <c r="AE25" i="4"/>
  <c r="AI25" i="4" s="1"/>
  <c r="AB56" i="4"/>
  <c r="AF56" i="4" s="1"/>
  <c r="AD52" i="4"/>
  <c r="AH52" i="4" s="1"/>
  <c r="AB43" i="4"/>
  <c r="AF43" i="4" s="1"/>
  <c r="AC35" i="4"/>
  <c r="AG35" i="4" s="1"/>
  <c r="AD14" i="4"/>
  <c r="AH14" i="4" s="1"/>
  <c r="AD6" i="4"/>
  <c r="AH6" i="4" s="1"/>
  <c r="AB52" i="4"/>
  <c r="AF52" i="4" s="1"/>
  <c r="AD26" i="4"/>
  <c r="AH26" i="4" s="1"/>
  <c r="AC19" i="4"/>
  <c r="AG19" i="4" s="1"/>
  <c r="AE36" i="4"/>
  <c r="AI36" i="4" s="1"/>
  <c r="AB10" i="4"/>
  <c r="AF10" i="4" s="1"/>
  <c r="AC52" i="4"/>
  <c r="AG52" i="4" s="1"/>
  <c r="AE53" i="4"/>
  <c r="AI53" i="4" s="1"/>
  <c r="AD13" i="4"/>
  <c r="AH13" i="4" s="1"/>
  <c r="AE49" i="4"/>
  <c r="AI49" i="4" s="1"/>
  <c r="AD5" i="4"/>
  <c r="AH5" i="4" s="1"/>
  <c r="AE54" i="4"/>
  <c r="AI54" i="4" s="1"/>
  <c r="AC42" i="4"/>
  <c r="AG42" i="4" s="1"/>
  <c r="AE55" i="4"/>
  <c r="AI55" i="4" s="1"/>
  <c r="AB26" i="4"/>
  <c r="AF26" i="4" s="1"/>
  <c r="AB55" i="4"/>
  <c r="AF55" i="4" s="1"/>
  <c r="AB27" i="4"/>
  <c r="AF27" i="4" s="1"/>
  <c r="AD48" i="4"/>
  <c r="AH48" i="4" s="1"/>
  <c r="AE4" i="4"/>
  <c r="AI4" i="4" s="1"/>
  <c r="AB12" i="4"/>
  <c r="AF12" i="4" s="1"/>
  <c r="AC8" i="4"/>
  <c r="AG8" i="4" s="1"/>
  <c r="AC18" i="4"/>
  <c r="AG18" i="4" s="1"/>
  <c r="AC21" i="4"/>
  <c r="AG21" i="4" s="1"/>
  <c r="AC31" i="4"/>
  <c r="AG31" i="4" s="1"/>
  <c r="AE39" i="4"/>
  <c r="AI39" i="4" s="1"/>
  <c r="AE38" i="4"/>
  <c r="AI38" i="4" s="1"/>
  <c r="AE50" i="4"/>
  <c r="AI50" i="4" s="1"/>
  <c r="AE33" i="4"/>
  <c r="AI33" i="4" s="1"/>
  <c r="AE13" i="4"/>
  <c r="AI13" i="4" s="1"/>
  <c r="AB14" i="4"/>
  <c r="AF14" i="4" s="1"/>
  <c r="AB30" i="4"/>
  <c r="AF30" i="4" s="1"/>
  <c r="AB8" i="4"/>
  <c r="AF8" i="4" s="1"/>
  <c r="AC29" i="4"/>
  <c r="AG29" i="4" s="1"/>
  <c r="AE40" i="4"/>
  <c r="AI40" i="4" s="1"/>
  <c r="AD37" i="4"/>
  <c r="AH37" i="4" s="1"/>
  <c r="AE26" i="4"/>
  <c r="AI26" i="4" s="1"/>
  <c r="AD19" i="4"/>
  <c r="AH19" i="4" s="1"/>
  <c r="AE17" i="4"/>
  <c r="AI17" i="4" s="1"/>
  <c r="AB2" i="4"/>
  <c r="AF2" i="4" s="1"/>
  <c r="AB16" i="4"/>
  <c r="AF16" i="4" s="1"/>
  <c r="AE8" i="4"/>
  <c r="AI8" i="4" s="1"/>
  <c r="AC26" i="4"/>
  <c r="AG26" i="4" s="1"/>
  <c r="AE35" i="4"/>
  <c r="AI35" i="4" s="1"/>
  <c r="AD2" i="4"/>
  <c r="AH2" i="4" s="1"/>
  <c r="AE47" i="4"/>
  <c r="AI47" i="4" s="1"/>
  <c r="AD27" i="4"/>
  <c r="AH27" i="4" s="1"/>
  <c r="AD7" i="4"/>
  <c r="AH7" i="4" s="1"/>
  <c r="AC12" i="4"/>
  <c r="AG12" i="4" s="1"/>
  <c r="AB18" i="4"/>
  <c r="AF18" i="4" s="1"/>
  <c r="AC40" i="4"/>
  <c r="AG40" i="4" s="1"/>
  <c r="AD16" i="4"/>
  <c r="AH16" i="4" s="1"/>
  <c r="AC45" i="4"/>
  <c r="AG45" i="4" s="1"/>
  <c r="AB9" i="4"/>
  <c r="AF9" i="4" s="1"/>
  <c r="AD15" i="4"/>
  <c r="AH15" i="4" s="1"/>
  <c r="AD40" i="4"/>
  <c r="AH40" i="4" s="1"/>
  <c r="AE23" i="4"/>
  <c r="AI23" i="4" s="1"/>
  <c r="AD22" i="4"/>
  <c r="AH22" i="4" s="1"/>
  <c r="AD8" i="4"/>
  <c r="AH8" i="4" s="1"/>
  <c r="AE20" i="4"/>
  <c r="AI20" i="4" s="1"/>
  <c r="AB35" i="4"/>
  <c r="AF35" i="4" s="1"/>
  <c r="AE6" i="4"/>
  <c r="AI6" i="4" s="1"/>
  <c r="AC2" i="4"/>
  <c r="AG2" i="4" s="1"/>
  <c r="AD46" i="4"/>
  <c r="AH46" i="4" s="1"/>
  <c r="AE24" i="4"/>
  <c r="AI24" i="4" s="1"/>
  <c r="AD41" i="4"/>
  <c r="AH41" i="4" s="1"/>
  <c r="AD33" i="4"/>
  <c r="AH33" i="4" s="1"/>
  <c r="AD50" i="4"/>
  <c r="AH50" i="4" s="1"/>
  <c r="AE3" i="4"/>
  <c r="AI3" i="4" s="1"/>
  <c r="AD9" i="4"/>
  <c r="AH9" i="4" s="1"/>
  <c r="AE37" i="4"/>
  <c r="AI37" i="4" s="1"/>
  <c r="AE51" i="4"/>
  <c r="AI51" i="4" s="1"/>
  <c r="AC24" i="4"/>
  <c r="AG24" i="4" s="1"/>
  <c r="AD39" i="4"/>
  <c r="AH39" i="4" s="1"/>
  <c r="AC27" i="4"/>
  <c r="AG27" i="4" s="1"/>
  <c r="AD11" i="4"/>
  <c r="AH11" i="4" s="1"/>
  <c r="AE30" i="4"/>
  <c r="AI30" i="4" s="1"/>
  <c r="AC47" i="4"/>
  <c r="AG47" i="4" s="1"/>
  <c r="AE43" i="4"/>
  <c r="AI43" i="4" s="1"/>
  <c r="AE7" i="4"/>
  <c r="AI7" i="4" s="1"/>
  <c r="AE22" i="4"/>
  <c r="AI22" i="4" s="1"/>
  <c r="AE31" i="4"/>
  <c r="AI31" i="4" s="1"/>
  <c r="AD44" i="4"/>
  <c r="AH44" i="4" s="1"/>
  <c r="AB31" i="4"/>
  <c r="AF31" i="4" s="1"/>
  <c r="AE29" i="4"/>
  <c r="AI29" i="4" s="1"/>
  <c r="AD23" i="4"/>
  <c r="AH23" i="4" s="1"/>
  <c r="AD49" i="4"/>
  <c r="AH49" i="4" s="1"/>
  <c r="AC16" i="4"/>
  <c r="AG16" i="4" s="1"/>
  <c r="AB25" i="4"/>
  <c r="AF25" i="4" s="1"/>
  <c r="AC37" i="4"/>
  <c r="AG37" i="4" s="1"/>
  <c r="AE9" i="4"/>
  <c r="AI9" i="4" s="1"/>
  <c r="AD25" i="4"/>
  <c r="AH25" i="4" s="1"/>
  <c r="AE48" i="4"/>
  <c r="AI48" i="4" s="1"/>
  <c r="AB29" i="4"/>
  <c r="AF29" i="4" s="1"/>
  <c r="AC4" i="4"/>
  <c r="AG4" i="4" s="1"/>
  <c r="AB32" i="4"/>
  <c r="AF32" i="4" s="1"/>
  <c r="AD29" i="4"/>
  <c r="AH29" i="4" s="1"/>
  <c r="AE21" i="4"/>
  <c r="AI21" i="4" s="1"/>
  <c r="AC23" i="4"/>
  <c r="AG23" i="4" s="1"/>
  <c r="AD4" i="4"/>
  <c r="AH4" i="4" s="1"/>
  <c r="AE5" i="4"/>
  <c r="AI5" i="4" s="1"/>
  <c r="AB15" i="4"/>
  <c r="AF15" i="4" s="1"/>
  <c r="E3" i="3" l="1"/>
  <c r="D6" i="3"/>
  <c r="D7" i="3"/>
  <c r="D3" i="3"/>
  <c r="D5" i="3" s="1"/>
  <c r="D10" i="3" s="1"/>
  <c r="D8" i="3"/>
  <c r="G3" i="3"/>
  <c r="G4" i="3" s="1"/>
  <c r="G9" i="3" s="1"/>
  <c r="G8" i="3"/>
  <c r="G6" i="3"/>
  <c r="G7" i="3"/>
  <c r="E6" i="3"/>
  <c r="E8" i="3"/>
  <c r="E5" i="3"/>
  <c r="E10" i="3" s="1"/>
  <c r="E7" i="3"/>
  <c r="F7" i="3"/>
  <c r="F3" i="3"/>
  <c r="F4" i="3" s="1"/>
  <c r="F9" i="3" s="1"/>
  <c r="F8" i="3"/>
  <c r="F6" i="3"/>
  <c r="G5" i="3" l="1"/>
  <c r="G10" i="3" s="1"/>
  <c r="G12" i="3" s="1"/>
  <c r="E4" i="3"/>
  <c r="E9" i="3" s="1"/>
  <c r="E12" i="3" s="1"/>
  <c r="F5" i="3"/>
  <c r="F10" i="3" s="1"/>
  <c r="F12" i="3" s="1"/>
  <c r="F13" i="3" s="1"/>
  <c r="F15" i="3" s="1"/>
  <c r="D4" i="3"/>
  <c r="D9" i="3" s="1"/>
  <c r="D12" i="3" s="1"/>
  <c r="D14" i="3" l="1"/>
  <c r="F14" i="3"/>
  <c r="E13" i="3"/>
  <c r="E15" i="3" s="1"/>
  <c r="E14" i="3"/>
  <c r="G14" i="3"/>
  <c r="G13" i="3"/>
  <c r="G15" i="3" s="1"/>
  <c r="D13" i="3"/>
  <c r="D15" i="3" s="1"/>
  <c r="B6" i="1" l="1"/>
  <c r="B7" i="1"/>
  <c r="B4" i="1"/>
  <c r="B5" i="1"/>
  <c r="D23" i="3"/>
  <c r="S92" i="4" l="1"/>
  <c r="S51" i="4"/>
  <c r="S83" i="4"/>
  <c r="S129" i="4"/>
  <c r="S35" i="4"/>
  <c r="S111" i="4"/>
  <c r="S78" i="4"/>
  <c r="S71" i="4"/>
  <c r="S7" i="4"/>
  <c r="S64" i="4"/>
  <c r="S122" i="4"/>
  <c r="S117" i="4"/>
  <c r="S107" i="4"/>
  <c r="S79" i="4"/>
  <c r="S37" i="4"/>
  <c r="S125" i="4"/>
  <c r="S94" i="4"/>
  <c r="S93" i="4"/>
  <c r="S73" i="4"/>
  <c r="S75" i="4"/>
  <c r="S95" i="4"/>
  <c r="S4" i="4"/>
  <c r="S131" i="4"/>
  <c r="S43" i="4"/>
  <c r="S30" i="4"/>
  <c r="S124" i="4"/>
  <c r="S105" i="4"/>
  <c r="S96" i="4"/>
  <c r="S110" i="4"/>
  <c r="S70" i="4"/>
  <c r="S88" i="4"/>
  <c r="S130" i="4"/>
  <c r="S50" i="4"/>
  <c r="S108" i="4"/>
  <c r="S6" i="4"/>
  <c r="S123" i="4"/>
  <c r="S91" i="4"/>
  <c r="S14" i="4"/>
  <c r="S33" i="4"/>
  <c r="S12" i="4"/>
  <c r="S115" i="4"/>
  <c r="S19" i="4"/>
  <c r="S34" i="4"/>
  <c r="S8" i="4"/>
  <c r="S65" i="4"/>
  <c r="S61" i="4"/>
  <c r="S102" i="4"/>
  <c r="S112" i="4"/>
  <c r="S114" i="4"/>
  <c r="S48" i="4"/>
  <c r="S58" i="4"/>
  <c r="S113" i="4"/>
  <c r="S9" i="4"/>
  <c r="S10" i="4"/>
  <c r="S101" i="4"/>
  <c r="S103" i="4"/>
  <c r="S42" i="4"/>
  <c r="S59" i="4"/>
  <c r="S36" i="4"/>
  <c r="S28" i="4"/>
  <c r="S119" i="4"/>
  <c r="S3" i="4"/>
  <c r="S13" i="4"/>
  <c r="S41" i="4"/>
  <c r="S99" i="4"/>
  <c r="S121" i="4"/>
  <c r="S15" i="4"/>
  <c r="S46" i="4"/>
  <c r="S47" i="4"/>
  <c r="S97" i="4"/>
  <c r="S44" i="4"/>
  <c r="S86" i="4"/>
  <c r="S82" i="4"/>
  <c r="S116" i="4"/>
  <c r="S32" i="4"/>
  <c r="S106" i="4"/>
  <c r="S25" i="4"/>
  <c r="S5" i="4"/>
  <c r="S74" i="4"/>
  <c r="S84" i="4"/>
  <c r="S118" i="4"/>
  <c r="S39" i="4"/>
  <c r="S132" i="4"/>
  <c r="S55" i="4"/>
  <c r="S56" i="4"/>
  <c r="S23" i="4"/>
  <c r="S57" i="4"/>
  <c r="S20" i="4"/>
  <c r="S120" i="4"/>
  <c r="S89" i="4"/>
  <c r="S45" i="4"/>
  <c r="S127" i="4"/>
  <c r="S98" i="4"/>
  <c r="S16" i="4"/>
  <c r="S87" i="4"/>
  <c r="S85" i="4"/>
  <c r="S60" i="4"/>
  <c r="S21" i="4"/>
  <c r="S2" i="4"/>
  <c r="S27" i="4"/>
  <c r="S52" i="4"/>
  <c r="S49" i="4"/>
  <c r="S22" i="4"/>
  <c r="S53" i="4"/>
  <c r="S77" i="4"/>
  <c r="S18" i="4"/>
  <c r="S40" i="4"/>
  <c r="S38" i="4"/>
  <c r="S54" i="4"/>
  <c r="S11" i="4"/>
  <c r="S63" i="4"/>
  <c r="S66" i="4"/>
  <c r="S72" i="4"/>
  <c r="S126" i="4"/>
  <c r="S29" i="4"/>
  <c r="S68" i="4"/>
  <c r="S109" i="4"/>
  <c r="S76" i="4"/>
  <c r="S100" i="4"/>
  <c r="S128" i="4"/>
  <c r="S104" i="4"/>
  <c r="S24" i="4"/>
  <c r="S80" i="4"/>
  <c r="S81" i="4"/>
  <c r="S26" i="4"/>
  <c r="S17" i="4"/>
  <c r="S31" i="4"/>
  <c r="S69" i="4"/>
  <c r="S62" i="4"/>
  <c r="S133" i="4"/>
  <c r="S90" i="4"/>
  <c r="S67" i="4"/>
  <c r="B8" i="1"/>
  <c r="B18" i="6"/>
  <c r="U4" i="3" l="1" a="1"/>
  <c r="U4" i="3" s="1"/>
  <c r="AC4" i="3" s="1" a="1"/>
  <c r="AC4" i="3" s="1"/>
  <c r="AB4" i="3" l="1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<sst xmlns="http://schemas.openxmlformats.org/spreadsheetml/2006/main" count="213" uniqueCount="127">
  <si>
    <t>Weather Zone</t>
  </si>
  <si>
    <t>Thunder Bay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</si>
  <si>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</si>
  <si>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</si>
  <si>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</si>
  <si>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</si>
  <si>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</si>
  <si>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</si>
  <si>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</si>
  <si>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E</t>
  </si>
  <si>
    <t>A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</si>
  <si>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</si>
  <si>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</si>
  <si>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</si>
  <si>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</si>
  <si>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</si>
  <si>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</si>
  <si>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</si>
  <si>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</si>
  <si>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</si>
  <si>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</si>
  <si>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</si>
  <si>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</si>
  <si>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</si>
  <si>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</si>
  <si>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</si>
  <si>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</si>
  <si>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</si>
  <si>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</si>
  <si>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</si>
  <si>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</si>
  <si>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</si>
  <si>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</si>
  <si>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</si>
  <si>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</si>
  <si>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</si>
  <si>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</si>
  <si>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</si>
  <si>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</si>
  <si>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</si>
  <si>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</si>
  <si>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</si>
  <si>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</si>
  <si>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</si>
  <si>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</si>
  <si>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</si>
  <si>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</si>
  <si>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</si>
  <si>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</si>
  <si>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</si>
  <si>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</si>
  <si>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</si>
  <si>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</si>
  <si>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</si>
  <si>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</si>
  <si>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</si>
  <si>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</si>
  <si>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</si>
  <si>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</si>
  <si>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</si>
  <si>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</si>
  <si>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</si>
  <si>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</si>
  <si>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</si>
  <si>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</si>
  <si>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</si>
  <si>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</si>
  <si>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</si>
  <si>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</si>
  <si>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</si>
  <si>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</si>
  <si>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</si>
  <si>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</si>
  <si>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</si>
  <si>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</si>
  <si>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</si>
  <si>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Ottawa</t>
  </si>
  <si>
    <t>Wx Column Index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</si>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</sst>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154.65445026178011</c:v>
                </c:pt>
                <c:pt idx="1">
                  <c:v>34.118918918918922</c:v>
                </c:pt>
                <c:pt idx="2">
                  <c:v>200.77456049638056</c:v>
                </c:pt>
                <c:pt idx="3">
                  <c:v>330.74193548387098</c:v>
                </c:pt>
                <c:pt idx="7">
                  <c:v>576.42996135490671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17.476320598946241</c:v>
                </c:pt>
                <c:pt idx="1">
                  <c:v>21.279569876770818</c:v>
                </c:pt>
                <c:pt idx="2">
                  <c:v>9.2455197255457602</c:v>
                </c:pt>
                <c:pt idx="3">
                  <c:v>-1.091985410679885</c:v>
                </c:pt>
                <c:pt idx="4">
                  <c:v>14.059322026153069</c:v>
                </c:pt>
                <c:pt idx="5">
                  <c:v>-0.82539684053451268</c:v>
                </c:pt>
                <c:pt idx="6">
                  <c:v>-4.2132616350727696</c:v>
                </c:pt>
                <c:pt idx="7">
                  <c:v>2.515482716873044</c:v>
                </c:pt>
                <c:pt idx="8">
                  <c:v>16.342592570185662</c:v>
                </c:pt>
                <c:pt idx="9">
                  <c:v>18.474910386147037</c:v>
                </c:pt>
                <c:pt idx="10">
                  <c:v>10.953216362417789</c:v>
                </c:pt>
                <c:pt idx="11">
                  <c:v>-4.3906761753943258E-2</c:v>
                </c:pt>
                <c:pt idx="12">
                  <c:v>8.3917808140793895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239.9344262295082</c:v>
                </c:pt>
                <c:pt idx="1">
                  <c:v>330.74193548387098</c:v>
                </c:pt>
                <c:pt idx="2">
                  <c:v>211.06451612903226</c:v>
                </c:pt>
                <c:pt idx="3">
                  <c:v>38.535519125683059</c:v>
                </c:pt>
                <c:pt idx="4">
                  <c:v>248</c:v>
                </c:pt>
                <c:pt idx="5">
                  <c:v>26.968253968253968</c:v>
                </c:pt>
                <c:pt idx="6">
                  <c:v>13.258064516129032</c:v>
                </c:pt>
                <c:pt idx="7">
                  <c:v>84.081967213114751</c:v>
                </c:pt>
                <c:pt idx="8">
                  <c:v>260.58333333333331</c:v>
                </c:pt>
                <c:pt idx="9">
                  <c:v>271.66129032258067</c:v>
                </c:pt>
                <c:pt idx="10">
                  <c:v>161.47368421052633</c:v>
                </c:pt>
                <c:pt idx="11">
                  <c:v>49.20967741935484</c:v>
                </c:pt>
                <c:pt idx="12">
                  <c:v>151.27123287671233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17.476320598946241</c:v>
                </c:pt>
                <c:pt idx="1">
                  <c:v>21.279569876770818</c:v>
                </c:pt>
                <c:pt idx="2">
                  <c:v>9.2455197255457602</c:v>
                </c:pt>
                <c:pt idx="3">
                  <c:v>14.059322026153069</c:v>
                </c:pt>
                <c:pt idx="4">
                  <c:v>2.515482716873044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239.9344262295082</c:v>
                </c:pt>
                <c:pt idx="1">
                  <c:v>330.74193548387098</c:v>
                </c:pt>
                <c:pt idx="2">
                  <c:v>211.06451612903226</c:v>
                </c:pt>
                <c:pt idx="3">
                  <c:v>248</c:v>
                </c:pt>
                <c:pt idx="4">
                  <c:v>84.081967213114751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A3" sqref="A3:A38"/>
    </sheetView>
  </sheetViews>
  <sheetFormatPr defaultColWidth="10.5" defaultRowHeight="15.75" x14ac:dyDescent="0.25"/>
  <cols>
    <col min="1" max="6" width="12.75" customWidth="1"/>
  </cols>
  <sheetData>
    <row r="1" spans="1:23" x14ac:dyDescent="0.25">
      <c r="A1" t="s">
        <v>0</v>
      </c>
      <c r="B1" t="s">
        <v>1</v>
      </c>
    </row>
    <row r="2" spans="1:23" x14ac:dyDescent="0.25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25">
      <c r="A3" s="11"/>
      <c r="B3" s="11">
        <v>44357</v>
      </c>
      <c r="C3" s="11">
        <v>44391</v>
      </c>
      <c r="D3" s="12">
        <v>35</v>
      </c>
      <c r="E3" s="12">
        <v>224423</v>
      </c>
      <c r="F3" s="15" t="s">
        <v>9</v>
      </c>
      <c r="G3" s="19">
        <v>443</v>
      </c>
      <c r="M3" s="2"/>
      <c r="N3" s="2"/>
      <c r="O3" s="2"/>
      <c r="U3" s="2"/>
      <c r="V3" s="2"/>
      <c r="W3" s="2"/>
    </row>
    <row r="4" spans="1:23" x14ac:dyDescent="0.25">
      <c r="A4" s="11"/>
      <c r="B4" s="11">
        <v>44392</v>
      </c>
      <c r="C4" s="11">
        <v>44424</v>
      </c>
      <c r="D4" s="12">
        <v>33</v>
      </c>
      <c r="E4" s="12">
        <v>224589</v>
      </c>
      <c r="F4" s="15" t="s">
        <v>10</v>
      </c>
      <c r="G4" s="19">
        <v>466</v>
      </c>
      <c r="M4" s="2"/>
      <c r="N4" s="2"/>
      <c r="O4" s="2"/>
      <c r="U4" s="2"/>
      <c r="V4" s="2"/>
      <c r="W4" s="2"/>
    </row>
    <row r="5" spans="1:23" x14ac:dyDescent="0.25">
      <c r="A5" s="11"/>
      <c r="B5" s="11">
        <v>44425</v>
      </c>
      <c r="C5" s="11">
        <v>44454</v>
      </c>
      <c r="D5" s="12">
        <v>30</v>
      </c>
      <c r="E5" s="12">
        <v>224729</v>
      </c>
      <c r="F5" s="15" t="s">
        <v>9</v>
      </c>
      <c r="G5" s="19">
        <v>393</v>
      </c>
      <c r="M5" s="2"/>
      <c r="N5" s="2"/>
      <c r="O5" s="2"/>
      <c r="U5" s="2"/>
      <c r="V5" s="2"/>
      <c r="W5" s="2"/>
    </row>
    <row r="6" spans="1:23" x14ac:dyDescent="0.25">
      <c r="A6" s="11"/>
      <c r="B6" s="11">
        <v>44455</v>
      </c>
      <c r="C6" s="11">
        <v>44483</v>
      </c>
      <c r="D6" s="12">
        <v>29</v>
      </c>
      <c r="E6" s="12">
        <v>224864</v>
      </c>
      <c r="F6" s="15" t="s">
        <v>9</v>
      </c>
      <c r="G6" s="19">
        <v>378</v>
      </c>
      <c r="M6" s="2"/>
      <c r="N6" s="2"/>
      <c r="O6" s="2"/>
      <c r="U6" s="2"/>
      <c r="V6" s="2"/>
      <c r="W6" s="2"/>
    </row>
    <row r="7" spans="1:23" x14ac:dyDescent="0.25">
      <c r="A7" s="11"/>
      <c r="B7" s="11">
        <v>44484</v>
      </c>
      <c r="C7" s="11">
        <v>44515</v>
      </c>
      <c r="D7" s="12">
        <v>32</v>
      </c>
      <c r="E7" s="12">
        <v>226408</v>
      </c>
      <c r="F7" s="15" t="s">
        <v>9</v>
      </c>
      <c r="G7" s="19">
        <v>4330</v>
      </c>
      <c r="M7" s="2"/>
      <c r="N7" s="2"/>
      <c r="O7" s="2"/>
      <c r="U7" s="2"/>
      <c r="V7" s="2"/>
      <c r="W7" s="2"/>
    </row>
    <row r="8" spans="1:23" x14ac:dyDescent="0.25">
      <c r="A8" s="11"/>
      <c r="B8" s="11">
        <v>44516</v>
      </c>
      <c r="C8" s="11">
        <v>44545</v>
      </c>
      <c r="D8" s="12">
        <v>30</v>
      </c>
      <c r="E8" s="12">
        <v>229076</v>
      </c>
      <c r="F8" s="15" t="s">
        <v>9</v>
      </c>
      <c r="G8" s="19">
        <v>7482</v>
      </c>
      <c r="M8" s="2"/>
      <c r="N8" s="2"/>
      <c r="O8" s="2"/>
      <c r="U8" s="2"/>
      <c r="V8" s="2"/>
      <c r="W8" s="2"/>
    </row>
    <row r="9" spans="1:23" x14ac:dyDescent="0.25">
      <c r="A9" s="11"/>
      <c r="B9" s="11">
        <v>44546</v>
      </c>
      <c r="C9" s="11">
        <v>44575</v>
      </c>
      <c r="D9" s="12">
        <v>30</v>
      </c>
      <c r="E9" s="12">
        <v>232568</v>
      </c>
      <c r="F9" s="15" t="s">
        <v>9</v>
      </c>
      <c r="G9" s="19">
        <v>9793</v>
      </c>
      <c r="M9" s="2"/>
      <c r="N9" s="2"/>
      <c r="O9" s="2"/>
      <c r="U9" s="2"/>
      <c r="V9" s="2"/>
      <c r="W9" s="2"/>
    </row>
    <row r="10" spans="1:23" x14ac:dyDescent="0.25">
      <c r="A10" s="11"/>
      <c r="B10" s="11">
        <v>44576</v>
      </c>
      <c r="C10" s="11">
        <v>44603</v>
      </c>
      <c r="D10" s="12">
        <v>28</v>
      </c>
      <c r="E10" s="12">
        <v>236230</v>
      </c>
      <c r="F10" s="15" t="s">
        <v>9</v>
      </c>
      <c r="G10" s="19">
        <v>10270</v>
      </c>
      <c r="M10" s="2"/>
      <c r="N10" s="2"/>
      <c r="O10" s="2"/>
      <c r="U10" s="2"/>
      <c r="V10" s="2"/>
      <c r="W10" s="2"/>
    </row>
    <row r="11" spans="1:23" x14ac:dyDescent="0.25">
      <c r="A11" s="11"/>
      <c r="B11" s="11">
        <v>44604</v>
      </c>
      <c r="C11" s="11">
        <v>44635</v>
      </c>
      <c r="D11" s="12">
        <v>32</v>
      </c>
      <c r="E11" s="12">
        <v>240236</v>
      </c>
      <c r="F11" s="15" t="s">
        <v>9</v>
      </c>
      <c r="G11" s="19">
        <v>11235</v>
      </c>
      <c r="M11" s="2"/>
      <c r="N11" s="2"/>
      <c r="O11" s="2"/>
      <c r="U11" s="2"/>
      <c r="V11" s="2"/>
      <c r="W11" s="2"/>
    </row>
    <row r="12" spans="1:23" x14ac:dyDescent="0.25">
      <c r="A12" s="11"/>
      <c r="B12" s="11">
        <v>44636</v>
      </c>
      <c r="C12" s="11">
        <v>44663</v>
      </c>
      <c r="D12" s="12">
        <v>28</v>
      </c>
      <c r="E12" s="12">
        <v>242386</v>
      </c>
      <c r="F12" s="15" t="s">
        <v>9</v>
      </c>
      <c r="G12" s="19">
        <v>6029</v>
      </c>
      <c r="M12" s="2"/>
      <c r="N12" s="2"/>
      <c r="O12" s="2"/>
      <c r="U12" s="2"/>
      <c r="V12" s="2"/>
      <c r="W12" s="2"/>
    </row>
    <row r="13" spans="1:23" x14ac:dyDescent="0.25">
      <c r="A13" s="11"/>
      <c r="B13" s="11">
        <v>44664</v>
      </c>
      <c r="C13" s="11">
        <v>44694</v>
      </c>
      <c r="D13" s="12">
        <v>31</v>
      </c>
      <c r="E13" s="12">
        <v>243772</v>
      </c>
      <c r="F13" s="15" t="s">
        <v>9</v>
      </c>
      <c r="G13" s="19">
        <v>3887</v>
      </c>
      <c r="M13" s="2"/>
      <c r="N13" s="2"/>
      <c r="O13" s="2"/>
      <c r="U13" s="2"/>
      <c r="V13" s="2"/>
      <c r="W13" s="2"/>
    </row>
    <row r="14" spans="1:23" x14ac:dyDescent="0.25">
      <c r="A14" s="11"/>
      <c r="B14" s="11">
        <v>44695</v>
      </c>
      <c r="C14" s="11">
        <v>44756</v>
      </c>
      <c r="D14" s="12">
        <v>62</v>
      </c>
      <c r="E14" s="12">
        <v>15848</v>
      </c>
      <c r="F14" s="15" t="s">
        <v>9</v>
      </c>
      <c r="G14" s="19">
        <v>968</v>
      </c>
      <c r="M14" s="2"/>
      <c r="N14" s="2"/>
      <c r="O14" s="2"/>
      <c r="U14" s="2"/>
      <c r="V14" s="2"/>
      <c r="W14" s="2"/>
    </row>
    <row r="15" spans="1:23" x14ac:dyDescent="0.25">
      <c r="A15" s="11"/>
      <c r="B15" s="11">
        <v>44757</v>
      </c>
      <c r="C15" s="11">
        <v>44789</v>
      </c>
      <c r="D15" s="12">
        <v>33</v>
      </c>
      <c r="E15" s="12">
        <v>16153</v>
      </c>
      <c r="F15" s="15" t="s">
        <v>10</v>
      </c>
      <c r="G15" s="19">
        <v>449</v>
      </c>
      <c r="M15" s="2"/>
      <c r="N15" s="2"/>
      <c r="O15" s="2"/>
      <c r="U15" s="2"/>
      <c r="V15" s="2"/>
      <c r="W15" s="2"/>
    </row>
    <row r="16" spans="1:23" x14ac:dyDescent="0.25">
      <c r="A16" s="11"/>
      <c r="B16" s="11">
        <v>44790</v>
      </c>
      <c r="C16" s="11">
        <v>44819</v>
      </c>
      <c r="D16" s="12">
        <v>30</v>
      </c>
      <c r="E16" s="12">
        <v>16298</v>
      </c>
      <c r="F16" s="15" t="s">
        <v>9</v>
      </c>
      <c r="G16" s="19">
        <v>407</v>
      </c>
      <c r="M16" s="2"/>
      <c r="N16" s="2"/>
      <c r="O16" s="2"/>
      <c r="U16" s="2"/>
      <c r="V16" s="2"/>
      <c r="W16" s="2"/>
    </row>
    <row r="17" spans="1:23" x14ac:dyDescent="0.25">
      <c r="A17" s="11"/>
      <c r="B17" s="11">
        <v>44820</v>
      </c>
      <c r="C17" s="11">
        <v>44851</v>
      </c>
      <c r="D17" s="12">
        <v>32</v>
      </c>
      <c r="E17" s="12">
        <v>17241</v>
      </c>
      <c r="F17" s="15" t="s">
        <v>10</v>
      </c>
      <c r="G17" s="19">
        <v>2644</v>
      </c>
      <c r="M17" s="2"/>
      <c r="N17" s="2"/>
      <c r="O17" s="2"/>
      <c r="U17" s="2"/>
      <c r="V17" s="2"/>
      <c r="W17" s="2"/>
    </row>
    <row r="18" spans="1:23" x14ac:dyDescent="0.25">
      <c r="A18" s="11"/>
      <c r="B18" s="11">
        <v>44852</v>
      </c>
      <c r="C18" s="11">
        <v>44879</v>
      </c>
      <c r="D18" s="12">
        <v>28</v>
      </c>
      <c r="E18" s="12">
        <v>18354</v>
      </c>
      <c r="F18" s="15" t="s">
        <v>9</v>
      </c>
      <c r="G18" s="19">
        <v>3121</v>
      </c>
      <c r="M18" s="2"/>
      <c r="N18" s="2"/>
      <c r="O18" s="2"/>
      <c r="U18" s="2"/>
      <c r="V18" s="2"/>
      <c r="W18" s="2"/>
    </row>
    <row r="19" spans="1:23" x14ac:dyDescent="0.25">
      <c r="A19" s="11"/>
      <c r="B19" s="11">
        <v>44880</v>
      </c>
      <c r="C19" s="11">
        <v>44908</v>
      </c>
      <c r="D19" s="12">
        <v>29</v>
      </c>
      <c r="E19" s="12">
        <v>20523</v>
      </c>
      <c r="F19" s="15" t="s">
        <v>10</v>
      </c>
      <c r="G19" s="19">
        <v>6083</v>
      </c>
      <c r="M19" s="2"/>
      <c r="N19" s="2"/>
      <c r="O19" s="2"/>
      <c r="U19" s="2"/>
      <c r="V19" s="2"/>
      <c r="W19" s="2"/>
    </row>
    <row r="20" spans="1:23" x14ac:dyDescent="0.25">
      <c r="A20" s="11"/>
      <c r="B20" s="11">
        <v>44909</v>
      </c>
      <c r="C20" s="11">
        <v>44970</v>
      </c>
      <c r="D20" s="12">
        <v>62</v>
      </c>
      <c r="E20" s="12">
        <v>23803</v>
      </c>
      <c r="F20" s="15" t="s">
        <v>10</v>
      </c>
      <c r="G20" s="19">
        <v>16843</v>
      </c>
      <c r="M20" s="2"/>
      <c r="N20" s="2"/>
      <c r="O20" s="2"/>
      <c r="U20" s="2"/>
      <c r="V20" s="2"/>
      <c r="W20" s="2"/>
    </row>
    <row r="21" spans="1:23" x14ac:dyDescent="0.25">
      <c r="A21" s="11"/>
      <c r="B21" s="11">
        <v>44971</v>
      </c>
      <c r="C21" s="11">
        <v>45000</v>
      </c>
      <c r="D21" s="12">
        <v>30</v>
      </c>
      <c r="E21" s="12">
        <v>29604</v>
      </c>
      <c r="F21" s="15" t="s">
        <v>9</v>
      </c>
      <c r="G21" s="19">
        <v>8624</v>
      </c>
      <c r="M21" s="2"/>
      <c r="N21" s="2"/>
      <c r="O21" s="2"/>
      <c r="U21" s="2"/>
      <c r="V21" s="2"/>
      <c r="W21" s="2"/>
    </row>
    <row r="22" spans="1:23" x14ac:dyDescent="0.25">
      <c r="A22" s="11"/>
      <c r="B22" s="11">
        <v>45001</v>
      </c>
      <c r="C22" s="11">
        <v>45030</v>
      </c>
      <c r="D22" s="12">
        <v>30</v>
      </c>
      <c r="E22" s="12">
        <v>32104</v>
      </c>
      <c r="F22" s="15" t="s">
        <v>10</v>
      </c>
      <c r="G22" s="19">
        <v>7011</v>
      </c>
      <c r="M22" s="2"/>
      <c r="N22" s="2"/>
      <c r="O22" s="2"/>
      <c r="U22" s="2"/>
      <c r="V22" s="2"/>
      <c r="W22" s="2"/>
    </row>
    <row r="23" spans="1:23" x14ac:dyDescent="0.25">
      <c r="A23" s="11"/>
      <c r="B23" s="11">
        <v>45031</v>
      </c>
      <c r="C23" s="11">
        <v>45061</v>
      </c>
      <c r="D23" s="12">
        <v>31</v>
      </c>
      <c r="E23" s="12">
        <v>33300</v>
      </c>
      <c r="F23" s="15" t="s">
        <v>9</v>
      </c>
      <c r="G23" s="19">
        <v>3354</v>
      </c>
      <c r="M23" s="2"/>
      <c r="N23" s="2"/>
      <c r="O23" s="2"/>
      <c r="U23" s="2"/>
      <c r="V23" s="2"/>
      <c r="W23" s="2"/>
    </row>
    <row r="24" spans="1:23" x14ac:dyDescent="0.25">
      <c r="A24" s="11"/>
      <c r="B24" s="11">
        <v>45062</v>
      </c>
      <c r="C24" s="11">
        <v>45091</v>
      </c>
      <c r="D24" s="12">
        <v>30</v>
      </c>
      <c r="E24" s="12">
        <v>33933</v>
      </c>
      <c r="F24" s="15" t="s">
        <v>10</v>
      </c>
      <c r="G24" s="19">
        <v>1775</v>
      </c>
      <c r="M24" s="2"/>
      <c r="N24" s="2"/>
      <c r="O24" s="2"/>
      <c r="U24" s="2"/>
      <c r="V24" s="2"/>
      <c r="W24" s="2"/>
    </row>
    <row r="25" spans="1:23" x14ac:dyDescent="0.25">
      <c r="A25" s="11"/>
      <c r="B25" s="11">
        <v>45092</v>
      </c>
      <c r="C25" s="11">
        <v>45120</v>
      </c>
      <c r="D25" s="12">
        <v>29</v>
      </c>
      <c r="E25" s="12">
        <v>34073</v>
      </c>
      <c r="F25" s="15" t="s">
        <v>9</v>
      </c>
      <c r="G25" s="19">
        <v>393</v>
      </c>
      <c r="M25" s="2"/>
      <c r="N25" s="2"/>
      <c r="O25" s="2"/>
      <c r="U25" s="2"/>
      <c r="V25" s="2"/>
      <c r="W25" s="2"/>
    </row>
    <row r="26" spans="1:23" x14ac:dyDescent="0.25">
      <c r="A26" s="11"/>
      <c r="B26" s="11">
        <v>45121</v>
      </c>
      <c r="C26" s="11">
        <v>45153</v>
      </c>
      <c r="D26" s="12">
        <v>33</v>
      </c>
      <c r="E26" s="12">
        <v>34226</v>
      </c>
      <c r="F26" s="15" t="s">
        <v>10</v>
      </c>
      <c r="G26" s="19">
        <v>429</v>
      </c>
      <c r="M26" s="2"/>
      <c r="N26" s="2"/>
      <c r="O26" s="2"/>
      <c r="U26" s="2"/>
      <c r="V26" s="2"/>
      <c r="W26" s="2"/>
    </row>
    <row r="27" spans="1:23" x14ac:dyDescent="0.25">
      <c r="A27" s="11"/>
      <c r="B27" s="11">
        <v>45154</v>
      </c>
      <c r="C27" s="11">
        <v>45183</v>
      </c>
      <c r="D27" s="12">
        <v>30</v>
      </c>
      <c r="E27" s="12">
        <v>34377</v>
      </c>
      <c r="F27" s="15" t="s">
        <v>9</v>
      </c>
      <c r="G27" s="19">
        <v>423</v>
      </c>
      <c r="M27" s="2"/>
      <c r="N27" s="2"/>
      <c r="O27" s="2"/>
      <c r="U27" s="2"/>
      <c r="V27" s="2"/>
      <c r="W27" s="2"/>
    </row>
    <row r="28" spans="1:23" x14ac:dyDescent="0.25">
      <c r="A28" s="11"/>
      <c r="B28" s="11">
        <v>45184</v>
      </c>
      <c r="C28" s="11">
        <v>45216</v>
      </c>
      <c r="D28" s="12">
        <v>33</v>
      </c>
      <c r="E28" s="12">
        <v>34832</v>
      </c>
      <c r="F28" s="15" t="s">
        <v>10</v>
      </c>
      <c r="G28" s="19">
        <v>1276</v>
      </c>
      <c r="M28" s="2"/>
      <c r="N28" s="2"/>
      <c r="O28" s="2"/>
      <c r="U28" s="2"/>
      <c r="V28" s="2"/>
      <c r="W28" s="2"/>
    </row>
    <row r="29" spans="1:23" x14ac:dyDescent="0.25">
      <c r="A29" s="11"/>
      <c r="B29" s="11">
        <v>45217</v>
      </c>
      <c r="C29" s="11">
        <v>45244</v>
      </c>
      <c r="D29" s="12">
        <v>28</v>
      </c>
      <c r="E29" s="12">
        <v>36380</v>
      </c>
      <c r="F29" s="15" t="s">
        <v>9</v>
      </c>
      <c r="G29" s="19">
        <v>4341</v>
      </c>
      <c r="M29" s="2"/>
      <c r="N29" s="2"/>
      <c r="O29" s="2"/>
      <c r="U29" s="2"/>
      <c r="V29" s="2"/>
      <c r="W29" s="2"/>
    </row>
    <row r="30" spans="1:23" x14ac:dyDescent="0.25">
      <c r="A30" s="11"/>
      <c r="B30" s="11">
        <v>45245</v>
      </c>
      <c r="C30" s="11">
        <v>45272</v>
      </c>
      <c r="D30" s="12">
        <v>28</v>
      </c>
      <c r="E30" s="12">
        <v>38662</v>
      </c>
      <c r="F30" s="15" t="s">
        <v>9</v>
      </c>
      <c r="G30" s="19">
        <v>6400</v>
      </c>
      <c r="M30" s="2"/>
      <c r="N30" s="2"/>
      <c r="O30" s="2"/>
      <c r="U30" s="2"/>
      <c r="V30" s="2"/>
      <c r="W30" s="2"/>
    </row>
    <row r="31" spans="1:23" x14ac:dyDescent="0.25">
      <c r="A31" s="11"/>
      <c r="B31" s="11">
        <v>45273</v>
      </c>
      <c r="C31" s="11">
        <v>45306</v>
      </c>
      <c r="D31" s="12">
        <v>34</v>
      </c>
      <c r="E31" s="12">
        <v>41692</v>
      </c>
      <c r="F31" s="15" t="s">
        <v>9</v>
      </c>
      <c r="G31" s="19">
        <v>8498</v>
      </c>
      <c r="M31" s="2"/>
      <c r="N31" s="2"/>
      <c r="O31" s="2"/>
      <c r="U31" s="2"/>
      <c r="V31" s="2"/>
      <c r="W31" s="2"/>
    </row>
    <row r="32" spans="1:23" x14ac:dyDescent="0.25">
      <c r="A32" s="11"/>
      <c r="B32" s="11">
        <v>45307</v>
      </c>
      <c r="C32" s="11">
        <v>45334</v>
      </c>
      <c r="D32" s="12">
        <v>28</v>
      </c>
      <c r="E32" s="12">
        <v>44290</v>
      </c>
      <c r="F32" s="15" t="s">
        <v>9</v>
      </c>
      <c r="G32" s="19">
        <v>7286</v>
      </c>
      <c r="M32" s="2"/>
      <c r="N32" s="2"/>
      <c r="O32" s="2"/>
      <c r="U32" s="2"/>
      <c r="V32" s="2"/>
      <c r="W32" s="2"/>
    </row>
    <row r="33" spans="1:23" x14ac:dyDescent="0.25">
      <c r="A33" s="11"/>
      <c r="B33" s="11">
        <v>45335</v>
      </c>
      <c r="C33" s="11">
        <v>45364</v>
      </c>
      <c r="D33" s="12">
        <v>30</v>
      </c>
      <c r="E33" s="12">
        <v>46834</v>
      </c>
      <c r="F33" s="15" t="s">
        <v>9</v>
      </c>
      <c r="G33" s="19">
        <v>7134</v>
      </c>
      <c r="M33" s="2"/>
      <c r="N33" s="2"/>
      <c r="O33" s="2"/>
      <c r="U33" s="2"/>
      <c r="V33" s="2"/>
      <c r="W33" s="2"/>
    </row>
    <row r="34" spans="1:23" x14ac:dyDescent="0.25">
      <c r="A34" s="11"/>
      <c r="B34" s="11">
        <v>45365</v>
      </c>
      <c r="C34" s="11">
        <v>45393</v>
      </c>
      <c r="D34" s="12">
        <v>29</v>
      </c>
      <c r="E34" s="12">
        <v>50484</v>
      </c>
      <c r="F34" s="15" t="s">
        <v>10</v>
      </c>
      <c r="G34" s="19">
        <v>10237</v>
      </c>
      <c r="M34" s="2"/>
      <c r="N34" s="2"/>
      <c r="O34" s="2"/>
      <c r="U34" s="2"/>
      <c r="V34" s="2"/>
      <c r="W34" s="2"/>
    </row>
    <row r="35" spans="1:23" x14ac:dyDescent="0.25">
      <c r="A35" s="11"/>
      <c r="B35" s="11">
        <v>45394</v>
      </c>
      <c r="C35" s="11">
        <v>45426</v>
      </c>
      <c r="D35" s="12">
        <v>33</v>
      </c>
      <c r="E35" s="12">
        <v>51854</v>
      </c>
      <c r="F35" s="15" t="s">
        <v>9</v>
      </c>
      <c r="G35" s="19">
        <v>3842</v>
      </c>
      <c r="M35" s="2"/>
      <c r="N35" s="2"/>
      <c r="O35" s="2"/>
      <c r="U35" s="2"/>
      <c r="V35" s="2"/>
      <c r="W35" s="2"/>
    </row>
    <row r="36" spans="1:23" x14ac:dyDescent="0.25">
      <c r="A36" s="11"/>
      <c r="B36" s="11">
        <v>45427</v>
      </c>
      <c r="C36" s="11">
        <v>45456</v>
      </c>
      <c r="D36" s="12">
        <v>30</v>
      </c>
      <c r="E36" s="12">
        <v>52005</v>
      </c>
      <c r="F36" s="15" t="s">
        <v>9</v>
      </c>
      <c r="G36" s="19">
        <v>423</v>
      </c>
      <c r="M36" s="2"/>
      <c r="N36" s="2"/>
      <c r="O36" s="2"/>
      <c r="U36" s="2"/>
      <c r="V36" s="2"/>
      <c r="W36" s="2"/>
    </row>
    <row r="37" spans="1:23" x14ac:dyDescent="0.25">
      <c r="A37" s="11"/>
      <c r="B37" s="11">
        <v>45457</v>
      </c>
      <c r="C37" s="11">
        <v>45488</v>
      </c>
      <c r="D37" s="12">
        <v>32</v>
      </c>
      <c r="E37" s="12">
        <v>52166</v>
      </c>
      <c r="F37" s="15" t="s">
        <v>9</v>
      </c>
      <c r="G37" s="19">
        <v>451</v>
      </c>
      <c r="M37" s="2"/>
      <c r="N37" s="2"/>
      <c r="O37" s="2"/>
      <c r="U37" s="2"/>
      <c r="V37" s="2"/>
      <c r="W37" s="2"/>
    </row>
    <row r="38" spans="1:23" x14ac:dyDescent="0.25">
      <c r="A38" s="11"/>
      <c r="B38" s="11">
        <v>45489</v>
      </c>
      <c r="C38" s="11">
        <v>45518</v>
      </c>
      <c r="D38" s="12">
        <v>30</v>
      </c>
      <c r="E38" s="12">
        <v>52322</v>
      </c>
      <c r="F38" s="15" t="s">
        <v>9</v>
      </c>
      <c r="G38" s="19">
        <v>437</v>
      </c>
      <c r="M38" s="2"/>
      <c r="N38" s="2"/>
      <c r="O38" s="2"/>
      <c r="U38" s="2"/>
      <c r="V38" s="2"/>
      <c r="W38" s="2"/>
    </row>
    <row r="39" spans="1:23" x14ac:dyDescent="0.25">
      <c r="A39" s="11"/>
      <c r="B39" s="11">
        <v>45519</v>
      </c>
      <c r="C39" s="11">
        <v>45547</v>
      </c>
      <c r="D39" s="12">
        <v>29</v>
      </c>
      <c r="E39" s="12">
        <v>52473</v>
      </c>
      <c r="F39" s="15" t="s">
        <v>9</v>
      </c>
      <c r="G39" s="19">
        <v>423</v>
      </c>
      <c r="M39" s="2"/>
      <c r="N39" s="2"/>
      <c r="O39" s="2"/>
      <c r="U39" s="2"/>
      <c r="V39" s="2"/>
      <c r="W39" s="2"/>
    </row>
    <row r="40" spans="1:23" x14ac:dyDescent="0.25">
      <c r="A40" s="11"/>
      <c r="B40" s="11">
        <v>45548</v>
      </c>
      <c r="C40" s="11">
        <v>45576</v>
      </c>
      <c r="D40" s="12">
        <v>29</v>
      </c>
      <c r="E40" s="12">
        <v>52999</v>
      </c>
      <c r="F40" s="15" t="s">
        <v>10</v>
      </c>
      <c r="G40" s="19">
        <v>1476</v>
      </c>
      <c r="M40" s="2"/>
      <c r="N40" s="2"/>
      <c r="O40" s="2"/>
      <c r="U40" s="2"/>
      <c r="V40" s="2"/>
      <c r="W40" s="2"/>
    </row>
    <row r="41" spans="1:23" x14ac:dyDescent="0.25">
      <c r="A41" s="11"/>
      <c r="B41" s="11">
        <v>45577</v>
      </c>
      <c r="C41" s="11">
        <v>45626</v>
      </c>
      <c r="D41" s="12">
        <v>50</v>
      </c>
      <c r="E41" s="12">
        <v>54359</v>
      </c>
      <c r="F41" s="15" t="s">
        <v>9</v>
      </c>
      <c r="G41" s="19">
        <v>6888</v>
      </c>
      <c r="M41" s="2"/>
      <c r="N41" s="2"/>
      <c r="O41" s="2"/>
      <c r="U41" s="2"/>
      <c r="V41" s="2"/>
      <c r="W41" s="2"/>
    </row>
    <row r="42" spans="1:23" x14ac:dyDescent="0.25">
      <c r="A42" s="11"/>
      <c r="B42" s="11">
        <v>45627</v>
      </c>
      <c r="C42" s="11">
        <v>45638</v>
      </c>
      <c r="D42" s="12">
        <v>12</v>
      </c>
      <c r="E42" s="12">
        <v>57665</v>
      </c>
      <c r="F42" s="15" t="s">
        <v>10</v>
      </c>
      <c r="G42" s="19">
        <v>6198</v>
      </c>
      <c r="M42" s="2"/>
      <c r="N42" s="2"/>
      <c r="O42" s="2"/>
      <c r="U42" s="2"/>
      <c r="V42" s="2"/>
      <c r="W42" s="2"/>
    </row>
    <row r="43" spans="1:23" x14ac:dyDescent="0.25">
      <c r="A43" s="11"/>
      <c r="B43" s="11">
        <v>45639</v>
      </c>
      <c r="C43" s="11">
        <v>45671</v>
      </c>
      <c r="D43" s="12">
        <v>33</v>
      </c>
      <c r="E43" s="12">
        <v>61059</v>
      </c>
      <c r="F43" s="15" t="s">
        <v>9</v>
      </c>
      <c r="G43" s="19">
        <v>9518</v>
      </c>
      <c r="M43" s="2"/>
      <c r="N43" s="2"/>
      <c r="O43" s="2"/>
      <c r="U43" s="2"/>
      <c r="V43" s="2"/>
      <c r="W43" s="2"/>
    </row>
    <row r="44" spans="1:23" x14ac:dyDescent="0.25">
      <c r="A44" s="11"/>
      <c r="B44" s="11">
        <v>45672</v>
      </c>
      <c r="C44" s="11">
        <v>45700</v>
      </c>
      <c r="D44" s="12">
        <v>29</v>
      </c>
      <c r="E44" s="12">
        <v>64977</v>
      </c>
      <c r="F44" s="15" t="s">
        <v>10</v>
      </c>
      <c r="G44" s="19">
        <v>10988</v>
      </c>
      <c r="M44" s="2"/>
      <c r="N44" s="2"/>
      <c r="O44" s="2"/>
      <c r="U44" s="2"/>
      <c r="V44" s="2"/>
      <c r="W44" s="2"/>
    </row>
    <row r="45" spans="1:23" x14ac:dyDescent="0.25">
      <c r="A45" s="11"/>
      <c r="B45" s="11">
        <v>45701</v>
      </c>
      <c r="C45" s="11">
        <v>45730</v>
      </c>
      <c r="D45" s="12">
        <v>30</v>
      </c>
      <c r="E45" s="12">
        <v>68017</v>
      </c>
      <c r="F45" s="15" t="s">
        <v>9</v>
      </c>
      <c r="G45" s="19">
        <v>8525</v>
      </c>
      <c r="M45" s="2"/>
      <c r="O45" s="2"/>
      <c r="U45" s="2"/>
      <c r="W45" s="2"/>
    </row>
    <row r="46" spans="1:23" x14ac:dyDescent="0.25">
      <c r="A46" s="11"/>
      <c r="B46" s="11">
        <v>45731</v>
      </c>
      <c r="C46" s="11">
        <v>45761</v>
      </c>
      <c r="D46" s="12">
        <v>31</v>
      </c>
      <c r="E46" s="12">
        <v>70196</v>
      </c>
      <c r="F46" s="15" t="s">
        <v>10</v>
      </c>
      <c r="G46" s="19">
        <v>6111</v>
      </c>
      <c r="M46" s="2"/>
      <c r="O46" s="2"/>
      <c r="U46" s="2"/>
      <c r="W46" s="2"/>
    </row>
    <row r="47" spans="1:23" x14ac:dyDescent="0.25">
      <c r="A47" s="11"/>
      <c r="B47" s="11">
        <v>45762</v>
      </c>
      <c r="C47" s="11">
        <v>45791</v>
      </c>
      <c r="D47" s="12">
        <v>30</v>
      </c>
      <c r="E47" s="12">
        <v>71513</v>
      </c>
      <c r="F47" s="15" t="s">
        <v>9</v>
      </c>
      <c r="G47" s="19">
        <v>3693</v>
      </c>
      <c r="M47" s="2"/>
      <c r="O47" s="2"/>
      <c r="U47" s="2"/>
      <c r="W47" s="2"/>
    </row>
    <row r="48" spans="1:23" x14ac:dyDescent="0.25">
      <c r="A48" s="11"/>
      <c r="B48" s="11"/>
      <c r="C48" s="11"/>
      <c r="D48" s="12"/>
      <c r="E48" s="12"/>
      <c r="F48" s="15"/>
      <c r="G48" s="19"/>
      <c r="M48" s="2"/>
      <c r="O48" s="2"/>
      <c r="U48" s="2"/>
      <c r="W48" s="2"/>
    </row>
    <row r="49" spans="1:23" x14ac:dyDescent="0.25">
      <c r="A49" s="11"/>
      <c r="B49" s="11"/>
      <c r="C49" s="11"/>
      <c r="D49" s="12"/>
      <c r="E49" s="12"/>
      <c r="F49" s="15"/>
      <c r="G49" s="5"/>
      <c r="M49" s="2"/>
      <c r="O49" s="2"/>
      <c r="U49" s="2"/>
      <c r="W49" s="2"/>
    </row>
    <row r="50" spans="1:23" x14ac:dyDescent="0.25">
      <c r="A50" s="11"/>
      <c r="B50" s="11"/>
      <c r="C50" s="11"/>
      <c r="D50" s="12"/>
      <c r="E50" s="12"/>
      <c r="F50" s="15"/>
      <c r="G50" s="5"/>
      <c r="M50" s="2"/>
      <c r="O50" s="2"/>
      <c r="U50" s="2"/>
      <c r="W50" s="2"/>
    </row>
    <row r="51" spans="1:23" x14ac:dyDescent="0.25">
      <c r="A51" s="11"/>
      <c r="B51" s="11"/>
      <c r="C51" s="11"/>
      <c r="D51" s="12"/>
      <c r="E51" s="12"/>
      <c r="F51" s="15"/>
      <c r="G51" s="5"/>
      <c r="M51" s="2"/>
      <c r="O51" s="2"/>
      <c r="U51" s="2"/>
      <c r="W51" s="2"/>
    </row>
    <row r="52" spans="1:23" x14ac:dyDescent="0.25">
      <c r="A52" s="11"/>
      <c r="B52" s="11"/>
      <c r="C52" s="11"/>
      <c r="D52" s="12"/>
      <c r="E52" s="12"/>
      <c r="F52" s="15"/>
      <c r="G52" s="5"/>
      <c r="M52" s="2"/>
      <c r="O52" s="2"/>
      <c r="U52" s="2"/>
      <c r="W52" s="2"/>
    </row>
    <row r="53" spans="1:23" x14ac:dyDescent="0.25">
      <c r="A53" s="11"/>
      <c r="B53" s="11"/>
      <c r="C53" s="11"/>
      <c r="D53" s="12"/>
      <c r="E53" s="12"/>
      <c r="F53" s="15"/>
      <c r="G53" s="5"/>
      <c r="M53" s="2"/>
      <c r="O53" s="2"/>
      <c r="U53" s="2"/>
      <c r="W53" s="2"/>
    </row>
    <row r="54" spans="1:23" x14ac:dyDescent="0.25">
      <c r="A54" s="11"/>
      <c r="B54" s="11"/>
      <c r="C54" s="11"/>
      <c r="D54" s="12"/>
      <c r="E54" s="12"/>
      <c r="F54" s="15"/>
      <c r="G54" s="5"/>
      <c r="M54" s="2"/>
      <c r="O54" s="2"/>
      <c r="U54" s="2"/>
      <c r="W54" s="2"/>
    </row>
    <row r="55" spans="1:23" x14ac:dyDescent="0.25">
      <c r="A55" s="11"/>
      <c r="B55" s="11"/>
      <c r="C55" s="11"/>
      <c r="D55" s="12"/>
      <c r="E55" s="12"/>
      <c r="F55" s="15"/>
      <c r="G55" s="5"/>
      <c r="M55" s="2"/>
      <c r="O55" s="2"/>
      <c r="U55" s="2"/>
      <c r="W55" s="2"/>
    </row>
    <row r="56" spans="1:23" x14ac:dyDescent="0.25">
      <c r="A56" s="11"/>
      <c r="B56" s="11"/>
      <c r="C56" s="11"/>
      <c r="D56" s="12"/>
      <c r="E56" s="12"/>
      <c r="F56" s="15"/>
      <c r="G56" s="5"/>
      <c r="M56" s="2"/>
      <c r="O56" s="2"/>
      <c r="U56" s="2"/>
      <c r="W56" s="2"/>
    </row>
    <row r="57" spans="1:23" x14ac:dyDescent="0.25">
      <c r="A57" s="11"/>
      <c r="B57" s="11"/>
      <c r="C57" s="11"/>
      <c r="D57" s="12"/>
      <c r="E57" s="12"/>
      <c r="F57" s="15"/>
      <c r="G57" s="5"/>
      <c r="M57" s="2"/>
      <c r="O57" s="2"/>
      <c r="U57" s="2"/>
      <c r="W57" s="2"/>
    </row>
    <row r="58" spans="1:23" x14ac:dyDescent="0.25">
      <c r="A58" s="11"/>
      <c r="B58" s="11"/>
      <c r="C58" s="11"/>
      <c r="D58" s="12"/>
      <c r="E58" s="12"/>
      <c r="F58" s="15"/>
      <c r="G58" s="5"/>
      <c r="M58" s="2"/>
      <c r="O58" s="2"/>
      <c r="U58" s="2"/>
      <c r="W58" s="2"/>
    </row>
    <row r="59" spans="1:23" x14ac:dyDescent="0.25">
      <c r="A59" s="11"/>
      <c r="B59" s="11"/>
      <c r="C59" s="11"/>
      <c r="D59" s="12"/>
      <c r="E59" s="12"/>
      <c r="F59" s="15"/>
      <c r="G59" s="5"/>
      <c r="M59" s="2"/>
      <c r="O59" s="2"/>
      <c r="U59" s="2"/>
      <c r="W59" s="2"/>
    </row>
    <row r="60" spans="1:23" x14ac:dyDescent="0.25">
      <c r="A60" s="11"/>
      <c r="B60" s="11"/>
      <c r="C60" s="11"/>
      <c r="D60" s="12"/>
      <c r="E60" s="12"/>
      <c r="F60" s="15"/>
      <c r="G60" s="5"/>
      <c r="M60" s="2"/>
      <c r="O60" s="2"/>
      <c r="U60" s="2"/>
      <c r="W60" s="2"/>
    </row>
    <row r="61" spans="1:23" x14ac:dyDescent="0.25">
      <c r="A61" s="11"/>
      <c r="B61" s="11"/>
      <c r="C61" s="11"/>
      <c r="D61" s="12"/>
      <c r="E61" s="12"/>
      <c r="F61" s="15"/>
      <c r="G61" s="5"/>
      <c r="M61" s="2"/>
      <c r="O61" s="2"/>
      <c r="U61" s="2"/>
      <c r="W61" s="2"/>
    </row>
    <row r="62" spans="1:23" x14ac:dyDescent="0.25">
      <c r="A62" s="11"/>
      <c r="B62" s="11"/>
      <c r="C62" s="11"/>
      <c r="D62" s="12"/>
      <c r="E62" s="12"/>
      <c r="F62" s="15"/>
      <c r="G62" s="5"/>
      <c r="M62" s="2"/>
      <c r="O62" s="2"/>
      <c r="U62" s="2"/>
      <c r="W62" s="2"/>
    </row>
    <row r="63" spans="1:23" x14ac:dyDescent="0.25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 x14ac:dyDescent="0.25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25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25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25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25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25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25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25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25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25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25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25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25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25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25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25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25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25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25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25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25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25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25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25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25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25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25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25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25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25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25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25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25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25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25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25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25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25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25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25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25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25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25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25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25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25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25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25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25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25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25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25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25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25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25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25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25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25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25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25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25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25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25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25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25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25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25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25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25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25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25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25">
      <c r="F135" s="18"/>
      <c r="M135" s="2"/>
      <c r="O135" s="2"/>
      <c r="U135" s="2"/>
      <c r="W135" s="2"/>
    </row>
    <row r="136" spans="1:23" x14ac:dyDescent="0.25">
      <c r="F136" s="18"/>
      <c r="M136" s="2"/>
      <c r="O136" s="2"/>
      <c r="U136" s="2"/>
      <c r="W136" s="2"/>
    </row>
    <row r="137" spans="1:23" x14ac:dyDescent="0.25">
      <c r="F137" s="18"/>
      <c r="M137" s="2"/>
      <c r="O137" s="2"/>
      <c r="U137" s="2"/>
      <c r="W137" s="2"/>
    </row>
    <row r="138" spans="1:23" x14ac:dyDescent="0.25">
      <c r="F138" s="18"/>
      <c r="M138" s="2"/>
      <c r="O138" s="2"/>
      <c r="U138" s="2"/>
      <c r="W138" s="2"/>
    </row>
    <row r="139" spans="1:23" x14ac:dyDescent="0.25">
      <c r="F139" s="18"/>
      <c r="M139" s="2"/>
      <c r="O139" s="2"/>
      <c r="U139" s="2"/>
      <c r="W139" s="2"/>
    </row>
    <row r="140" spans="1:23" x14ac:dyDescent="0.25">
      <c r="F140" s="18"/>
      <c r="M140" s="2"/>
      <c r="O140" s="2"/>
      <c r="U140" s="2"/>
      <c r="W140" s="2"/>
    </row>
    <row r="141" spans="1:23" x14ac:dyDescent="0.25">
      <c r="F141" s="18"/>
      <c r="M141" s="2"/>
      <c r="O141" s="2"/>
      <c r="U141" s="2"/>
      <c r="W141" s="2"/>
    </row>
    <row r="142" spans="1:23" x14ac:dyDescent="0.25">
      <c r="F142" s="18"/>
      <c r="M142" s="2"/>
      <c r="O142" s="2"/>
      <c r="U142" s="2"/>
      <c r="W142" s="2"/>
    </row>
    <row r="143" spans="1:23" x14ac:dyDescent="0.25">
      <c r="F143" s="18"/>
      <c r="M143" s="2"/>
      <c r="O143" s="2"/>
      <c r="U143" s="2"/>
      <c r="W143" s="2"/>
    </row>
    <row r="144" spans="1:23" x14ac:dyDescent="0.25">
      <c r="F144" s="18"/>
      <c r="M144" s="2"/>
      <c r="O144" s="2"/>
      <c r="U144" s="2"/>
      <c r="W144" s="2"/>
    </row>
    <row r="145" spans="6:23" x14ac:dyDescent="0.25">
      <c r="F145" s="18"/>
      <c r="M145" s="2"/>
      <c r="O145" s="2"/>
      <c r="U145" s="2"/>
      <c r="W145" s="2"/>
    </row>
    <row r="146" spans="6:23" x14ac:dyDescent="0.25">
      <c r="F146" s="18"/>
      <c r="M146" s="2"/>
      <c r="O146" s="2"/>
      <c r="U146" s="2"/>
      <c r="W146" s="2"/>
    </row>
    <row r="147" spans="6:23" x14ac:dyDescent="0.25">
      <c r="F147" s="18"/>
      <c r="M147" s="2"/>
      <c r="O147" s="2"/>
      <c r="U147" s="2"/>
      <c r="W147" s="2"/>
    </row>
    <row r="148" spans="6:23" x14ac:dyDescent="0.25">
      <c r="F148" s="18"/>
      <c r="M148" s="2"/>
      <c r="O148" s="2"/>
      <c r="U148" s="2"/>
      <c r="W148" s="2"/>
    </row>
    <row r="149" spans="6:23" x14ac:dyDescent="0.25">
      <c r="F149" s="18"/>
      <c r="M149" s="2"/>
      <c r="O149" s="2"/>
      <c r="U149" s="2"/>
      <c r="W149" s="2"/>
    </row>
    <row r="150" spans="6:23" x14ac:dyDescent="0.25">
      <c r="F150" s="18"/>
      <c r="M150" s="2"/>
      <c r="O150" s="2"/>
      <c r="U150" s="2"/>
      <c r="W150" s="2"/>
    </row>
    <row r="151" spans="6:23" x14ac:dyDescent="0.25">
      <c r="F151" s="18"/>
      <c r="M151" s="2"/>
      <c r="O151" s="2"/>
      <c r="U151" s="2"/>
      <c r="W151" s="2"/>
    </row>
    <row r="152" spans="6:23" x14ac:dyDescent="0.25">
      <c r="F152" s="18"/>
      <c r="M152" s="2"/>
      <c r="O152" s="2"/>
      <c r="U152" s="2"/>
      <c r="W152" s="2"/>
    </row>
    <row r="153" spans="6:23" x14ac:dyDescent="0.25">
      <c r="F153" s="18"/>
      <c r="M153" s="2"/>
      <c r="O153" s="2"/>
      <c r="U153" s="2"/>
      <c r="W153" s="2"/>
    </row>
    <row r="154" spans="6:23" x14ac:dyDescent="0.25">
      <c r="F154" s="18"/>
      <c r="M154" s="2"/>
      <c r="O154" s="2"/>
      <c r="U154" s="2"/>
      <c r="W154" s="2"/>
    </row>
    <row r="155" spans="6:23" x14ac:dyDescent="0.25">
      <c r="F155" s="18"/>
      <c r="M155" s="2"/>
      <c r="O155" s="2"/>
      <c r="U155" s="2"/>
      <c r="W155" s="2"/>
    </row>
    <row r="156" spans="6:23" x14ac:dyDescent="0.25">
      <c r="F156" s="18"/>
      <c r="M156" s="2"/>
      <c r="O156" s="2"/>
      <c r="U156" s="2"/>
      <c r="W156" s="2"/>
    </row>
    <row r="157" spans="6:23" x14ac:dyDescent="0.25">
      <c r="F157" s="18"/>
      <c r="M157" s="2"/>
      <c r="O157" s="2"/>
      <c r="U157" s="2"/>
      <c r="W157" s="2"/>
    </row>
    <row r="158" spans="6:23" x14ac:dyDescent="0.25">
      <c r="F158" s="18"/>
      <c r="M158" s="2"/>
      <c r="O158" s="2"/>
      <c r="U158" s="2"/>
      <c r="W158" s="2"/>
    </row>
    <row r="159" spans="6:23" x14ac:dyDescent="0.25">
      <c r="F159" s="18"/>
      <c r="M159" s="2"/>
      <c r="O159" s="2"/>
      <c r="U159" s="2"/>
      <c r="W159" s="2"/>
    </row>
    <row r="160" spans="6:23" x14ac:dyDescent="0.25">
      <c r="F160" s="18"/>
      <c r="M160" s="2"/>
      <c r="O160" s="2"/>
      <c r="U160" s="2"/>
      <c r="W160" s="2"/>
    </row>
    <row r="161" spans="6:23" x14ac:dyDescent="0.25">
      <c r="F161" s="18"/>
      <c r="M161" s="2"/>
      <c r="O161" s="2"/>
      <c r="U161" s="2"/>
      <c r="W161" s="2"/>
    </row>
    <row r="162" spans="6:23" x14ac:dyDescent="0.25">
      <c r="F162" s="18"/>
      <c r="M162" s="2"/>
      <c r="O162" s="2"/>
      <c r="U162" s="2"/>
      <c r="W162" s="2"/>
    </row>
    <row r="163" spans="6:23" x14ac:dyDescent="0.25">
      <c r="F163" s="18"/>
      <c r="M163" s="2"/>
      <c r="O163" s="2"/>
      <c r="U163" s="2"/>
      <c r="W163" s="2"/>
    </row>
    <row r="164" spans="6:23" x14ac:dyDescent="0.25">
      <c r="F164" s="18"/>
      <c r="M164" s="2"/>
      <c r="O164" s="2"/>
      <c r="U164" s="2"/>
      <c r="W164" s="2"/>
    </row>
    <row r="165" spans="6:23" x14ac:dyDescent="0.25">
      <c r="F165" s="18"/>
      <c r="M165" s="2"/>
      <c r="O165" s="2"/>
      <c r="U165" s="2"/>
      <c r="W165" s="2"/>
    </row>
    <row r="166" spans="6:23" x14ac:dyDescent="0.25">
      <c r="F166" s="18"/>
      <c r="M166" s="2"/>
      <c r="O166" s="2"/>
      <c r="U166" s="2"/>
      <c r="W166" s="2"/>
    </row>
    <row r="167" spans="6:23" x14ac:dyDescent="0.25">
      <c r="F167" s="18"/>
      <c r="M167" s="2"/>
      <c r="O167" s="2"/>
      <c r="U167" s="2"/>
      <c r="W167" s="2"/>
    </row>
    <row r="168" spans="6:23" x14ac:dyDescent="0.25">
      <c r="F168" s="18"/>
      <c r="M168" s="2"/>
      <c r="O168" s="2"/>
      <c r="U168" s="2"/>
      <c r="W168" s="2"/>
    </row>
    <row r="169" spans="6:23" x14ac:dyDescent="0.25">
      <c r="F169" s="18"/>
      <c r="M169" s="2"/>
      <c r="O169" s="2"/>
      <c r="U169" s="2"/>
      <c r="W169" s="2"/>
    </row>
    <row r="170" spans="6:23" x14ac:dyDescent="0.25">
      <c r="F170" s="18"/>
      <c r="M170" s="2"/>
      <c r="O170" s="2"/>
      <c r="U170" s="2"/>
      <c r="W170" s="2"/>
    </row>
    <row r="171" spans="6:23" x14ac:dyDescent="0.25">
      <c r="F171" s="18"/>
      <c r="M171" s="2"/>
      <c r="O171" s="2"/>
      <c r="U171" s="2"/>
      <c r="W171" s="2"/>
    </row>
    <row r="172" spans="6:23" x14ac:dyDescent="0.25">
      <c r="F172" s="18"/>
      <c r="M172" s="2"/>
      <c r="O172" s="2"/>
      <c r="U172" s="2"/>
      <c r="W172" s="2"/>
    </row>
    <row r="173" spans="6:23" x14ac:dyDescent="0.25">
      <c r="F173" s="18"/>
      <c r="M173" s="2"/>
      <c r="O173" s="2"/>
      <c r="U173" s="2"/>
      <c r="W173" s="2"/>
    </row>
    <row r="174" spans="6:23" x14ac:dyDescent="0.25">
      <c r="F174" s="18"/>
      <c r="M174" s="2"/>
      <c r="O174" s="2"/>
      <c r="U174" s="2"/>
      <c r="W174" s="2"/>
    </row>
    <row r="175" spans="6:23" x14ac:dyDescent="0.25">
      <c r="F175" s="18"/>
      <c r="M175" s="2"/>
      <c r="O175" s="2"/>
      <c r="U175" s="2"/>
      <c r="W175" s="2"/>
    </row>
    <row r="176" spans="6:23" x14ac:dyDescent="0.25">
      <c r="F176" s="18"/>
      <c r="M176" s="2"/>
      <c r="O176" s="2"/>
      <c r="U176" s="2"/>
      <c r="W176" s="2"/>
    </row>
    <row r="177" spans="6:23" x14ac:dyDescent="0.25">
      <c r="F177" s="18"/>
      <c r="M177" s="2"/>
      <c r="O177" s="2"/>
      <c r="U177" s="2"/>
      <c r="W177" s="2"/>
    </row>
    <row r="178" spans="6:23" x14ac:dyDescent="0.25">
      <c r="F178" s="18"/>
      <c r="M178" s="2"/>
      <c r="O178" s="2"/>
      <c r="U178" s="2"/>
      <c r="W178" s="2"/>
    </row>
    <row r="179" spans="6:23" x14ac:dyDescent="0.25">
      <c r="F179" s="18"/>
      <c r="M179" s="2"/>
      <c r="O179" s="2"/>
      <c r="U179" s="2"/>
      <c r="W179" s="2"/>
    </row>
    <row r="180" spans="6:23" x14ac:dyDescent="0.25">
      <c r="F180" s="18"/>
      <c r="M180" s="2"/>
      <c r="O180" s="2"/>
      <c r="U180" s="2"/>
      <c r="W180" s="2"/>
    </row>
    <row r="181" spans="6:23" x14ac:dyDescent="0.25">
      <c r="F181" s="18"/>
      <c r="M181" s="2"/>
      <c r="O181" s="2"/>
      <c r="U181" s="2"/>
      <c r="W181" s="2"/>
    </row>
    <row r="182" spans="6:23" x14ac:dyDescent="0.25">
      <c r="F182" s="18"/>
      <c r="M182" s="2"/>
      <c r="O182" s="2"/>
      <c r="U182" s="2"/>
      <c r="W182" s="2"/>
    </row>
    <row r="183" spans="6:23" x14ac:dyDescent="0.25">
      <c r="F183" s="18"/>
      <c r="M183" s="2"/>
      <c r="O183" s="2"/>
      <c r="U183" s="2"/>
      <c r="W183" s="2"/>
    </row>
    <row r="184" spans="6:23" x14ac:dyDescent="0.25">
      <c r="F184" s="18"/>
      <c r="M184" s="2"/>
      <c r="O184" s="2"/>
      <c r="U184" s="2"/>
      <c r="W184" s="2"/>
    </row>
    <row r="185" spans="6:23" x14ac:dyDescent="0.25">
      <c r="F185" s="18"/>
      <c r="M185" s="2"/>
      <c r="O185" s="2"/>
      <c r="U185" s="2"/>
      <c r="W185" s="2"/>
    </row>
    <row r="186" spans="6:23" x14ac:dyDescent="0.25">
      <c r="F186" s="18"/>
      <c r="M186" s="2"/>
      <c r="O186" s="2"/>
      <c r="U186" s="2"/>
      <c r="W186" s="2"/>
    </row>
    <row r="187" spans="6:23" x14ac:dyDescent="0.25">
      <c r="F187" s="18"/>
      <c r="M187" s="2"/>
      <c r="O187" s="2"/>
      <c r="U187" s="2"/>
      <c r="W187" s="2"/>
    </row>
    <row r="188" spans="6:23" x14ac:dyDescent="0.25">
      <c r="F188" s="18"/>
      <c r="M188" s="2"/>
      <c r="O188" s="2"/>
      <c r="U188" s="2"/>
      <c r="W188" s="2"/>
    </row>
    <row r="189" spans="6:23" x14ac:dyDescent="0.25">
      <c r="F189" s="18"/>
      <c r="M189" s="2"/>
      <c r="O189" s="2"/>
      <c r="U189" s="2"/>
      <c r="W189" s="2"/>
    </row>
    <row r="190" spans="6:23" x14ac:dyDescent="0.25">
      <c r="F190" s="18"/>
      <c r="M190" s="2"/>
      <c r="O190" s="2"/>
      <c r="U190" s="2"/>
      <c r="W190" s="2"/>
    </row>
    <row r="191" spans="6:23" x14ac:dyDescent="0.25">
      <c r="F191" s="18"/>
      <c r="M191" s="2"/>
      <c r="O191" s="2"/>
      <c r="U191" s="2"/>
      <c r="W191" s="2"/>
    </row>
    <row r="192" spans="6:23" x14ac:dyDescent="0.25">
      <c r="F192" s="18"/>
      <c r="M192" s="2"/>
      <c r="O192" s="2"/>
      <c r="U192" s="2"/>
      <c r="W192" s="2"/>
    </row>
    <row r="193" spans="6:23" x14ac:dyDescent="0.25">
      <c r="F193" s="18"/>
      <c r="M193" s="2"/>
      <c r="O193" s="2"/>
      <c r="U193" s="2"/>
      <c r="W193" s="2"/>
    </row>
    <row r="194" spans="6:23" x14ac:dyDescent="0.25">
      <c r="F194" s="18"/>
      <c r="M194" s="2"/>
      <c r="O194" s="2"/>
      <c r="U194" s="2"/>
      <c r="W194" s="2"/>
    </row>
    <row r="195" spans="6:23" x14ac:dyDescent="0.25">
      <c r="F195" s="18"/>
      <c r="M195" s="2"/>
      <c r="O195" s="2"/>
      <c r="U195" s="2"/>
      <c r="W195" s="2"/>
    </row>
    <row r="196" spans="6:23" x14ac:dyDescent="0.25">
      <c r="F196" s="18"/>
      <c r="M196" s="2"/>
      <c r="O196" s="2"/>
      <c r="U196" s="2"/>
      <c r="W196" s="2"/>
    </row>
    <row r="197" spans="6:23" x14ac:dyDescent="0.25">
      <c r="F197" s="18"/>
      <c r="M197" s="2"/>
      <c r="O197" s="2"/>
      <c r="U197" s="2"/>
      <c r="W197" s="2"/>
    </row>
    <row r="198" spans="6:23" x14ac:dyDescent="0.25">
      <c r="F198" s="18"/>
      <c r="M198" s="2"/>
      <c r="O198" s="2"/>
      <c r="U198" s="2"/>
      <c r="W198" s="2"/>
    </row>
    <row r="199" spans="6:23" x14ac:dyDescent="0.25">
      <c r="F199" s="18"/>
      <c r="M199" s="2"/>
      <c r="O199" s="2"/>
      <c r="U199" s="2"/>
      <c r="W199" s="2"/>
    </row>
    <row r="200" spans="6:23" x14ac:dyDescent="0.25">
      <c r="F200" s="18"/>
      <c r="M200" s="2"/>
      <c r="O200" s="2"/>
      <c r="U200" s="2"/>
      <c r="W200" s="2"/>
    </row>
    <row r="201" spans="6:23" x14ac:dyDescent="0.25">
      <c r="M201" s="2"/>
      <c r="O201" s="2"/>
      <c r="U201" s="2"/>
      <c r="W201" s="2"/>
    </row>
    <row r="202" spans="6:23" x14ac:dyDescent="0.25">
      <c r="M202" s="2"/>
      <c r="O202" s="2"/>
      <c r="U202" s="2"/>
      <c r="W202" s="2"/>
    </row>
    <row r="203" spans="6:23" x14ac:dyDescent="0.25">
      <c r="M203" s="2"/>
      <c r="O203" s="2"/>
      <c r="U203" s="2"/>
      <c r="W203" s="2"/>
    </row>
    <row r="204" spans="6:23" x14ac:dyDescent="0.25">
      <c r="M204" s="2"/>
      <c r="O204" s="2"/>
      <c r="U204" s="2"/>
      <c r="W204" s="2"/>
    </row>
    <row r="205" spans="6:23" x14ac:dyDescent="0.25">
      <c r="M205" s="2"/>
      <c r="O205" s="2"/>
      <c r="U205" s="2"/>
      <c r="W205" s="2"/>
    </row>
    <row r="206" spans="6:23" x14ac:dyDescent="0.25">
      <c r="M206" s="2"/>
      <c r="O206" s="2"/>
      <c r="U206" s="2"/>
      <c r="W206" s="2"/>
    </row>
    <row r="207" spans="6:23" x14ac:dyDescent="0.25">
      <c r="M207" s="2"/>
      <c r="O207" s="2"/>
      <c r="U207" s="2"/>
      <c r="W207" s="2"/>
    </row>
    <row r="208" spans="6:23" x14ac:dyDescent="0.25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B15" sqref="B15:C17"/>
    </sheetView>
  </sheetViews>
  <sheetFormatPr defaultColWidth="10.5" defaultRowHeight="15.75" x14ac:dyDescent="0.25"/>
  <cols>
    <col min="1" max="1" width="47" customWidth="1"/>
    <col min="2" max="2" width="10" customWidth="1"/>
  </cols>
  <sheetData>
    <row r="1" spans="1:3" x14ac:dyDescent="0.25">
      <c r="A1" t="s">
        <v>11</v>
      </c>
    </row>
    <row r="3" spans="1:3" x14ac:dyDescent="0.25">
      <c r="A3" t="s">
        <v>0</v>
      </c>
      <c r="B3" t="str">
        <f>'DDD Model Calculations'!D19</f>
        <v>Thunder Bay</v>
      </c>
    </row>
    <row r="5" spans="1:3" x14ac:dyDescent="0.25">
      <c r="A5" s="23" t="s">
        <v>12</v>
      </c>
      <c r="B5" s="23"/>
    </row>
    <row r="6" spans="1:3" x14ac:dyDescent="0.25">
      <c r="A6" t="s">
        <v>13</v>
      </c>
      <c r="B6" s="7">
        <f>SUM(WorkingData!$G$2:$G$133)/SUM(WorkingData!$I$2:$I$133)</f>
        <v>154.65445026178011</v>
      </c>
    </row>
    <row r="7" spans="1:3" x14ac:dyDescent="0.25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34.118918918918922</v>
      </c>
    </row>
    <row r="8" spans="1:3" x14ac:dyDescent="0.25">
      <c r="A8" t="s">
        <v>15</v>
      </c>
      <c r="B8" s="7">
        <f>SUMPRODUCT(WorkingData!$G$2:$G$133,WorkingData!$Q$2:$Q$133)/SUMPRODUCT(WorkingData!$I$2:$I$133,WorkingData!$Q$2:$Q$133)</f>
        <v>200.77456049638056</v>
      </c>
    </row>
    <row r="9" spans="1:3" x14ac:dyDescent="0.25">
      <c r="A9" t="s">
        <v>16</v>
      </c>
      <c r="B9" s="13">
        <f>SUMPRODUCT(WorkingData!$G$2:$G$133,WorkingData!$Q$2:$Q$133)/SUMPRODUCT(WorkingData!$M$2:$M$133,WorkingData!$Q$2:$Q$133)</f>
        <v>11.94844776056927</v>
      </c>
    </row>
    <row r="10" spans="1:3" x14ac:dyDescent="0.25">
      <c r="A10" t="s">
        <v>17</v>
      </c>
      <c r="B10" s="7">
        <f>_xlfn.XLOOKUP(MAX(WorkingData!$O$2:$O$133),WorkingData!$O$2:$O$133,WorkingData!$N$2:$N$133)</f>
        <v>330.74193548387098</v>
      </c>
    </row>
    <row r="11" spans="1:3" x14ac:dyDescent="0.25">
      <c r="A11" t="s">
        <v>18</v>
      </c>
      <c r="B11" s="14">
        <f>_xlfn.XLOOKUP(MAX(WorkingData!$O$2:$O$133),WorkingData!$O$2:$O$133,WorkingData!$O$2:$O$133)</f>
        <v>26.279569876770818</v>
      </c>
    </row>
    <row r="12" spans="1:3" x14ac:dyDescent="0.25">
      <c r="A12" t="s">
        <v>19</v>
      </c>
      <c r="B12" s="14"/>
    </row>
    <row r="14" spans="1:3" x14ac:dyDescent="0.25">
      <c r="A14" s="17" t="s">
        <v>20</v>
      </c>
      <c r="B14" s="17" t="s">
        <v>21</v>
      </c>
      <c r="C14" s="17" t="s">
        <v>22</v>
      </c>
    </row>
    <row r="15" spans="1:3" x14ac:dyDescent="0.25">
      <c r="A15" t="s">
        <v>23</v>
      </c>
      <c r="B15" s="7"/>
      <c r="C15" s="14"/>
    </row>
    <row r="16" spans="1:3" x14ac:dyDescent="0.25">
      <c r="A16" t="s">
        <v>24</v>
      </c>
      <c r="B16" s="7"/>
      <c r="C16" s="14"/>
    </row>
    <row r="17" spans="1:3" x14ac:dyDescent="0.25">
      <c r="A17" t="s">
        <v>25</v>
      </c>
      <c r="B17" s="7"/>
      <c r="C17" s="14"/>
    </row>
    <row r="18" spans="1:3" x14ac:dyDescent="0.25">
      <c r="A18" t="s">
        <v>26</v>
      </c>
      <c r="B18" s="7">
        <f>'DDD Model Summary'!$B$6+(C18-5)*'DDD Model Summary'!$B$5</f>
        <v>576.42996135490671</v>
      </c>
      <c r="C18" s="14">
        <f>'DDD Model Calculations'!D21</f>
        <v>48.2</v>
      </c>
    </row>
    <row r="19" spans="1:3" x14ac:dyDescent="0.25">
      <c r="B19" s="7"/>
    </row>
  </sheetData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tabSelected="1" zoomScale="130" zoomScaleNormal="130" workbookViewId="0"/>
  </sheetViews>
  <sheetFormatPr defaultColWidth="10.5" defaultRowHeight="15.75" x14ac:dyDescent="0.25"/>
  <cols>
    <col min="1" max="1" width="40" customWidth="1"/>
    <col min="2" max="2" width="10" customWidth="1"/>
  </cols>
  <sheetData>
    <row r="1" spans="1:2" x14ac:dyDescent="0.25">
      <c r="A1" t="s">
        <v>27</v>
      </c>
    </row>
    <row r="3" spans="1:2" x14ac:dyDescent="0.25">
      <c r="A3" t="s">
        <v>0</v>
      </c>
      <c r="B3" t="str">
        <f>'DDD Model Calculations'!D19</f>
        <v>Thunder Bay</v>
      </c>
    </row>
    <row r="4" spans="1:2" x14ac:dyDescent="0.25">
      <c r="A4" t="s">
        <v>28</v>
      </c>
      <c r="B4" s="6" t="str">
        <f>_xlfn.XLOOKUP(MAX('DDD Model Calculations'!$D$14:$G$14),'DDD Model Calculations'!$D$14:$G$14,'DDD Model Calculations'!$D2:$G2)</f>
        <v>2 years</v>
      </c>
    </row>
    <row r="5" spans="1:2" x14ac:dyDescent="0.25">
      <c r="A5" t="s">
        <v>29</v>
      </c>
      <c r="B5" s="13">
        <f>_xlfn.XLOOKUP(MAX('DDD Model Calculations'!$D$14:$G$14),'DDD Model Calculations'!$D$14:$G$14,'DDD Model Calculations'!$D12:$G12)</f>
        <v>11.677999998932886</v>
      </c>
    </row>
    <row r="6" spans="1:2" x14ac:dyDescent="0.25">
      <c r="A6" t="s">
        <v>30</v>
      </c>
      <c r="B6" s="13">
        <f>_xlfn.XLOOKUP(MAX('DDD Model Calculations'!$D$14:$G$14),'DDD Model Calculations'!$D$14:$G$14,'DDD Model Calculations'!$D13:$G13)</f>
        <v>71.940361401006015</v>
      </c>
    </row>
    <row r="7" spans="1:2" x14ac:dyDescent="0.25">
      <c r="A7" t="s">
        <v>31</v>
      </c>
      <c r="B7" s="13">
        <f>_xlfn.XLOOKUP(MAX('DDD Model Calculations'!$D$14:$G$14),'DDD Model Calculations'!$D$14:$G$14,'DDD Model Calculations'!$D14:$G14)</f>
        <v>0.91184325426043655</v>
      </c>
    </row>
    <row r="8" spans="1:2" x14ac:dyDescent="0.25">
      <c r="A8" t="s">
        <v>26</v>
      </c>
      <c r="B8" s="7">
        <f>B6+(B10)*B5</f>
        <v>576.42996135490671</v>
      </c>
    </row>
    <row r="9" spans="1:2" x14ac:dyDescent="0.25">
      <c r="A9" t="s">
        <v>32</v>
      </c>
      <c r="B9">
        <f>'DDD Model Calculations'!D21</f>
        <v>48.2</v>
      </c>
    </row>
    <row r="10" spans="1:2" x14ac:dyDescent="0.25">
      <c r="A10" t="s">
        <v>33</v>
      </c>
      <c r="B10">
        <f>B9-5</f>
        <v>43.2</v>
      </c>
    </row>
  </sheetData>
  <sheetProtection algorithmName="SHA-512" hashValue="VIL0b9VGWf36tc61HKIKU6tQeAr81jyIVVcIJ++rKLqICL7qwtEVXRw8Z82GaKt6SpSn/XOyIDmhMS1+GHGEIA==" saltValue="zFK0//y0RtxHSeOHM+SsD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26"/>
  <sheetViews>
    <sheetView workbookViewId="0">
      <selection activeCell="I23" sqref="I23"/>
    </sheetView>
  </sheetViews>
  <sheetFormatPr defaultColWidth="10.5" defaultRowHeight="15.75" x14ac:dyDescent="0.25"/>
  <cols>
    <col min="3" max="3" width="18.25" customWidth="1"/>
    <col min="10" max="10" width="18.75" customWidth="1"/>
    <col min="16" max="16" width="43.75" customWidth="1"/>
  </cols>
  <sheetData>
    <row r="1" spans="2:29" x14ac:dyDescent="0.25">
      <c r="C1" s="6" t="s">
        <v>34</v>
      </c>
      <c r="D1" s="23" t="s">
        <v>35</v>
      </c>
      <c r="E1" s="24"/>
      <c r="F1" s="24"/>
      <c r="G1" s="24"/>
      <c r="J1" s="6" t="s">
        <v>36</v>
      </c>
      <c r="K1" s="23" t="s">
        <v>35</v>
      </c>
      <c r="L1" s="24"/>
      <c r="M1" s="24"/>
      <c r="N1" s="24"/>
    </row>
    <row r="2" spans="2:29" x14ac:dyDescent="0.25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 x14ac:dyDescent="0.25">
      <c r="C3" t="s">
        <v>42</v>
      </c>
      <c r="D3">
        <f>SUMPRODUCT(WorkingData!$Q$2:$Q$133,WorkingData!T$2:T$133,WorkingData!AF$2:AF$133)</f>
        <v>3</v>
      </c>
      <c r="E3">
        <f>IF(ISERROR(SUMPRODUCT(WorkingData!$Q$2:$Q$133,WorkingData!U$2:U$133,WorkingData!AG$2:AG$133)),0,SUMPRODUCT(WorkingData!$Q$2:$Q$133,WorkingData!U$2:U$133,WorkingData!AG$2:AG$133))</f>
        <v>5</v>
      </c>
      <c r="F3">
        <f>SUMPRODUCT(WorkingData!$Q$2:$Q$133,WorkingData!V$2:V$133,WorkingData!AH$2:AH$133)</f>
        <v>9</v>
      </c>
      <c r="G3">
        <f>SUMPRODUCT(WorkingData!$Q$2:$Q$133,WorkingData!W$2:W$133,WorkingData!AI$2:AI$133)</f>
        <v>9</v>
      </c>
      <c r="J3" t="s">
        <v>42</v>
      </c>
      <c r="K3">
        <f>SUMPRODUCT(WorkingData!$Q$2:$Q$133,WorkingData!T$2:T$133)</f>
        <v>3</v>
      </c>
      <c r="L3">
        <f>SUMPRODUCT(WorkingData!$Q$2:$Q$133,WorkingData!U$2:U$133)</f>
        <v>5</v>
      </c>
      <c r="M3">
        <f>SUMPRODUCT(WorkingData!$Q$2:$Q$133,WorkingData!V$2:V$133)</f>
        <v>9</v>
      </c>
      <c r="N3">
        <f>SUMPRODUCT(WorkingData!$Q$2:$Q$133,WorkingData!W$2:W$133)</f>
        <v>9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 x14ac:dyDescent="0.25">
      <c r="B4" t="s">
        <v>45</v>
      </c>
      <c r="C4" t="s">
        <v>46</v>
      </c>
      <c r="D4" s="3">
        <f>SUMPRODUCT(WorkingData!$Q$2:$Q$133,WorkingData!T$2:T$133,WorkingData!$N$2:$N$133,WorkingData!AF$2:AF$133)/D$3</f>
        <v>260.58029261413714</v>
      </c>
      <c r="E4" s="3">
        <f>SUMPRODUCT(WorkingData!$Q$2:$Q$133,WorkingData!U$2:U$133,WorkingData!$N$2:$N$133,WorkingData!AG$2:AG$133)/E$3</f>
        <v>222.76456901110524</v>
      </c>
      <c r="F4" s="3">
        <f>SUMPRODUCT(WorkingData!$Q$2:$Q$133,WorkingData!V$2:V$133,WorkingData!$N$2:$N$133,WorkingData!AH$2:AH$133)/F$3</f>
        <v>217.64582064429763</v>
      </c>
      <c r="G4" s="3">
        <f>SUMPRODUCT(WorkingData!$Q$2:$Q$133,WorkingData!W$2:W$133,WorkingData!$N$2:$N$133,WorkingData!AI$2:AI$133)/G$3</f>
        <v>217.64582064429763</v>
      </c>
      <c r="I4" t="s">
        <v>45</v>
      </c>
      <c r="J4" t="s">
        <v>46</v>
      </c>
      <c r="K4" s="3">
        <f>SUMPRODUCT(WorkingData!$Q$2:$Q$133,WorkingData!T$2:T$133,WorkingData!$N$2:$N$133)/K$3</f>
        <v>260.58029261413714</v>
      </c>
      <c r="L4" s="3">
        <f>SUMPRODUCT(WorkingData!$Q$2:$Q$133,WorkingData!U$2:U$133,WorkingData!$N$2:$N$133)/L$3</f>
        <v>222.76456901110524</v>
      </c>
      <c r="M4" s="3">
        <f>SUMPRODUCT(WorkingData!$Q$2:$Q$133,WorkingData!V$2:V$133,WorkingData!$N$2:$N$133)/M$3</f>
        <v>217.64582064429763</v>
      </c>
      <c r="N4" s="3">
        <f>SUMPRODUCT(WorkingData!$Q$2:$Q$133,WorkingData!W$2:W$133,WorkingData!$N$2:$N$133)/N$3</f>
        <v>217.64582064429763</v>
      </c>
      <c r="P4" s="3" t="s">
        <v>47</v>
      </c>
      <c r="Q4" cm="1">
        <f t="array" aca="1" ref="Q4:Q16" ca="1">OFFSET(WorkingData!$P$2,0,0,COUNTIF(WorkingData!$P$2:$P$132,"&gt;=-5"))</f>
        <v>17.476320598946241</v>
      </c>
      <c r="R4" cm="1">
        <f t="array" aca="1" ref="R4:R16" ca="1">OFFSET(WorkingData!$O$2,0,0,COUNTIF(WorkingData!$O$2:$O$132,"&gt;=0"))</f>
        <v>22.476320598946241</v>
      </c>
      <c r="S4" cm="1">
        <f t="array" aca="1" ref="S4:S16" ca="1">OFFSET(WorkingData!$N$2,0,0,COUNTIF(WorkingData!$N$2:$N$132,"&gt;=0"))</f>
        <v>239.9344262295082</v>
      </c>
      <c r="U4" cm="1">
        <f t="array" ref="U4:Z8">_xlfn._xlws.FILTER(WorkingData!N2:S132,(WorkingData!Q2:Q132=1)*(WorkingData!R2:R132&lt;=D23)*(WorkingData!S2:S132=1))</f>
        <v>239.9344262295082</v>
      </c>
      <c r="V4">
        <v>22.476320598946241</v>
      </c>
      <c r="W4">
        <v>17.476320598946241</v>
      </c>
      <c r="X4">
        <v>1</v>
      </c>
      <c r="Y4">
        <v>1</v>
      </c>
      <c r="Z4">
        <v>1</v>
      </c>
      <c r="AB4" cm="1">
        <f t="array" aca="1" ref="AB4:AB8" ca="1">OFFSET(W4,0,0,COUNTIF(W4:W134,"&gt;=0"))</f>
        <v>17.476320598946241</v>
      </c>
      <c r="AC4" cm="1">
        <f t="array" aca="1" ref="AC4:AC8" ca="1">OFFSET(U4,0,0,COUNTIF(U4:U134,"&gt;=0"))</f>
        <v>239.9344262295082</v>
      </c>
    </row>
    <row r="5" spans="2:29" x14ac:dyDescent="0.25">
      <c r="B5" t="s">
        <v>48</v>
      </c>
      <c r="C5" t="s">
        <v>49</v>
      </c>
      <c r="D5" s="3">
        <f>SUMPRODUCT(WorkingData!$Q$2:$Q$133,WorkingData!T$2:T$133,WorkingData!$P$2:$P$133,WorkingData!AF$2:AF$133)/D$3</f>
        <v>16.000470067087608</v>
      </c>
      <c r="E5" s="3">
        <f>SUMPRODUCT(WorkingData!$Q$2:$Q$133,WorkingData!U$2:U$133,WorkingData!$P$2:$P$133,WorkingData!AG$2:AG$133)/E$3</f>
        <v>12.915242988857788</v>
      </c>
      <c r="F5" s="3">
        <f>SUMPRODUCT(WorkingData!$Q$2:$Q$133,WorkingData!V$2:V$133,WorkingData!$P$2:$P$133,WorkingData!AH$2:AH$133)/F$3</f>
        <v>13.193190564124311</v>
      </c>
      <c r="G5" s="3">
        <f>SUMPRODUCT(WorkingData!$Q$2:$Q$133,WorkingData!W$2:W$133,WorkingData!$P$2:$P$133,WorkingData!AI$2:AI$133)/G$3</f>
        <v>13.193190564124311</v>
      </c>
      <c r="I5" t="s">
        <v>48</v>
      </c>
      <c r="J5" t="s">
        <v>49</v>
      </c>
      <c r="K5" s="3">
        <f>SUMPRODUCT(WorkingData!$Q$2:$Q$133,WorkingData!T$2:T$133,WorkingData!$P$2:$P$133)/K$3</f>
        <v>16.000470067087608</v>
      </c>
      <c r="L5" s="3">
        <f>SUMPRODUCT(WorkingData!$Q$2:$Q$133,WorkingData!U$2:U$133,WorkingData!$P$2:$P$133)/L$3</f>
        <v>12.915242988857788</v>
      </c>
      <c r="M5" s="3">
        <f>SUMPRODUCT(WorkingData!$Q$2:$Q$133,WorkingData!V$2:V$133,WorkingData!$P$2:$P$133)/M$3</f>
        <v>13.193190564124311</v>
      </c>
      <c r="N5" s="3">
        <f>SUMPRODUCT(WorkingData!$Q$2:$Q$133,WorkingData!W$2:W$133,WorkingData!$P$2:$P$133)/N$3</f>
        <v>13.193190564124311</v>
      </c>
      <c r="Q5">
        <f ca="1"/>
        <v>21.279569876770818</v>
      </c>
      <c r="R5">
        <f ca="1"/>
        <v>26.279569876770818</v>
      </c>
      <c r="S5">
        <f ca="1"/>
        <v>330.74193548387098</v>
      </c>
      <c r="U5">
        <v>330.74193548387098</v>
      </c>
      <c r="V5">
        <v>26.279569876770818</v>
      </c>
      <c r="W5">
        <v>21.279569876770818</v>
      </c>
      <c r="X5">
        <v>1</v>
      </c>
      <c r="Y5">
        <v>1</v>
      </c>
      <c r="Z5">
        <v>1</v>
      </c>
      <c r="AB5">
        <f ca="1"/>
        <v>21.279569876770818</v>
      </c>
      <c r="AC5">
        <f ca="1"/>
        <v>330.74193548387098</v>
      </c>
    </row>
    <row r="6" spans="2:29" x14ac:dyDescent="0.25">
      <c r="C6" t="s">
        <v>50</v>
      </c>
      <c r="D6" s="3">
        <f>SUMPRODUCT(WorkingData!$Q$2:$Q$133,WorkingData!T$2:T$133,WorkingData!$N$2:$N$133,WorkingData!$P$2:$P$133,WorkingData!AF$2:AF$133)</f>
        <v>13182.618230052298</v>
      </c>
      <c r="E6" s="3">
        <f>SUMPRODUCT(WorkingData!$Q$2:$Q$133,WorkingData!U$2:U$133,WorkingData!$N$2:$N$133,WorkingData!$P$2:$P$133,WorkingData!AG$2:AG$133)</f>
        <v>16880.836827863532</v>
      </c>
      <c r="F6" s="3">
        <f>SUMPRODUCT(WorkingData!$Q$2:$Q$133,WorkingData!V$2:V$133,WorkingData!$N$2:$N$133,WorkingData!$P$2:$P$133,WorkingData!AH$2:AH$133)</f>
        <v>29196.45329897738</v>
      </c>
      <c r="G6" s="3">
        <f>SUMPRODUCT(WorkingData!$Q$2:$Q$133,WorkingData!W$2:W$133,WorkingData!$N$2:$N$133,WorkingData!$P$2:$P$133,WorkingData!AI$2:AI$133)</f>
        <v>29196.45329897738</v>
      </c>
      <c r="J6" t="s">
        <v>50</v>
      </c>
      <c r="K6" s="3">
        <f>SUMPRODUCT(WorkingData!$Q$2:$Q$133,WorkingData!T$2:T$133,WorkingData!$N$2:$N$133,WorkingData!$P$2:$P$133)</f>
        <v>13182.618230052298</v>
      </c>
      <c r="L6" s="3">
        <f>SUMPRODUCT(WorkingData!$Q$2:$Q$133,WorkingData!U$2:U$133,WorkingData!$N$2:$N$133,WorkingData!$P$2:$P$133)</f>
        <v>16880.836827863532</v>
      </c>
      <c r="M6" s="3">
        <f>SUMPRODUCT(WorkingData!$Q$2:$Q$133,WorkingData!V$2:V$133,WorkingData!$N$2:$N$133,WorkingData!$P$2:$P$133)</f>
        <v>29196.45329897738</v>
      </c>
      <c r="N6" s="3">
        <f>SUMPRODUCT(WorkingData!$Q$2:$Q$133,WorkingData!W$2:W$133,WorkingData!$N$2:$N$133,WorkingData!$P$2:$P$133)</f>
        <v>29196.45329897738</v>
      </c>
      <c r="Q6">
        <f ca="1"/>
        <v>9.2455197255457602</v>
      </c>
      <c r="R6">
        <f ca="1"/>
        <v>14.24551972554576</v>
      </c>
      <c r="S6">
        <f ca="1"/>
        <v>211.06451612903226</v>
      </c>
      <c r="U6">
        <v>211.06451612903226</v>
      </c>
      <c r="V6">
        <v>14.24551972554576</v>
      </c>
      <c r="W6">
        <v>9.2455197255457602</v>
      </c>
      <c r="X6">
        <v>1</v>
      </c>
      <c r="Y6">
        <v>1</v>
      </c>
      <c r="Z6">
        <v>1</v>
      </c>
      <c r="AB6">
        <f ca="1"/>
        <v>9.2455197255457602</v>
      </c>
      <c r="AC6">
        <f ca="1"/>
        <v>211.06451612903226</v>
      </c>
    </row>
    <row r="7" spans="2:29" x14ac:dyDescent="0.25">
      <c r="C7" t="s">
        <v>51</v>
      </c>
      <c r="D7" s="3">
        <f>SUMPRODUCT(WorkingData!$Q$2:$Q$133,WorkingData!T$2:T$133,WorkingData!$P$2:$P$133,WorkingData!$P$2:$P$133,WorkingData!AF$2:AF$133)</f>
        <v>843.72151081298045</v>
      </c>
      <c r="E7" s="3">
        <f>SUMPRODUCT(WorkingData!$Q$2:$Q$133,WorkingData!U$2:U$133,WorkingData!$P$2:$P$133,WorkingData!$P$2:$P$133,WorkingData!AG$2:AG$133)</f>
        <v>1047.7136999469403</v>
      </c>
      <c r="F7" s="3">
        <f>SUMPRODUCT(WorkingData!$Q$2:$Q$133,WorkingData!V$2:V$133,WorkingData!$P$2:$P$133,WorkingData!$P$2:$P$133,WorkingData!AH$2:AH$133)</f>
        <v>1846.5112795516791</v>
      </c>
      <c r="G7" s="3">
        <f>SUMPRODUCT(WorkingData!$Q$2:$Q$133,WorkingData!W$2:W$133,WorkingData!$P$2:$P$133,WorkingData!$P$2:$P$133,WorkingData!AI$2:AI$133)</f>
        <v>1846.5112795516791</v>
      </c>
      <c r="J7" t="s">
        <v>51</v>
      </c>
      <c r="K7" s="3">
        <f>SUMPRODUCT(WorkingData!$Q$2:$Q$133,WorkingData!T$2:T$133,WorkingData!$P$2:$P$133,WorkingData!$P$2:$P$133)</f>
        <v>843.72151081298045</v>
      </c>
      <c r="L7" s="3">
        <f>SUMPRODUCT(WorkingData!$Q$2:$Q$133,WorkingData!U$2:U$133,WorkingData!$P$2:$P$133,WorkingData!$P$2:$P$133)</f>
        <v>1047.7136999469403</v>
      </c>
      <c r="M7" s="3">
        <f>SUMPRODUCT(WorkingData!$Q$2:$Q$133,WorkingData!V$2:V$133,WorkingData!$P$2:$P$133,WorkingData!$P$2:$P$133)</f>
        <v>1846.5112795516791</v>
      </c>
      <c r="N7" s="3">
        <f>SUMPRODUCT(WorkingData!$Q$2:$Q$133,WorkingData!W$2:W$133,WorkingData!$P$2:$P$133,WorkingData!$P$2:$P$133)</f>
        <v>1846.5112795516791</v>
      </c>
      <c r="Q7">
        <f ca="1"/>
        <v>-1.091985410679885</v>
      </c>
      <c r="R7">
        <f ca="1"/>
        <v>3.908014589320115</v>
      </c>
      <c r="S7">
        <f ca="1"/>
        <v>38.535519125683059</v>
      </c>
      <c r="U7">
        <v>248</v>
      </c>
      <c r="V7">
        <v>19.059322026153069</v>
      </c>
      <c r="W7">
        <v>14.059322026153069</v>
      </c>
      <c r="X7">
        <v>1</v>
      </c>
      <c r="Y7">
        <v>2</v>
      </c>
      <c r="Z7">
        <v>1</v>
      </c>
      <c r="AB7">
        <f ca="1"/>
        <v>14.059322026153069</v>
      </c>
      <c r="AC7">
        <f ca="1"/>
        <v>248</v>
      </c>
    </row>
    <row r="8" spans="2:29" x14ac:dyDescent="0.25">
      <c r="C8" t="s">
        <v>52</v>
      </c>
      <c r="D8" s="3">
        <f>SUMPRODUCT(WorkingData!$Q$2:$Q$133,WorkingData!T$2:T$133,WorkingData!$N$2:$N$133,WorkingData!$N$2:$N$133,WorkingData!AF$2:AF$133)</f>
        <v>211506.9867464829</v>
      </c>
      <c r="E8" s="3">
        <f>SUMPRODUCT(WorkingData!$Q$2:$Q$133,WorkingData!U$2:U$133,WorkingData!$N$2:$N$133,WorkingData!$N$2:$N$133,WorkingData!AG$2:AG$133)</f>
        <v>280080.76395691023</v>
      </c>
      <c r="F8" s="3">
        <f>SUMPRODUCT(WorkingData!$Q$2:$Q$133,WorkingData!V$2:V$133,WorkingData!$N$2:$N$133,WorkingData!$N$2:$N$133,WorkingData!AH$2:AH$133)</f>
        <v>470741.03081631206</v>
      </c>
      <c r="G8" s="3">
        <f>SUMPRODUCT(WorkingData!$Q$2:$Q$133,WorkingData!W$2:W$133,WorkingData!$N$2:$N$133,WorkingData!$N$2:$N$133,WorkingData!AI$2:AI$133)</f>
        <v>470741.03081631206</v>
      </c>
      <c r="J8" t="s">
        <v>52</v>
      </c>
      <c r="K8" s="3">
        <f>SUMPRODUCT(WorkingData!$Q$2:$Q$133,WorkingData!T$2:T$133,WorkingData!$N$2:$N$133,WorkingData!$N$2:$N$133)</f>
        <v>211506.9867464829</v>
      </c>
      <c r="L8" s="3">
        <f>SUMPRODUCT(WorkingData!$Q$2:$Q$133,WorkingData!U$2:U$133,WorkingData!$N$2:$N$133,WorkingData!$N$2:$N$133)</f>
        <v>280080.76395691023</v>
      </c>
      <c r="M8" s="3">
        <f>SUMPRODUCT(WorkingData!$Q$2:$Q$133,WorkingData!V$2:V$133,WorkingData!$N$2:$N$133,WorkingData!$N$2:$N$133)</f>
        <v>470741.03081631206</v>
      </c>
      <c r="N8" s="3">
        <f>SUMPRODUCT(WorkingData!$Q$2:$Q$133,WorkingData!W$2:W$133,WorkingData!$N$2:$N$133,WorkingData!$N$2:$N$133)</f>
        <v>470741.03081631206</v>
      </c>
      <c r="Q8">
        <f ca="1"/>
        <v>14.059322026153069</v>
      </c>
      <c r="R8">
        <f ca="1"/>
        <v>19.059322026153069</v>
      </c>
      <c r="S8">
        <f ca="1"/>
        <v>248</v>
      </c>
      <c r="U8">
        <v>84.081967213114751</v>
      </c>
      <c r="V8">
        <v>7.515482716873044</v>
      </c>
      <c r="W8">
        <v>2.515482716873044</v>
      </c>
      <c r="X8">
        <v>1</v>
      </c>
      <c r="Y8">
        <v>2</v>
      </c>
      <c r="Z8">
        <v>1</v>
      </c>
      <c r="AB8">
        <f ca="1"/>
        <v>2.515482716873044</v>
      </c>
      <c r="AC8">
        <f ca="1"/>
        <v>84.081967213114751</v>
      </c>
    </row>
    <row r="9" spans="2:29" x14ac:dyDescent="0.25">
      <c r="C9" t="s">
        <v>53</v>
      </c>
      <c r="D9" s="3">
        <f t="shared" ref="D9:G10" si="0">D4*D$3</f>
        <v>781.74087784241146</v>
      </c>
      <c r="E9" s="3">
        <f t="shared" si="0"/>
        <v>1113.8228450555262</v>
      </c>
      <c r="F9" s="3">
        <f t="shared" si="0"/>
        <v>1958.8123857986786</v>
      </c>
      <c r="G9" s="3">
        <f t="shared" si="0"/>
        <v>1958.8123857986786</v>
      </c>
      <c r="J9" t="s">
        <v>53</v>
      </c>
      <c r="K9" s="3">
        <f t="shared" ref="K9:N10" si="1">K4*K$3</f>
        <v>781.74087784241146</v>
      </c>
      <c r="L9" s="3">
        <f t="shared" si="1"/>
        <v>1113.8228450555262</v>
      </c>
      <c r="M9" s="3">
        <f t="shared" si="1"/>
        <v>1958.8123857986786</v>
      </c>
      <c r="N9" s="3">
        <f t="shared" si="1"/>
        <v>1958.8123857986786</v>
      </c>
      <c r="Q9">
        <f ca="1"/>
        <v>-0.82539684053451268</v>
      </c>
      <c r="R9">
        <f ca="1"/>
        <v>4.1746031594654873</v>
      </c>
      <c r="S9">
        <f ca="1"/>
        <v>26.968253968253968</v>
      </c>
    </row>
    <row r="10" spans="2:29" x14ac:dyDescent="0.25">
      <c r="C10" t="s">
        <v>54</v>
      </c>
      <c r="D10" s="3">
        <f t="shared" si="0"/>
        <v>48.001410201262829</v>
      </c>
      <c r="E10" s="3">
        <f t="shared" si="0"/>
        <v>64.576214944288935</v>
      </c>
      <c r="F10" s="3">
        <f t="shared" si="0"/>
        <v>118.7387150771188</v>
      </c>
      <c r="G10" s="3">
        <f t="shared" si="0"/>
        <v>118.7387150771188</v>
      </c>
      <c r="J10" t="s">
        <v>54</v>
      </c>
      <c r="K10" s="3">
        <f t="shared" si="1"/>
        <v>48.001410201262829</v>
      </c>
      <c r="L10" s="3">
        <f t="shared" si="1"/>
        <v>64.576214944288935</v>
      </c>
      <c r="M10" s="3">
        <f t="shared" si="1"/>
        <v>118.7387150771188</v>
      </c>
      <c r="N10" s="3">
        <f t="shared" si="1"/>
        <v>118.7387150771188</v>
      </c>
      <c r="Q10">
        <f ca="1"/>
        <v>-4.2132616350727696</v>
      </c>
      <c r="R10">
        <f ca="1"/>
        <v>0.78673836492723037</v>
      </c>
      <c r="S10">
        <f ca="1"/>
        <v>13.258064516129032</v>
      </c>
    </row>
    <row r="11" spans="2:29" x14ac:dyDescent="0.25">
      <c r="J11" t="s">
        <v>55</v>
      </c>
      <c r="K11" s="8">
        <f>IF(K3&gt;=3,SQRT(SUMPRODUCT(WorkingData!X$2:X$133,WorkingData!X$2:X$133,WorkingData!$Q$2:$Q$133,WorkingData!T$2:T$133)/('DDD Model Calculations'!K3-2)),"Insufficient Data")</f>
        <v>42.317546417079662</v>
      </c>
      <c r="L11" s="8">
        <f>IF(L3&gt;=3,SQRT(SUMPRODUCT(WorkingData!Y$2:Y$133,WorkingData!Y$2:Y$133,WorkingData!$Q$2:$Q$133,WorkingData!U$2:U$133)/('DDD Model Calculations'!L3-2)),"Insufficient Data")</f>
        <v>30.646008381420319</v>
      </c>
      <c r="M11" s="8">
        <f>IF(M3&gt;=3,SQRT(SUMPRODUCT(WorkingData!Z$2:Z$133,WorkingData!Z$2:Z$133,WorkingData!$Q$2:$Q$133,WorkingData!V$2:V$133)/('DDD Model Calculations'!M3-2)),"Insufficient Data")</f>
        <v>24.628189433841513</v>
      </c>
      <c r="N11" s="8">
        <f>IF(N3&gt;=3,SQRT(SUMPRODUCT(WorkingData!AA$2:AA$133,WorkingData!AA$2:AA$133,WorkingData!$Q$2:$Q$133,WorkingData!W$2:W$133)/('DDD Model Calculations'!N3-2)),"Insufficient Data")</f>
        <v>24.628189433841513</v>
      </c>
      <c r="P11" s="8" t="s">
        <v>56</v>
      </c>
      <c r="Q11">
        <f ca="1"/>
        <v>2.515482716873044</v>
      </c>
      <c r="R11">
        <f ca="1"/>
        <v>7.515482716873044</v>
      </c>
      <c r="S11">
        <f ca="1"/>
        <v>84.081967213114751</v>
      </c>
    </row>
    <row r="12" spans="2:29" x14ac:dyDescent="0.25">
      <c r="B12" s="6" t="s">
        <v>29</v>
      </c>
      <c r="C12" t="s">
        <v>57</v>
      </c>
      <c r="D12" s="9">
        <f>IF(D3&gt;=3,(D$3*D6-D9*D10)/(D$3*D7-D10^2),"Insufficient Data")</f>
        <v>8.9115874841906564</v>
      </c>
      <c r="E12" s="9">
        <f>IF(E3&gt;=3,(E$3*E6-E9*E10)/(E$3*E7-E10^2),"Insufficient Data")</f>
        <v>11.677999998932886</v>
      </c>
      <c r="F12" s="9">
        <f>IF(F3&gt;=3,(F$3*F6-F9*F10)/(F$3*F7-F10^2),"Insufficient Data")</f>
        <v>11.978007560203364</v>
      </c>
      <c r="G12" s="9">
        <f>IF(G3&gt;=3,(G$3*G6-G9*G10)/(G$3*G7-G10^2),"Insufficient Data")</f>
        <v>11.978007560203364</v>
      </c>
      <c r="I12" s="6" t="s">
        <v>29</v>
      </c>
      <c r="J12" t="s">
        <v>57</v>
      </c>
      <c r="K12" s="9">
        <f>IF(K3&gt;=3,(K$3*K6-K9*K10)/(K$3*K7-K10^2),"Insufficient Data")</f>
        <v>8.9115874841906564</v>
      </c>
      <c r="L12" s="9">
        <f>IF(L3&gt;=3,(L$3*L6-L9*L10)/(L$3*L7-L10^2),"Insufficient Data")</f>
        <v>11.677999998932886</v>
      </c>
      <c r="M12" s="9">
        <f>IF(M3&gt;=3,(M$3*M6-M9*M10)/(M$3*M7-M10^2),"Insufficient Data")</f>
        <v>11.978007560203364</v>
      </c>
      <c r="N12" s="9">
        <f>IF(N3&gt;=3,(N$3*N6-N9*N10)/(N$3*N7-N10^2),"Insufficient Data")</f>
        <v>11.978007560203364</v>
      </c>
      <c r="P12" s="9" t="s">
        <v>58</v>
      </c>
      <c r="Q12">
        <f ca="1"/>
        <v>16.342592570185662</v>
      </c>
      <c r="R12">
        <f ca="1"/>
        <v>21.342592570185662</v>
      </c>
      <c r="S12">
        <f ca="1"/>
        <v>260.58333333333331</v>
      </c>
    </row>
    <row r="13" spans="2:29" x14ac:dyDescent="0.25">
      <c r="B13" s="6" t="s">
        <v>59</v>
      </c>
      <c r="C13" t="s">
        <v>60</v>
      </c>
      <c r="D13" s="9">
        <f>IF(D3&gt;=3,D4-D5*D12,"Insufficient Data")</f>
        <v>117.99070382311197</v>
      </c>
      <c r="E13" s="9">
        <f>IF(E3&gt;=3,E4-E5*E12,"Insufficient Data")</f>
        <v>71.940361401006015</v>
      </c>
      <c r="F13" s="9">
        <f>IF(F3&gt;=3,F4-F5*F12,"Insufficient Data")</f>
        <v>59.617684324012941</v>
      </c>
      <c r="G13" s="9">
        <f>IF(G3&gt;=3,G4-G5*G12,"Insufficient Data")</f>
        <v>59.617684324012941</v>
      </c>
      <c r="I13" s="6" t="s">
        <v>59</v>
      </c>
      <c r="J13" t="s">
        <v>60</v>
      </c>
      <c r="K13" s="9">
        <f>IF(K3&gt;=3,K4-K5*K12,"Insufficient Data")</f>
        <v>117.99070382311197</v>
      </c>
      <c r="L13" s="9">
        <f>IF(L3&gt;=3,L4-L5*L12,"Insufficient Data")</f>
        <v>71.940361401006015</v>
      </c>
      <c r="M13" s="9">
        <f>IF(M3&gt;=3,M4-M5*M12,"Insufficient Data")</f>
        <v>59.617684324012941</v>
      </c>
      <c r="N13" s="9">
        <f>IF(N3&gt;=3,N4-N5*N12,"Insufficient Data")</f>
        <v>59.617684324012941</v>
      </c>
      <c r="Q13">
        <f ca="1"/>
        <v>18.474910386147037</v>
      </c>
      <c r="R13">
        <f ca="1"/>
        <v>23.474910386147037</v>
      </c>
      <c r="S13">
        <f ca="1"/>
        <v>271.66129032258067</v>
      </c>
    </row>
    <row r="14" spans="2:29" x14ac:dyDescent="0.25">
      <c r="C14" t="s">
        <v>61</v>
      </c>
      <c r="D14" s="10">
        <f>IF(D3&gt;=3,(((D6/D3)-D4*D5)/SQRT((D7/D3-D5^2)*(D8/D3-D4^2)))^2,"Insufficient Data")</f>
        <v>0.77043468765547762</v>
      </c>
      <c r="E14" s="10">
        <f>IF(E3&gt;=3,(((E6/E3)-E4*E5)/SQRT((E7/E3-E5^2)*(E8/E3-E4^2)))^2,"Insufficient Data")</f>
        <v>0.91184325426043655</v>
      </c>
      <c r="F14" s="10">
        <f>IF(F3&gt;=3,(((F6/F3)-F4*F5)/SQRT((F7/F3-F5^2)*(F8/F3-F4^2)))^2,"Insufficient Data")</f>
        <v>0.90440260891197277</v>
      </c>
      <c r="G14" s="10">
        <f>IF(G3&gt;=3,(((G6/G3)-G4*G5)/SQRT((G7/G3-G5^2)*(G8/G3-G4^2)))^2,"Insufficient Data")</f>
        <v>0.90440260891197277</v>
      </c>
      <c r="J14" t="s">
        <v>61</v>
      </c>
      <c r="K14">
        <f>IF(K3&gt;=3,(((K6/K3)-K4*K5)/SQRT((K7/K3-K5^2)*(K8/K3-K4^2)))^2,"Insufficient Data")</f>
        <v>0.77043468765547762</v>
      </c>
      <c r="L14">
        <f>IF(L3&gt;=3,(((L6/L3)-L4*L5)/SQRT((L7/L3-L5^2)*(L8/L3-L4^2)))^2,"Insufficient Data")</f>
        <v>0.91184325426043655</v>
      </c>
      <c r="M14">
        <f>IF(M3&gt;=3,(((M6/M3)-M4*M5)/SQRT((M7/M3-M5^2)*(M8/M3-M4^2)))^2,"Insufficient Data")</f>
        <v>0.90440260891197277</v>
      </c>
      <c r="N14">
        <f>IF(N3&gt;=3,(((N6/N3)-N4*N5)/SQRT((N7/N3-N5^2)*(N8/N3-N4^2)))^2,"Insufficient Data")</f>
        <v>0.90440260891197277</v>
      </c>
      <c r="P14" s="10" t="s">
        <v>62</v>
      </c>
      <c r="Q14">
        <f ca="1"/>
        <v>10.953216362417789</v>
      </c>
      <c r="R14">
        <f ca="1"/>
        <v>15.953216362417789</v>
      </c>
      <c r="S14">
        <f ca="1"/>
        <v>161.47368421052633</v>
      </c>
    </row>
    <row r="15" spans="2:29" x14ac:dyDescent="0.25">
      <c r="C15" t="s">
        <v>63</v>
      </c>
      <c r="D15">
        <f>IF(D3&gt;=3,D13+D12*($D$21-5),"Insufficient Data")</f>
        <v>502.97128314014833</v>
      </c>
      <c r="E15">
        <f>IF(E3&gt;=3,E13+E12*($D$21-5),"Insufficient Data")</f>
        <v>576.42996135490671</v>
      </c>
      <c r="F15">
        <f>IF(F3&gt;=3,F13+F12*($D$21-5),"Insufficient Data")</f>
        <v>577.06761092479837</v>
      </c>
      <c r="G15">
        <f>IF(G3&gt;=3,G13+G12*($D$21-5),"Insufficient Data")</f>
        <v>577.06761092479837</v>
      </c>
      <c r="J15" t="s">
        <v>63</v>
      </c>
      <c r="K15">
        <f>IF(K3&gt;=3,K13+K12*($D$21-5),"Insufficient Data")</f>
        <v>502.97128314014833</v>
      </c>
      <c r="L15">
        <f>IF(L3&gt;=3,L13+L12*($D$21-5),"Insufficient Data")</f>
        <v>576.42996135490671</v>
      </c>
      <c r="M15">
        <f>IF(M3&gt;=3,M13+M12*($D$21-5),"Insufficient Data")</f>
        <v>577.06761092479837</v>
      </c>
      <c r="N15">
        <f>IF(N3&gt;=3,N13+N12*($D$21-5),"Insufficient Data")</f>
        <v>577.06761092479837</v>
      </c>
      <c r="Q15">
        <f ca="1"/>
        <v>-4.3906761753943258E-2</v>
      </c>
      <c r="R15">
        <f ca="1"/>
        <v>4.9560932382460567</v>
      </c>
      <c r="S15">
        <f ca="1"/>
        <v>49.20967741935484</v>
      </c>
    </row>
    <row r="16" spans="2:29" x14ac:dyDescent="0.25">
      <c r="C16" t="s">
        <v>64</v>
      </c>
      <c r="D16">
        <v>1</v>
      </c>
      <c r="E16">
        <v>2</v>
      </c>
      <c r="F16">
        <v>4</v>
      </c>
      <c r="G16">
        <v>10</v>
      </c>
      <c r="Q16">
        <f ca="1"/>
        <v>8.3917808140793895</v>
      </c>
      <c r="R16">
        <f ca="1"/>
        <v>13.391780814079389</v>
      </c>
      <c r="S16">
        <f ca="1"/>
        <v>151.27123287671233</v>
      </c>
    </row>
    <row r="17" spans="3:12" x14ac:dyDescent="0.25">
      <c r="J17" t="s">
        <v>65</v>
      </c>
    </row>
    <row r="18" spans="3:12" x14ac:dyDescent="0.25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</row>
    <row r="19" spans="3:12" x14ac:dyDescent="0.25">
      <c r="C19" t="s">
        <v>67</v>
      </c>
      <c r="D19" t="str">
        <f>'Consumption Data Input'!B1</f>
        <v>Thunder Bay</v>
      </c>
      <c r="G19" t="s">
        <v>73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</row>
    <row r="20" spans="3:12" x14ac:dyDescent="0.25">
      <c r="C20" t="s">
        <v>74</v>
      </c>
      <c r="D20">
        <v>18</v>
      </c>
      <c r="G20" t="s">
        <v>75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</row>
    <row r="21" spans="3:12" x14ac:dyDescent="0.25">
      <c r="C21" t="s">
        <v>69</v>
      </c>
      <c r="D21">
        <f>VLOOKUP(D19,$G$19:$I$22,3,FALSE)</f>
        <v>48.2</v>
      </c>
      <c r="G21" t="s">
        <v>76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</row>
    <row r="22" spans="3:12" x14ac:dyDescent="0.25">
      <c r="C22" t="s">
        <v>77</v>
      </c>
      <c r="D22">
        <f>VLOOKUP(D19,$G$19:$I$22,2,FALSE)</f>
        <v>5</v>
      </c>
      <c r="G22" t="s">
        <v>1</v>
      </c>
      <c r="H22">
        <v>5</v>
      </c>
      <c r="I22">
        <v>48.2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</row>
    <row r="23" spans="3:12" x14ac:dyDescent="0.25">
      <c r="C23" t="s">
        <v>78</v>
      </c>
      <c r="D23">
        <f>_xlfn.XLOOKUP(MAX('DDD Model Calculations'!$D$14:$G$14),'DDD Model Calculations'!$D$14:$G$14,'DDD Model Calculations'!$D16:$G16)</f>
        <v>2</v>
      </c>
    </row>
    <row r="24" spans="3:12" x14ac:dyDescent="0.25">
      <c r="C24" t="s">
        <v>70</v>
      </c>
      <c r="D24">
        <f>VLOOKUP($D$19,$G$19:$L22,4,FALSE)</f>
        <v>49.100000381469727</v>
      </c>
    </row>
    <row r="25" spans="3:12" x14ac:dyDescent="0.25">
      <c r="C25" t="s">
        <v>79</v>
      </c>
      <c r="D25">
        <f>VLOOKUP($D$19,$G$19:$L23,5,FALSE)</f>
        <v>47.799999237060547</v>
      </c>
    </row>
    <row r="26" spans="3:12" x14ac:dyDescent="0.25">
      <c r="C26" t="s">
        <v>80</v>
      </c>
      <c r="D26">
        <f>VLOOKUP($D$19,$G$19:$L24,6,FALSE)</f>
        <v>47.5</v>
      </c>
    </row>
  </sheetData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P4" sqref="P4"/>
    </sheetView>
  </sheetViews>
  <sheetFormatPr defaultColWidth="10.5" defaultRowHeight="15.75" x14ac:dyDescent="0.25"/>
  <cols>
    <col min="2" max="3" width="10.5" style="1"/>
  </cols>
  <sheetData>
    <row r="1" spans="1:35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 x14ac:dyDescent="0.25">
      <c r="A2" s="2" cm="1">
        <f t="array" ref="A2:F15">_xlfn._xlws.SORT(_xlfn._xlws.FILTER('Accumulated Input Data'!A2:F134,('Accumulated Input Data'!D2:D134="A")+('Accumulated Input Data'!D2:D134="01")),1,-1)</f>
        <v>45761</v>
      </c>
      <c r="B2" s="1">
        <v>31</v>
      </c>
      <c r="C2" s="1">
        <v>70196</v>
      </c>
      <c r="D2" t="str">
        <v>A</v>
      </c>
      <c r="E2">
        <v>6111</v>
      </c>
      <c r="F2">
        <v>207682</v>
      </c>
      <c r="G2">
        <f>IF(F3&gt;0,F2-F3,"")</f>
        <v>14636</v>
      </c>
      <c r="H2" s="2">
        <f>IF(A2&lt;&gt;"",DATE(YEAR(A2),MONTH(A2),DAY(A2)),"")</f>
        <v>45761</v>
      </c>
      <c r="I2">
        <f>IF(A3&gt;0,A2-A3,"")</f>
        <v>61</v>
      </c>
      <c r="J2">
        <f>I2</f>
        <v>61</v>
      </c>
      <c r="K2">
        <f>IF(AND($H3&gt;0,$H3&lt;&gt;""),VLOOKUP($H3,'Weather Data'!$L$2:$P$4170,'DDD Model Calculations'!$D$22,FALSE),"")</f>
        <v>57860.627776995301</v>
      </c>
      <c r="L2">
        <f>IF(AND($K2&gt;0,$K2&lt;&gt;""),VLOOKUP($H2,'Weather Data'!$L$2:$P$4170,'DDD Model Calculations'!$D$22,FALSE),"")</f>
        <v>59231.683333531022</v>
      </c>
      <c r="M2">
        <f>L2-K2</f>
        <v>1371.0555565357208</v>
      </c>
      <c r="N2">
        <f t="shared" ref="N2:N33" si="0">IF(AND($I2&gt;0,$I2&lt;&gt;""),G2/$I2,"")</f>
        <v>239.9344262295082</v>
      </c>
      <c r="O2">
        <f t="shared" ref="O2:O33" si="1">IF(AND($I2&gt;0,$I2&lt;&gt;""),$M2/$I2,"")</f>
        <v>22.476320598946241</v>
      </c>
      <c r="P2">
        <f>IF(AND($I2&gt;0,$I2&lt;&gt;""),$M2/$I2-5,"")</f>
        <v>17.476320598946241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>
        <f>IF(AND($N2&gt;0,$N2&lt;&gt;"",'DDD Model Calculations'!$K$3&gt;=3),$N2-('DDD Model Calculations'!K$13+'DDD Model Calculations'!K$12*WorkingData!$P2),"")</f>
        <v>-33.798037512876448</v>
      </c>
      <c r="Y2">
        <f>IF(AND($N2&gt;0,$N2&lt;&gt;""),$N2-('DDD Model Calculations'!L$13+'DDD Model Calculations'!L$12*WorkingData!$P2),"")</f>
        <v>-36.094407107342789</v>
      </c>
      <c r="Z2">
        <f>IF(AND($N2&gt;0,$N2&lt;&gt;""),$N2-('DDD Model Calculations'!M$13+'DDD Model Calculations'!M$12*WorkingData!$P2),"")</f>
        <v>-29.014758353220572</v>
      </c>
      <c r="AA2">
        <f>IF(AND($N2&gt;0,$N2&lt;&gt;""),$N2-('DDD Model Calculations'!N$13+'DDD Model Calculations'!N$12*WorkingData!$P2),"")</f>
        <v>-29.014758353220572</v>
      </c>
      <c r="AB2">
        <f>IF(X2&lt;&gt;"",X2/'DDD Model Calculations'!K$11,"")</f>
        <v>-0.79867668082087384</v>
      </c>
      <c r="AC2">
        <f>IF(Y2&lt;&gt;"",Y2/'DDD Model Calculations'!L$11,"")</f>
        <v>-1.1777849388446182</v>
      </c>
      <c r="AD2">
        <f>IF(Z2&lt;&gt;"",Z2/'DDD Model Calculations'!M$11,"")</f>
        <v>-1.1781117093955551</v>
      </c>
      <c r="AE2">
        <f>IF(AA2&lt;&gt;"",AA2/'DDD Model Calculations'!N$11,"")</f>
        <v>-1.1781117093955551</v>
      </c>
      <c r="AF2">
        <f t="shared" ref="AF2:AF33" si="8">IF(AB2="","",IF(ABS(AB2)&gt;2,0,1))</f>
        <v>1</v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 x14ac:dyDescent="0.25">
      <c r="A3" s="2">
        <v>45700</v>
      </c>
      <c r="B3" s="1">
        <v>29</v>
      </c>
      <c r="C3" s="1">
        <v>64977</v>
      </c>
      <c r="D3" t="str">
        <v>A</v>
      </c>
      <c r="E3">
        <v>10988</v>
      </c>
      <c r="F3">
        <v>193046</v>
      </c>
      <c r="G3">
        <f t="shared" ref="G3:G66" si="12">IF(F4&gt;0,F3-F4,"")</f>
        <v>20506</v>
      </c>
      <c r="H3" s="2">
        <f t="shared" ref="H3:H66" si="13">IF(A3&lt;&gt;"",DATE(YEAR(A3),MONTH(A3),DAY(A3)),"")</f>
        <v>45700</v>
      </c>
      <c r="I3">
        <f t="shared" ref="I3:I66" si="14">IF(A4&gt;0,A3-A4,"")</f>
        <v>62</v>
      </c>
      <c r="J3">
        <f t="shared" ref="J3:J34" si="15">IF(AND(I3&gt;0,I3&lt;&gt;""),I3+J2,"")</f>
        <v>123</v>
      </c>
      <c r="K3">
        <f>IF(AND($H4&gt;0,$H4&lt;&gt;""),VLOOKUP($H4,'Weather Data'!$L$2:$P$4170,'DDD Model Calculations'!$D$22,FALSE),"")</f>
        <v>56231.29444463551</v>
      </c>
      <c r="L3">
        <f>IF(AND($K3&gt;0,$K3&lt;&gt;""),VLOOKUP($H3,'Weather Data'!$L$2:$P$4170,'DDD Model Calculations'!$D$22,FALSE),"")</f>
        <v>57860.627776995301</v>
      </c>
      <c r="M3">
        <f t="shared" ref="M3:M34" si="16">IF(AND(K3&gt;0,K3&lt;&gt;""),L3-K3,"")</f>
        <v>1629.3333323597908</v>
      </c>
      <c r="N3">
        <f t="shared" si="0"/>
        <v>330.74193548387098</v>
      </c>
      <c r="O3">
        <f t="shared" si="1"/>
        <v>26.279569876770818</v>
      </c>
      <c r="P3">
        <f t="shared" ref="P3:P34" si="17">IF(AND($I3&gt;0,$I3&lt;&gt;""),M3/$I3-5,"")</f>
        <v>21.279569876770818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>
        <f>IF(AND($N3&gt;0,$N3&lt;&gt;"",'DDD Model Calculations'!$K$3&gt;=3),$N3-('DDD Model Calculations'!K$13+'DDD Model Calculations'!K$12*WorkingData!$P3),"")</f>
        <v>23.1164830779677</v>
      </c>
      <c r="Y3">
        <f>IF(AND($N3&gt;0,$N3&lt;&gt;""),$N3-('DDD Model Calculations'!L$13+'DDD Model Calculations'!L$12*WorkingData!$P3),"")</f>
        <v>10.298757084643057</v>
      </c>
      <c r="Z3">
        <f>IF(AND($N3&gt;0,$N3&lt;&gt;""),$N3-('DDD Model Calculations'!M$13+'DDD Model Calculations'!M$12*WorkingData!$P3),"")</f>
        <v>16.237402298021379</v>
      </c>
      <c r="AA3">
        <f>IF(AND($N3&gt;0,$N3&lt;&gt;""),$N3-('DDD Model Calculations'!N$13+'DDD Model Calculations'!N$12*WorkingData!$P3),"")</f>
        <v>16.237402298021379</v>
      </c>
      <c r="AB3">
        <f>IF(X3&lt;&gt;"",X3/'DDD Model Calculations'!K$11,"")</f>
        <v>0.54626236715457877</v>
      </c>
      <c r="AC3">
        <f>IF(Y3&lt;&gt;"",Y3/'DDD Model Calculations'!L$11,"")</f>
        <v>0.33605541565037422</v>
      </c>
      <c r="AD3">
        <f>IF(Z3&lt;&gt;"",Z3/'DDD Model Calculations'!M$11,"")</f>
        <v>0.65930150251766451</v>
      </c>
      <c r="AE3">
        <f>IF(AA3&lt;&gt;"",AA3/'DDD Model Calculations'!N$11,"")</f>
        <v>0.65930150251766451</v>
      </c>
      <c r="AF3">
        <f t="shared" si="8"/>
        <v>1</v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 x14ac:dyDescent="0.25">
      <c r="A4" s="2">
        <v>45638</v>
      </c>
      <c r="B4" s="1">
        <v>12</v>
      </c>
      <c r="C4" s="1">
        <v>57665</v>
      </c>
      <c r="D4" t="str">
        <v>A</v>
      </c>
      <c r="E4">
        <v>6198</v>
      </c>
      <c r="F4">
        <v>172540</v>
      </c>
      <c r="G4">
        <f t="shared" si="12"/>
        <v>13086</v>
      </c>
      <c r="H4" s="2">
        <f t="shared" si="13"/>
        <v>45638</v>
      </c>
      <c r="I4">
        <f t="shared" si="14"/>
        <v>62</v>
      </c>
      <c r="J4">
        <f t="shared" si="15"/>
        <v>185</v>
      </c>
      <c r="K4">
        <f>IF(AND($H5&gt;0,$H5&lt;&gt;""),VLOOKUP($H5,'Weather Data'!$L$2:$P$4170,'DDD Model Calculations'!$D$22,FALSE),"")</f>
        <v>55348.072221651673</v>
      </c>
      <c r="L4">
        <f>IF(AND($K4&gt;0,$K4&lt;&gt;""),VLOOKUP($H4,'Weather Data'!$L$2:$P$4170,'DDD Model Calculations'!$D$22,FALSE),"")</f>
        <v>56231.29444463551</v>
      </c>
      <c r="M4">
        <f t="shared" si="16"/>
        <v>883.22222298383713</v>
      </c>
      <c r="N4">
        <f t="shared" si="0"/>
        <v>211.06451612903226</v>
      </c>
      <c r="O4">
        <f t="shared" si="1"/>
        <v>14.24551972554576</v>
      </c>
      <c r="P4">
        <f t="shared" si="17"/>
        <v>9.2455197255457602</v>
      </c>
      <c r="Q4">
        <f t="shared" si="2"/>
        <v>1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>
        <f>IF(AND($N4&gt;0,$N4&lt;&gt;"",'DDD Model Calculations'!$K$3&gt;=3),$N4-('DDD Model Calculations'!K$13+'DDD Model Calculations'!K$12*WorkingData!$P4),"")</f>
        <v>10.681554434908861</v>
      </c>
      <c r="Y4">
        <f>IF(AND($N4&gt;0,$N4&lt;&gt;""),$N4-('DDD Model Calculations'!L$13+'DDD Model Calculations'!L$12*WorkingData!$P4),"")</f>
        <v>31.154975382968871</v>
      </c>
      <c r="Z4">
        <f>IF(AND($N4&gt;0,$N4&lt;&gt;""),$N4-('DDD Model Calculations'!M$13+'DDD Model Calculations'!M$12*WorkingData!$P4),"")</f>
        <v>40.703926634422885</v>
      </c>
      <c r="AA4">
        <f>IF(AND($N4&gt;0,$N4&lt;&gt;""),$N4-('DDD Model Calculations'!N$13+'DDD Model Calculations'!N$12*WorkingData!$P4),"")</f>
        <v>40.703926634422885</v>
      </c>
      <c r="AB4">
        <f>IF(X4&lt;&gt;"",X4/'DDD Model Calculations'!K$11,"")</f>
        <v>0.2524143136662978</v>
      </c>
      <c r="AC4">
        <f>IF(Y4&lt;&gt;"",Y4/'DDD Model Calculations'!L$11,"")</f>
        <v>1.0166079378173478</v>
      </c>
      <c r="AD4">
        <f>IF(Z4&lt;&gt;"",Z4/'DDD Model Calculations'!M$11,"")</f>
        <v>1.6527372726186584</v>
      </c>
      <c r="AE4">
        <f>IF(AA4&lt;&gt;"",AA4/'DDD Model Calculations'!N$11,"")</f>
        <v>1.6527372726186584</v>
      </c>
      <c r="AF4">
        <f t="shared" si="8"/>
        <v>1</v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 x14ac:dyDescent="0.25">
      <c r="A5" s="2">
        <v>45576</v>
      </c>
      <c r="B5" s="1">
        <v>29</v>
      </c>
      <c r="C5" s="1">
        <v>52999</v>
      </c>
      <c r="D5" t="str">
        <v>A</v>
      </c>
      <c r="E5">
        <v>1476</v>
      </c>
      <c r="F5">
        <v>159454</v>
      </c>
      <c r="G5">
        <f t="shared" si="12"/>
        <v>7052</v>
      </c>
      <c r="H5" s="2">
        <f t="shared" si="13"/>
        <v>45576</v>
      </c>
      <c r="I5">
        <f t="shared" si="14"/>
        <v>183</v>
      </c>
      <c r="J5">
        <f t="shared" si="15"/>
        <v>368</v>
      </c>
      <c r="K5">
        <f>IF(AND($H6&gt;0,$H6&lt;&gt;""),VLOOKUP($H6,'Weather Data'!$L$2:$P$4170,'DDD Model Calculations'!$D$22,FALSE),"")</f>
        <v>54632.905551806092</v>
      </c>
      <c r="L5">
        <f>IF(AND($K5&gt;0,$K5&lt;&gt;""),VLOOKUP($H5,'Weather Data'!$L$2:$P$4170,'DDD Model Calculations'!$D$22,FALSE),"")</f>
        <v>55348.072221651673</v>
      </c>
      <c r="M5">
        <f t="shared" si="16"/>
        <v>715.16666984558105</v>
      </c>
      <c r="N5">
        <f t="shared" si="0"/>
        <v>38.535519125683059</v>
      </c>
      <c r="O5">
        <f t="shared" si="1"/>
        <v>3.908014589320115</v>
      </c>
      <c r="P5">
        <f t="shared" si="17"/>
        <v>-1.091985410679885</v>
      </c>
      <c r="Q5">
        <f t="shared" si="2"/>
        <v>0</v>
      </c>
      <c r="R5">
        <f t="shared" si="3"/>
        <v>2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4"/>
        <v>0</v>
      </c>
      <c r="U5">
        <f t="shared" si="5"/>
        <v>1</v>
      </c>
      <c r="V5">
        <f t="shared" si="6"/>
        <v>1</v>
      </c>
      <c r="W5">
        <f t="shared" si="7"/>
        <v>1</v>
      </c>
      <c r="X5">
        <f>IF(AND($N5&gt;0,$N5&lt;&gt;"",'DDD Model Calculations'!$K$3&gt;=3),$N5-('DDD Model Calculations'!K$13+'DDD Model Calculations'!K$12*WorkingData!$P5),"")</f>
        <v>-69.723861178695245</v>
      </c>
      <c r="Y5">
        <f>IF(AND($N5&gt;0,$N5&lt;&gt;""),$N5-('DDD Model Calculations'!L$13+'DDD Model Calculations'!L$12*WorkingData!$P5),"")</f>
        <v>-20.652636650568532</v>
      </c>
      <c r="Z5">
        <f>IF(AND($N5&gt;0,$N5&lt;&gt;""),$N5-('DDD Model Calculations'!M$13+'DDD Model Calculations'!M$12*WorkingData!$P5),"")</f>
        <v>-8.0023556935744438</v>
      </c>
      <c r="AA5">
        <f>IF(AND($N5&gt;0,$N5&lt;&gt;""),$N5-('DDD Model Calculations'!N$13+'DDD Model Calculations'!N$12*WorkingData!$P5),"")</f>
        <v>-8.0023556935744438</v>
      </c>
      <c r="AB5">
        <f>IF(X5&lt;&gt;"",X5/'DDD Model Calculations'!K$11,"")</f>
        <v>-1.6476347775813911</v>
      </c>
      <c r="AC5">
        <f>IF(Y5&lt;&gt;"",Y5/'DDD Model Calculations'!L$11,"")</f>
        <v>-0.67390951518141451</v>
      </c>
      <c r="AD5">
        <f>IF(Z5&lt;&gt;"",Z5/'DDD Model Calculations'!M$11,"")</f>
        <v>-0.32492667457634677</v>
      </c>
      <c r="AE5">
        <f>IF(AA5&lt;&gt;"",AA5/'DDD Model Calculations'!N$11,"")</f>
        <v>-0.32492667457634677</v>
      </c>
      <c r="AF5">
        <f t="shared" si="8"/>
        <v>1</v>
      </c>
      <c r="AG5">
        <f t="shared" si="9"/>
        <v>1</v>
      </c>
      <c r="AH5">
        <f t="shared" si="10"/>
        <v>1</v>
      </c>
      <c r="AI5">
        <f t="shared" si="11"/>
        <v>1</v>
      </c>
    </row>
    <row r="6" spans="1:35" x14ac:dyDescent="0.25">
      <c r="A6" s="2">
        <v>45393</v>
      </c>
      <c r="B6" s="1">
        <v>29</v>
      </c>
      <c r="C6" s="1">
        <v>50484</v>
      </c>
      <c r="D6" t="str">
        <v>A</v>
      </c>
      <c r="E6">
        <v>10237</v>
      </c>
      <c r="F6">
        <v>152402</v>
      </c>
      <c r="G6">
        <f t="shared" si="12"/>
        <v>43896</v>
      </c>
      <c r="H6" s="2">
        <f t="shared" si="13"/>
        <v>45393</v>
      </c>
      <c r="I6">
        <f t="shared" si="14"/>
        <v>177</v>
      </c>
      <c r="J6">
        <f t="shared" si="15"/>
        <v>545</v>
      </c>
      <c r="K6">
        <f>IF(AND($H7&gt;0,$H7&lt;&gt;""),VLOOKUP($H7,'Weather Data'!$L$2:$P$4170,'DDD Model Calculations'!$D$22,FALSE),"")</f>
        <v>51259.405553176999</v>
      </c>
      <c r="L6">
        <f>IF(AND($K6&gt;0,$K6&lt;&gt;""),VLOOKUP($H6,'Weather Data'!$L$2:$P$4170,'DDD Model Calculations'!$D$22,FALSE),"")</f>
        <v>54632.905551806092</v>
      </c>
      <c r="M6">
        <f t="shared" si="16"/>
        <v>3373.4999986290932</v>
      </c>
      <c r="N6">
        <f t="shared" si="0"/>
        <v>248</v>
      </c>
      <c r="O6">
        <f t="shared" si="1"/>
        <v>19.059322026153069</v>
      </c>
      <c r="P6">
        <f t="shared" si="17"/>
        <v>14.059322026153069</v>
      </c>
      <c r="Q6">
        <f t="shared" si="2"/>
        <v>1</v>
      </c>
      <c r="R6">
        <f t="shared" si="3"/>
        <v>2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4"/>
        <v>0</v>
      </c>
      <c r="U6">
        <f t="shared" si="5"/>
        <v>1</v>
      </c>
      <c r="V6">
        <f t="shared" si="6"/>
        <v>1</v>
      </c>
      <c r="W6">
        <f t="shared" si="7"/>
        <v>1</v>
      </c>
      <c r="X6">
        <f>IF(AND($N6&gt;0,$N6&lt;&gt;"",'DDD Model Calculations'!$K$3&gt;=3),$N6-('DDD Model Calculations'!K$13+'DDD Model Calculations'!K$12*WorkingData!$P6),"")</f>
        <v>4.7184179724163187</v>
      </c>
      <c r="Y6">
        <f>IF(AND($N6&gt;0,$N6&lt;&gt;""),$N6-('DDD Model Calculations'!L$13+'DDD Model Calculations'!L$12*WorkingData!$P6),"")</f>
        <v>11.874875992581337</v>
      </c>
      <c r="Z6">
        <f>IF(AND($N6&gt;0,$N6&lt;&gt;""),$N6-('DDD Model Calculations'!M$13+'DDD Model Calculations'!M$12*WorkingData!$P6),"")</f>
        <v>19.979650155391909</v>
      </c>
      <c r="AA6">
        <f>IF(AND($N6&gt;0,$N6&lt;&gt;""),$N6-('DDD Model Calculations'!N$13+'DDD Model Calculations'!N$12*WorkingData!$P6),"")</f>
        <v>19.979650155391909</v>
      </c>
      <c r="AB6">
        <f>IF(X6&lt;&gt;"",X6/'DDD Model Calculations'!K$11,"")</f>
        <v>0.11150027286345533</v>
      </c>
      <c r="AC6">
        <f>IF(Y6&lt;&gt;"",Y6/'DDD Model Calculations'!L$11,"")</f>
        <v>0.38748524260603834</v>
      </c>
      <c r="AD6">
        <f>IF(Z6&lt;&gt;"",Z6/'DDD Model Calculations'!M$11,"")</f>
        <v>0.8112512780959017</v>
      </c>
      <c r="AE6">
        <f>IF(AA6&lt;&gt;"",AA6/'DDD Model Calculations'!N$11,"")</f>
        <v>0.8112512780959017</v>
      </c>
      <c r="AF6">
        <f t="shared" si="8"/>
        <v>1</v>
      </c>
      <c r="AG6">
        <f t="shared" si="9"/>
        <v>1</v>
      </c>
      <c r="AH6">
        <f t="shared" si="10"/>
        <v>1</v>
      </c>
      <c r="AI6">
        <f t="shared" si="11"/>
        <v>1</v>
      </c>
    </row>
    <row r="7" spans="1:35" x14ac:dyDescent="0.25">
      <c r="A7" s="2">
        <v>45216</v>
      </c>
      <c r="B7" s="1">
        <v>33</v>
      </c>
      <c r="C7" s="1">
        <v>34832</v>
      </c>
      <c r="D7" t="str">
        <v>A</v>
      </c>
      <c r="E7">
        <v>1276</v>
      </c>
      <c r="F7">
        <v>108506</v>
      </c>
      <c r="G7">
        <f t="shared" si="12"/>
        <v>1699</v>
      </c>
      <c r="H7" s="2">
        <f t="shared" si="13"/>
        <v>45216</v>
      </c>
      <c r="I7">
        <f t="shared" si="14"/>
        <v>63</v>
      </c>
      <c r="J7">
        <f t="shared" si="15"/>
        <v>608</v>
      </c>
      <c r="K7">
        <f>IF(AND($H8&gt;0,$H8&lt;&gt;""),VLOOKUP($H8,'Weather Data'!$L$2:$P$4170,'DDD Model Calculations'!$D$22,FALSE),"")</f>
        <v>50996.405554130673</v>
      </c>
      <c r="L7">
        <f>IF(AND($K7&gt;0,$K7&lt;&gt;""),VLOOKUP($H7,'Weather Data'!$L$2:$P$4170,'DDD Model Calculations'!$D$22,FALSE),"")</f>
        <v>51259.405553176999</v>
      </c>
      <c r="M7">
        <f t="shared" si="16"/>
        <v>262.99999904632568</v>
      </c>
      <c r="N7">
        <f t="shared" si="0"/>
        <v>26.968253968253968</v>
      </c>
      <c r="O7">
        <f t="shared" si="1"/>
        <v>4.1746031594654873</v>
      </c>
      <c r="P7">
        <f t="shared" si="17"/>
        <v>-0.82539684053451268</v>
      </c>
      <c r="Q7">
        <f t="shared" si="2"/>
        <v>0</v>
      </c>
      <c r="R7">
        <f t="shared" si="3"/>
        <v>2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4"/>
        <v>0</v>
      </c>
      <c r="U7">
        <f t="shared" si="5"/>
        <v>1</v>
      </c>
      <c r="V7">
        <f t="shared" si="6"/>
        <v>1</v>
      </c>
      <c r="W7">
        <f t="shared" si="7"/>
        <v>1</v>
      </c>
      <c r="X7">
        <f>IF(AND($N7&gt;0,$N7&lt;&gt;"",'DDD Model Calculations'!$K$3&gt;=3),$N7-('DDD Model Calculations'!K$13+'DDD Model Calculations'!K$12*WorkingData!$P7),"")</f>
        <v>-83.666853701260123</v>
      </c>
      <c r="Y7">
        <f>IF(AND($N7&gt;0,$N7&lt;&gt;""),$N7-('DDD Model Calculations'!L$13+'DDD Model Calculations'!L$12*WorkingData!$P7),"")</f>
        <v>-35.333123129870799</v>
      </c>
      <c r="Z7">
        <f>IF(AND($N7&gt;0,$N7&lt;&gt;""),$N7-('DDD Model Calculations'!M$13+'DDD Model Calculations'!M$12*WorkingData!$P7),"")</f>
        <v>-22.762820759668607</v>
      </c>
      <c r="AA7">
        <f>IF(AND($N7&gt;0,$N7&lt;&gt;""),$N7-('DDD Model Calculations'!N$13+'DDD Model Calculations'!N$12*WorkingData!$P7),"")</f>
        <v>-22.762820759668607</v>
      </c>
      <c r="AB7">
        <f>IF(X7&lt;&gt;"",X7/'DDD Model Calculations'!K$11,"")</f>
        <v>-1.9771196769454382</v>
      </c>
      <c r="AC7">
        <f>IF(Y7&lt;&gt;"",Y7/'DDD Model Calculations'!L$11,"")</f>
        <v>-1.1529437272911576</v>
      </c>
      <c r="AD7">
        <f>IF(Z7&lt;&gt;"",Z7/'DDD Model Calculations'!M$11,"")</f>
        <v>-0.9242587978631629</v>
      </c>
      <c r="AE7">
        <f>IF(AA7&lt;&gt;"",AA7/'DDD Model Calculations'!N$11,"")</f>
        <v>-0.9242587978631629</v>
      </c>
      <c r="AF7">
        <f t="shared" si="8"/>
        <v>1</v>
      </c>
      <c r="AG7">
        <f t="shared" si="9"/>
        <v>1</v>
      </c>
      <c r="AH7">
        <f t="shared" si="10"/>
        <v>1</v>
      </c>
      <c r="AI7">
        <f t="shared" si="11"/>
        <v>1</v>
      </c>
    </row>
    <row r="8" spans="1:35" x14ac:dyDescent="0.25">
      <c r="A8" s="2">
        <v>45153</v>
      </c>
      <c r="B8" s="1">
        <v>33</v>
      </c>
      <c r="C8" s="1">
        <v>34226</v>
      </c>
      <c r="D8" t="str">
        <v>A</v>
      </c>
      <c r="E8">
        <v>429</v>
      </c>
      <c r="F8">
        <v>106807</v>
      </c>
      <c r="G8">
        <f t="shared" si="12"/>
        <v>822</v>
      </c>
      <c r="H8" s="2">
        <f t="shared" si="13"/>
        <v>45153</v>
      </c>
      <c r="I8">
        <f t="shared" si="14"/>
        <v>62</v>
      </c>
      <c r="J8">
        <f t="shared" si="15"/>
        <v>670</v>
      </c>
      <c r="K8">
        <f>IF(AND($H9&gt;0,$H9&lt;&gt;""),VLOOKUP($H9,'Weather Data'!$L$2:$P$4170,'DDD Model Calculations'!$D$22,FALSE),"")</f>
        <v>50947.627775505185</v>
      </c>
      <c r="L8">
        <f>IF(AND($K8&gt;0,$K8&lt;&gt;""),VLOOKUP($H8,'Weather Data'!$L$2:$P$4170,'DDD Model Calculations'!$D$22,FALSE),"")</f>
        <v>50996.405554130673</v>
      </c>
      <c r="M8">
        <f t="shared" si="16"/>
        <v>48.777778625488281</v>
      </c>
      <c r="N8">
        <f t="shared" si="0"/>
        <v>13.258064516129032</v>
      </c>
      <c r="O8">
        <f t="shared" si="1"/>
        <v>0.78673836492723037</v>
      </c>
      <c r="P8">
        <f t="shared" si="17"/>
        <v>-4.2132616350727696</v>
      </c>
      <c r="Q8">
        <f t="shared" si="2"/>
        <v>0</v>
      </c>
      <c r="R8">
        <f t="shared" si="3"/>
        <v>2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4"/>
        <v>0</v>
      </c>
      <c r="U8">
        <f t="shared" si="5"/>
        <v>1</v>
      </c>
      <c r="V8">
        <f t="shared" si="6"/>
        <v>1</v>
      </c>
      <c r="W8">
        <f t="shared" si="7"/>
        <v>1</v>
      </c>
      <c r="X8">
        <f>IF(AND($N8&gt;0,$N8&lt;&gt;"",'DDD Model Calculations'!$K$3&gt;=3),$N8-('DDD Model Calculations'!K$13+'DDD Model Calculations'!K$12*WorkingData!$P8),"")</f>
        <v>-67.185789652247792</v>
      </c>
      <c r="Y8">
        <f>IF(AND($N8&gt;0,$N8&lt;&gt;""),$N8-('DDD Model Calculations'!L$13+'DDD Model Calculations'!L$12*WorkingData!$P8),"")</f>
        <v>-9.479827514993211</v>
      </c>
      <c r="Z8">
        <f>IF(AND($N8&gt;0,$N8&lt;&gt;""),$N8-('DDD Model Calculations'!M$13+'DDD Model Calculations'!M$12*WorkingData!$P8),"")</f>
        <v>4.1068599101325134</v>
      </c>
      <c r="AA8">
        <f>IF(AND($N8&gt;0,$N8&lt;&gt;""),$N8-('DDD Model Calculations'!N$13+'DDD Model Calculations'!N$12*WorkingData!$P8),"")</f>
        <v>4.1068599101325134</v>
      </c>
      <c r="AB8">
        <f>IF(X8&lt;&gt;"",X8/'DDD Model Calculations'!K$11,"")</f>
        <v>-1.5876579655651097</v>
      </c>
      <c r="AC8">
        <f>IF(Y8&lt;&gt;"",Y8/'DDD Model Calculations'!L$11,"")</f>
        <v>-0.30933318939965188</v>
      </c>
      <c r="AD8">
        <f>IF(Z8&lt;&gt;"",Z8/'DDD Model Calculations'!M$11,"")</f>
        <v>0.16675443889875602</v>
      </c>
      <c r="AE8">
        <f>IF(AA8&lt;&gt;"",AA8/'DDD Model Calculations'!N$11,"")</f>
        <v>0.16675443889875602</v>
      </c>
      <c r="AF8">
        <f t="shared" si="8"/>
        <v>1</v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 x14ac:dyDescent="0.25">
      <c r="A9" s="2">
        <v>45091</v>
      </c>
      <c r="B9" s="1">
        <v>30</v>
      </c>
      <c r="C9" s="1">
        <v>33933</v>
      </c>
      <c r="D9" t="str">
        <v>A</v>
      </c>
      <c r="E9">
        <v>1775</v>
      </c>
      <c r="F9">
        <v>105985</v>
      </c>
      <c r="G9">
        <f t="shared" si="12"/>
        <v>5129</v>
      </c>
      <c r="H9" s="2">
        <f t="shared" si="13"/>
        <v>45091</v>
      </c>
      <c r="I9">
        <f t="shared" si="14"/>
        <v>61</v>
      </c>
      <c r="J9">
        <f t="shared" si="15"/>
        <v>731</v>
      </c>
      <c r="K9">
        <f>IF(AND($H10&gt;0,$H10&lt;&gt;""),VLOOKUP($H10,'Weather Data'!$L$2:$P$4170,'DDD Model Calculations'!$D$22,FALSE),"")</f>
        <v>50489.183329775929</v>
      </c>
      <c r="L9">
        <f>IF(AND($K9&gt;0,$K9&lt;&gt;""),VLOOKUP($H9,'Weather Data'!$L$2:$P$4170,'DDD Model Calculations'!$D$22,FALSE),"")</f>
        <v>50947.627775505185</v>
      </c>
      <c r="M9">
        <f t="shared" si="16"/>
        <v>458.44444572925568</v>
      </c>
      <c r="N9">
        <f t="shared" si="0"/>
        <v>84.081967213114751</v>
      </c>
      <c r="O9">
        <f t="shared" si="1"/>
        <v>7.515482716873044</v>
      </c>
      <c r="P9">
        <f t="shared" si="17"/>
        <v>2.515482716873044</v>
      </c>
      <c r="Q9">
        <f t="shared" si="2"/>
        <v>1</v>
      </c>
      <c r="R9">
        <f t="shared" si="3"/>
        <v>2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0</v>
      </c>
      <c r="U9">
        <f t="shared" si="5"/>
        <v>1</v>
      </c>
      <c r="V9">
        <f t="shared" si="6"/>
        <v>1</v>
      </c>
      <c r="W9">
        <f t="shared" si="7"/>
        <v>1</v>
      </c>
      <c r="X9">
        <f>IF(AND($N9&gt;0,$N9&lt;&gt;"",'DDD Model Calculations'!$K$3&gt;=3),$N9-('DDD Model Calculations'!K$13+'DDD Model Calculations'!K$12*WorkingData!$P9),"")</f>
        <v>-56.325680906380938</v>
      </c>
      <c r="Y9">
        <f>IF(AND($N9&gt;0,$N9&lt;&gt;""),$N9-('DDD Model Calculations'!L$13+'DDD Model Calculations'!L$12*WorkingData!$P9),"")</f>
        <v>-17.234201352850363</v>
      </c>
      <c r="Z9">
        <f>IF(AND($N9&gt;0,$N9&lt;&gt;""),$N9-('DDD Model Calculations'!M$13+'DDD Model Calculations'!M$12*WorkingData!$P9),"")</f>
        <v>-5.6661881111644163</v>
      </c>
      <c r="AA9">
        <f>IF(AND($N9&gt;0,$N9&lt;&gt;""),$N9-('DDD Model Calculations'!N$13+'DDD Model Calculations'!N$12*WorkingData!$P9),"")</f>
        <v>-5.6661881111644163</v>
      </c>
      <c r="AB9">
        <f>IF(X9&lt;&gt;"",X9/'DDD Model Calculations'!K$11,"")</f>
        <v>-1.3310242600371438</v>
      </c>
      <c r="AC9">
        <f>IF(Y9&lt;&gt;"",Y9/'DDD Model Calculations'!L$11,"")</f>
        <v>-0.5623636572291385</v>
      </c>
      <c r="AD9">
        <f>IF(Z9&lt;&gt;"",Z9/'DDD Model Calculations'!M$11,"")</f>
        <v>-0.23006921099033475</v>
      </c>
      <c r="AE9">
        <f>IF(AA9&lt;&gt;"",AA9/'DDD Model Calculations'!N$11,"")</f>
        <v>-0.23006921099033475</v>
      </c>
      <c r="AF9">
        <f t="shared" si="8"/>
        <v>1</v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 x14ac:dyDescent="0.25">
      <c r="A10" s="2">
        <v>45030</v>
      </c>
      <c r="B10" s="1">
        <v>30</v>
      </c>
      <c r="C10" s="1">
        <v>32104</v>
      </c>
      <c r="D10" t="str">
        <v>A</v>
      </c>
      <c r="E10">
        <v>7011</v>
      </c>
      <c r="F10">
        <v>100856</v>
      </c>
      <c r="G10">
        <f t="shared" si="12"/>
        <v>15635</v>
      </c>
      <c r="H10" s="2">
        <f t="shared" si="13"/>
        <v>45030</v>
      </c>
      <c r="I10">
        <f t="shared" si="14"/>
        <v>60</v>
      </c>
      <c r="J10">
        <f t="shared" si="15"/>
        <v>791</v>
      </c>
      <c r="K10">
        <f>IF(AND($H11&gt;0,$H11&lt;&gt;""),VLOOKUP($H11,'Weather Data'!$L$2:$P$4170,'DDD Model Calculations'!$D$22,FALSE),"")</f>
        <v>49208.62777556479</v>
      </c>
      <c r="L10">
        <f>IF(AND($K10&gt;0,$K10&lt;&gt;""),VLOOKUP($H10,'Weather Data'!$L$2:$P$4170,'DDD Model Calculations'!$D$22,FALSE),"")</f>
        <v>50489.183329775929</v>
      </c>
      <c r="M10">
        <f t="shared" si="16"/>
        <v>1280.5555542111397</v>
      </c>
      <c r="N10">
        <f t="shared" si="0"/>
        <v>260.58333333333331</v>
      </c>
      <c r="O10">
        <f t="shared" si="1"/>
        <v>21.342592570185662</v>
      </c>
      <c r="P10">
        <f t="shared" si="17"/>
        <v>16.342592570185662</v>
      </c>
      <c r="Q10">
        <f t="shared" si="2"/>
        <v>1</v>
      </c>
      <c r="R10">
        <f t="shared" si="3"/>
        <v>3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4"/>
        <v>0</v>
      </c>
      <c r="U10">
        <f t="shared" si="5"/>
        <v>0</v>
      </c>
      <c r="V10">
        <f t="shared" si="6"/>
        <v>1</v>
      </c>
      <c r="W10">
        <f t="shared" si="7"/>
        <v>1</v>
      </c>
      <c r="X10">
        <f>IF(AND($N10&gt;0,$N10&lt;&gt;"",'DDD Model Calculations'!$K$3&gt;=3),$N10-('DDD Model Calculations'!K$13+'DDD Model Calculations'!K$12*WorkingData!$P10),"")</f>
        <v>-3.045813897472442</v>
      </c>
      <c r="Y10">
        <f>IF(AND($N10&gt;0,$N10&lt;&gt;""),$N10-('DDD Model Calculations'!L$13+'DDD Model Calculations'!L$12*WorkingData!$P10),"")</f>
        <v>-2.2058240848614901</v>
      </c>
      <c r="Z10">
        <f>IF(AND($N10&gt;0,$N10&lt;&gt;""),$N10-('DDD Model Calculations'!M$13+'DDD Model Calculations'!M$12*WorkingData!$P10),"")</f>
        <v>5.2139516503131915</v>
      </c>
      <c r="AA10">
        <f>IF(AND($N10&gt;0,$N10&lt;&gt;""),$N10-('DDD Model Calculations'!N$13+'DDD Model Calculations'!N$12*WorkingData!$P10),"")</f>
        <v>5.2139516503131915</v>
      </c>
      <c r="AB10">
        <f>IF(X10&lt;&gt;"",X10/'DDD Model Calculations'!K$11,"")</f>
        <v>-7.1975200722958974E-2</v>
      </c>
      <c r="AC10">
        <f>IF(Y10&lt;&gt;"",Y10/'DDD Model Calculations'!L$11,"")</f>
        <v>-7.197753317194841E-2</v>
      </c>
      <c r="AD10">
        <f>IF(Z10&lt;&gt;"",Z10/'DDD Model Calculations'!M$11,"")</f>
        <v>0.211706656890852</v>
      </c>
      <c r="AE10">
        <f>IF(AA10&lt;&gt;"",AA10/'DDD Model Calculations'!N$11,"")</f>
        <v>0.211706656890852</v>
      </c>
      <c r="AF10">
        <f t="shared" si="8"/>
        <v>1</v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 x14ac:dyDescent="0.25">
      <c r="A11" s="2">
        <v>44970</v>
      </c>
      <c r="B11" s="1">
        <v>62</v>
      </c>
      <c r="C11" s="1">
        <v>23803</v>
      </c>
      <c r="D11" t="str">
        <v>A</v>
      </c>
      <c r="E11">
        <v>16843</v>
      </c>
      <c r="F11">
        <v>85221</v>
      </c>
      <c r="G11">
        <f t="shared" si="12"/>
        <v>16843</v>
      </c>
      <c r="H11" s="2">
        <f t="shared" si="13"/>
        <v>44970</v>
      </c>
      <c r="I11">
        <f t="shared" si="14"/>
        <v>62</v>
      </c>
      <c r="J11">
        <f t="shared" si="15"/>
        <v>853</v>
      </c>
      <c r="K11">
        <f>IF(AND($H12&gt;0,$H12&lt;&gt;""),VLOOKUP($H12,'Weather Data'!$L$2:$P$4170,'DDD Model Calculations'!$D$22,FALSE),"")</f>
        <v>47753.183331623673</v>
      </c>
      <c r="L11">
        <f>IF(AND($K11&gt;0,$K11&lt;&gt;""),VLOOKUP($H11,'Weather Data'!$L$2:$P$4170,'DDD Model Calculations'!$D$22,FALSE),"")</f>
        <v>49208.62777556479</v>
      </c>
      <c r="M11">
        <f t="shared" si="16"/>
        <v>1455.4444439411163</v>
      </c>
      <c r="N11">
        <f t="shared" si="0"/>
        <v>271.66129032258067</v>
      </c>
      <c r="O11">
        <f t="shared" si="1"/>
        <v>23.474910386147037</v>
      </c>
      <c r="P11">
        <f t="shared" si="17"/>
        <v>18.474910386147037</v>
      </c>
      <c r="Q11">
        <f t="shared" si="2"/>
        <v>1</v>
      </c>
      <c r="R11">
        <f t="shared" si="3"/>
        <v>3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4"/>
        <v>0</v>
      </c>
      <c r="U11">
        <f t="shared" si="5"/>
        <v>0</v>
      </c>
      <c r="V11">
        <f t="shared" si="6"/>
        <v>1</v>
      </c>
      <c r="W11">
        <f t="shared" si="7"/>
        <v>1</v>
      </c>
      <c r="X11">
        <f>IF(AND($N11&gt;0,$N11&lt;&gt;"",'DDD Model Calculations'!$K$3&gt;=3),$N11-('DDD Model Calculations'!K$13+'DDD Model Calculations'!K$12*WorkingData!$P11),"")</f>
        <v>-10.97019366926321</v>
      </c>
      <c r="Y11">
        <f>IF(AND($N11&gt;0,$N11&lt;&gt;""),$N11-('DDD Model Calculations'!L$13+'DDD Model Calculations'!L$12*WorkingData!$P11),"")</f>
        <v>-16.029074548135611</v>
      </c>
      <c r="Z11">
        <f>IF(AND($N11&gt;0,$N11&lt;&gt;""),$N11-('DDD Model Calculations'!M$13+'DDD Model Calculations'!M$12*WorkingData!$P11),"")</f>
        <v>-9.2490102807811354</v>
      </c>
      <c r="AA11">
        <f>IF(AND($N11&gt;0,$N11&lt;&gt;""),$N11-('DDD Model Calculations'!N$13+'DDD Model Calculations'!N$12*WorkingData!$P11),"")</f>
        <v>-9.2490102807811354</v>
      </c>
      <c r="AB11">
        <f>IF(X11&lt;&gt;"",X11/'DDD Model Calculations'!K$11,"")</f>
        <v>-0.25923510690202878</v>
      </c>
      <c r="AC11">
        <f>IF(Y11&lt;&gt;"",Y11/'DDD Model Calculations'!L$11,"")</f>
        <v>-0.52303955375322286</v>
      </c>
      <c r="AD11">
        <f>IF(Z11&lt;&gt;"",Z11/'DDD Model Calculations'!M$11,"")</f>
        <v>-0.37554568538733513</v>
      </c>
      <c r="AE11">
        <f>IF(AA11&lt;&gt;"",AA11/'DDD Model Calculations'!N$11,"")</f>
        <v>-0.37554568538733513</v>
      </c>
      <c r="AF11">
        <f t="shared" si="8"/>
        <v>1</v>
      </c>
      <c r="AG11">
        <f t="shared" si="9"/>
        <v>1</v>
      </c>
      <c r="AH11">
        <f t="shared" si="10"/>
        <v>1</v>
      </c>
      <c r="AI11">
        <f t="shared" si="11"/>
        <v>1</v>
      </c>
    </row>
    <row r="12" spans="1:35" x14ac:dyDescent="0.25">
      <c r="A12" s="2">
        <v>44908</v>
      </c>
      <c r="B12" s="1">
        <v>29</v>
      </c>
      <c r="C12" s="1">
        <v>20523</v>
      </c>
      <c r="D12" t="str">
        <v>A</v>
      </c>
      <c r="E12">
        <v>6083</v>
      </c>
      <c r="F12">
        <v>68378</v>
      </c>
      <c r="G12">
        <f t="shared" si="12"/>
        <v>9204</v>
      </c>
      <c r="H12" s="2">
        <f t="shared" si="13"/>
        <v>44908</v>
      </c>
      <c r="I12">
        <f t="shared" si="14"/>
        <v>57</v>
      </c>
      <c r="J12">
        <f t="shared" si="15"/>
        <v>910</v>
      </c>
      <c r="K12">
        <f>IF(AND($H13&gt;0,$H13&lt;&gt;""),VLOOKUP($H13,'Weather Data'!$L$2:$P$4170,'DDD Model Calculations'!$D$22,FALSE),"")</f>
        <v>46843.849998965859</v>
      </c>
      <c r="L12">
        <f>IF(AND($K12&gt;0,$K12&lt;&gt;""),VLOOKUP($H12,'Weather Data'!$L$2:$P$4170,'DDD Model Calculations'!$D$22,FALSE),"")</f>
        <v>47753.183331623673</v>
      </c>
      <c r="M12">
        <f t="shared" si="16"/>
        <v>909.33333265781403</v>
      </c>
      <c r="N12">
        <f t="shared" si="0"/>
        <v>161.47368421052633</v>
      </c>
      <c r="O12">
        <f t="shared" si="1"/>
        <v>15.953216362417789</v>
      </c>
      <c r="P12">
        <f t="shared" si="17"/>
        <v>10.953216362417789</v>
      </c>
      <c r="Q12">
        <f t="shared" si="2"/>
        <v>1</v>
      </c>
      <c r="R12">
        <f t="shared" si="3"/>
        <v>3</v>
      </c>
      <c r="S12">
        <f>IF('DDD Model Calculations'!$D$23=1,WorkingData!AF12,IF('DDD Model Calculations'!$D$23=2,WorkingData!AG12,IF('DDD Model Calculations'!$D$23=4,WorkingData!AH12,WorkingData!AI12)))</f>
        <v>1</v>
      </c>
      <c r="T12">
        <f t="shared" si="4"/>
        <v>0</v>
      </c>
      <c r="U12">
        <f t="shared" si="5"/>
        <v>0</v>
      </c>
      <c r="V12">
        <f t="shared" si="6"/>
        <v>1</v>
      </c>
      <c r="W12">
        <f t="shared" si="7"/>
        <v>1</v>
      </c>
      <c r="X12">
        <f>IF(AND($N12&gt;0,$N12&lt;&gt;"",'DDD Model Calculations'!$K$3&gt;=3),$N12-('DDD Model Calculations'!K$13+'DDD Model Calculations'!K$12*WorkingData!$P12),"")</f>
        <v>-54.127565459540307</v>
      </c>
      <c r="Y12">
        <f>IF(AND($N12&gt;0,$N12&lt;&gt;""),$N12-('DDD Model Calculations'!L$13+'DDD Model Calculations'!L$12*WorkingData!$P12),"")</f>
        <v>-38.378337859106324</v>
      </c>
      <c r="Z12">
        <f>IF(AND($N12&gt;0,$N12&lt;&gt;""),$N12-('DDD Model Calculations'!M$13+'DDD Model Calculations'!M$12*WorkingData!$P12),"")</f>
        <v>-29.341708511070095</v>
      </c>
      <c r="AA12">
        <f>IF(AND($N12&gt;0,$N12&lt;&gt;""),$N12-('DDD Model Calculations'!N$13+'DDD Model Calculations'!N$12*WorkingData!$P12),"")</f>
        <v>-29.341708511070095</v>
      </c>
      <c r="AB12">
        <f>IF(X12&lt;&gt;"",X12/'DDD Model Calculations'!K$11,"")</f>
        <v>-1.2790809024242964</v>
      </c>
      <c r="AC12">
        <f>IF(Y12&lt;&gt;"",Y12/'DDD Model Calculations'!L$11,"")</f>
        <v>-1.2523111454336697</v>
      </c>
      <c r="AD12">
        <f>IF(Z12&lt;&gt;"",Z12/'DDD Model Calculations'!M$11,"")</f>
        <v>-1.191387153728473</v>
      </c>
      <c r="AE12">
        <f>IF(AA12&lt;&gt;"",AA12/'DDD Model Calculations'!N$11,"")</f>
        <v>-1.191387153728473</v>
      </c>
      <c r="AF12">
        <f t="shared" si="8"/>
        <v>1</v>
      </c>
      <c r="AG12">
        <f t="shared" si="9"/>
        <v>1</v>
      </c>
      <c r="AH12">
        <f t="shared" si="10"/>
        <v>1</v>
      </c>
      <c r="AI12">
        <f t="shared" si="11"/>
        <v>1</v>
      </c>
    </row>
    <row r="13" spans="1:35" x14ac:dyDescent="0.25">
      <c r="A13" s="2">
        <v>44851</v>
      </c>
      <c r="B13" s="1">
        <v>32</v>
      </c>
      <c r="C13" s="1">
        <v>17241</v>
      </c>
      <c r="D13" t="str">
        <v>A</v>
      </c>
      <c r="E13">
        <v>2644</v>
      </c>
      <c r="F13">
        <v>59174</v>
      </c>
      <c r="G13">
        <f t="shared" si="12"/>
        <v>3051</v>
      </c>
      <c r="H13" s="2">
        <f t="shared" si="13"/>
        <v>44851</v>
      </c>
      <c r="I13">
        <f t="shared" si="14"/>
        <v>62</v>
      </c>
      <c r="J13">
        <f t="shared" si="15"/>
        <v>972</v>
      </c>
      <c r="K13">
        <f>IF(AND($H14&gt;0,$H14&lt;&gt;""),VLOOKUP($H14,'Weather Data'!$L$2:$P$4170,'DDD Model Calculations'!$D$22,FALSE),"")</f>
        <v>46536.572218194604</v>
      </c>
      <c r="L13">
        <f>IF(AND($K13&gt;0,$K13&lt;&gt;""),VLOOKUP($H13,'Weather Data'!$L$2:$P$4170,'DDD Model Calculations'!$D$22,FALSE),"")</f>
        <v>46843.849998965859</v>
      </c>
      <c r="M13">
        <f t="shared" si="16"/>
        <v>307.27778077125549</v>
      </c>
      <c r="N13">
        <f t="shared" si="0"/>
        <v>49.20967741935484</v>
      </c>
      <c r="O13">
        <f t="shared" si="1"/>
        <v>4.9560932382460567</v>
      </c>
      <c r="P13">
        <f t="shared" si="17"/>
        <v>-4.3906761753943258E-2</v>
      </c>
      <c r="Q13">
        <f t="shared" si="2"/>
        <v>0</v>
      </c>
      <c r="R13">
        <f t="shared" si="3"/>
        <v>3</v>
      </c>
      <c r="S13">
        <f>IF('DDD Model Calculations'!$D$23=1,WorkingData!AF13,IF('DDD Model Calculations'!$D$23=2,WorkingData!AG13,IF('DDD Model Calculations'!$D$23=4,WorkingData!AH13,WorkingData!AI13)))</f>
        <v>1</v>
      </c>
      <c r="T13">
        <f t="shared" si="4"/>
        <v>0</v>
      </c>
      <c r="U13">
        <f t="shared" si="5"/>
        <v>0</v>
      </c>
      <c r="V13">
        <f t="shared" si="6"/>
        <v>1</v>
      </c>
      <c r="W13">
        <f t="shared" si="7"/>
        <v>1</v>
      </c>
      <c r="X13">
        <f>IF(AND($N13&gt;0,$N13&lt;&gt;"",'DDD Model Calculations'!$K$3&gt;=3),$N13-('DDD Model Calculations'!K$13+'DDD Model Calculations'!K$12*WorkingData!$P13),"")</f>
        <v>-68.389747455239359</v>
      </c>
      <c r="Y13">
        <f>IF(AND($N13&gt;0,$N13&lt;&gt;""),$N13-('DDD Model Calculations'!L$13+'DDD Model Calculations'!L$12*WorkingData!$P13),"")</f>
        <v>-22.217940817935478</v>
      </c>
      <c r="Z13">
        <f>IF(AND($N13&gt;0,$N13&lt;&gt;""),$N13-('DDD Model Calculations'!M$13+'DDD Model Calculations'!M$12*WorkingData!$P13),"")</f>
        <v>-9.8820913804253223</v>
      </c>
      <c r="AA13">
        <f>IF(AND($N13&gt;0,$N13&lt;&gt;""),$N13-('DDD Model Calculations'!N$13+'DDD Model Calculations'!N$12*WorkingData!$P13),"")</f>
        <v>-9.8820913804253223</v>
      </c>
      <c r="AB13">
        <f>IF(X13&lt;&gt;"",X13/'DDD Model Calculations'!K$11,"")</f>
        <v>-1.6161085234288719</v>
      </c>
      <c r="AC13">
        <f>IF(Y13&lt;&gt;"",Y13/'DDD Model Calculations'!L$11,"")</f>
        <v>-0.72498644983095073</v>
      </c>
      <c r="AD13">
        <f>IF(Z13&lt;&gt;"",Z13/'DDD Model Calculations'!M$11,"")</f>
        <v>-0.40125123314369077</v>
      </c>
      <c r="AE13">
        <f>IF(AA13&lt;&gt;"",AA13/'DDD Model Calculations'!N$11,"")</f>
        <v>-0.40125123314369077</v>
      </c>
      <c r="AF13">
        <f t="shared" si="8"/>
        <v>1</v>
      </c>
      <c r="AG13">
        <f t="shared" si="9"/>
        <v>1</v>
      </c>
      <c r="AH13">
        <f t="shared" si="10"/>
        <v>1</v>
      </c>
      <c r="AI13">
        <f t="shared" si="11"/>
        <v>1</v>
      </c>
    </row>
    <row r="14" spans="1:35" x14ac:dyDescent="0.25">
      <c r="A14" s="2">
        <v>44789</v>
      </c>
      <c r="B14" s="1">
        <v>33</v>
      </c>
      <c r="C14" s="1">
        <v>16153</v>
      </c>
      <c r="D14" t="str">
        <v>A</v>
      </c>
      <c r="E14">
        <v>449</v>
      </c>
      <c r="F14">
        <v>56123</v>
      </c>
      <c r="G14">
        <f t="shared" si="12"/>
        <v>55214</v>
      </c>
      <c r="H14" s="2">
        <f t="shared" si="13"/>
        <v>44789</v>
      </c>
      <c r="I14">
        <f t="shared" si="14"/>
        <v>365</v>
      </c>
      <c r="J14">
        <f t="shared" si="15"/>
        <v>1337</v>
      </c>
      <c r="K14">
        <f>IF(AND($H15&gt;0,$H15&lt;&gt;""),VLOOKUP($H15,'Weather Data'!$L$2:$P$4170,'DDD Model Calculations'!$D$22,FALSE),"")</f>
        <v>41648.572221055627</v>
      </c>
      <c r="L14">
        <f>IF(AND($K14&gt;0,$K14&lt;&gt;""),VLOOKUP($H14,'Weather Data'!$L$2:$P$4170,'DDD Model Calculations'!$D$22,FALSE),"")</f>
        <v>46536.572218194604</v>
      </c>
      <c r="M14">
        <f t="shared" si="16"/>
        <v>4887.9999971389771</v>
      </c>
      <c r="N14">
        <f t="shared" si="0"/>
        <v>151.27123287671233</v>
      </c>
      <c r="O14">
        <f t="shared" si="1"/>
        <v>13.391780814079389</v>
      </c>
      <c r="P14">
        <f t="shared" si="17"/>
        <v>8.3917808140793895</v>
      </c>
      <c r="Q14">
        <f t="shared" si="2"/>
        <v>1</v>
      </c>
      <c r="R14">
        <f t="shared" si="3"/>
        <v>4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4"/>
        <v>0</v>
      </c>
      <c r="U14">
        <f t="shared" si="5"/>
        <v>0</v>
      </c>
      <c r="V14">
        <f t="shared" si="6"/>
        <v>1</v>
      </c>
      <c r="W14">
        <f t="shared" si="7"/>
        <v>1</v>
      </c>
      <c r="X14">
        <f>IF(AND($N14&gt;0,$N14&lt;&gt;"",'DDD Model Calculations'!$K$3&gt;=3),$N14-('DDD Model Calculations'!K$13+'DDD Model Calculations'!K$12*WorkingData!$P14),"")</f>
        <v>-41.503559819220783</v>
      </c>
      <c r="Y14">
        <f>IF(AND($N14&gt;0,$N14&lt;&gt;""),$N14-('DDD Model Calculations'!L$13+'DDD Model Calculations'!L$12*WorkingData!$P14),"")</f>
        <v>-18.668344862157795</v>
      </c>
      <c r="Z14">
        <f>IF(AND($N14&gt;0,$N14&lt;&gt;""),$N14-('DDD Model Calculations'!M$13+'DDD Model Calculations'!M$12*WorkingData!$P14),"")</f>
        <v>-8.8632654819130892</v>
      </c>
      <c r="AA14">
        <f>IF(AND($N14&gt;0,$N14&lt;&gt;""),$N14-('DDD Model Calculations'!N$13+'DDD Model Calculations'!N$12*WorkingData!$P14),"")</f>
        <v>-8.8632654819130892</v>
      </c>
      <c r="AB14">
        <f>IF(X14&lt;&gt;"",X14/'DDD Model Calculations'!K$11,"")</f>
        <v>-0.98076479695121577</v>
      </c>
      <c r="AC14">
        <f>IF(Y14&lt;&gt;"",Y14/'DDD Model Calculations'!L$11,"")</f>
        <v>-0.60916073081399424</v>
      </c>
      <c r="AD14">
        <f>IF(Z14&lt;&gt;"",Z14/'DDD Model Calculations'!M$11,"")</f>
        <v>-0.35988295062137637</v>
      </c>
      <c r="AE14">
        <f>IF(AA14&lt;&gt;"",AA14/'DDD Model Calculations'!N$11,"")</f>
        <v>-0.35988295062137637</v>
      </c>
      <c r="AF14">
        <f t="shared" si="8"/>
        <v>1</v>
      </c>
      <c r="AG14">
        <f t="shared" si="9"/>
        <v>1</v>
      </c>
      <c r="AH14">
        <f t="shared" si="10"/>
        <v>1</v>
      </c>
      <c r="AI14">
        <f t="shared" si="11"/>
        <v>1</v>
      </c>
    </row>
    <row r="15" spans="1:35" x14ac:dyDescent="0.25">
      <c r="A15" s="2">
        <v>44424</v>
      </c>
      <c r="B15" s="1">
        <v>33</v>
      </c>
      <c r="C15" s="1">
        <v>224589</v>
      </c>
      <c r="D15" t="str">
        <v>A</v>
      </c>
      <c r="E15">
        <v>466</v>
      </c>
      <c r="F15">
        <v>909</v>
      </c>
      <c r="G15" t="str">
        <f t="shared" si="12"/>
        <v/>
      </c>
      <c r="H15" s="2">
        <f t="shared" si="13"/>
        <v>44424</v>
      </c>
      <c r="I15" t="str">
        <f t="shared" si="14"/>
        <v/>
      </c>
      <c r="J15" t="str">
        <f t="shared" si="15"/>
        <v/>
      </c>
      <c r="K15" t="str">
        <f>IF(AND($H16&gt;0,$H16&lt;&gt;""),VLOOKUP($H16,'Weather Data'!$L$2:$P$4170,'DDD Model Calculations'!$D$22,FALSE),"")</f>
        <v/>
      </c>
      <c r="L15" t="str">
        <f>IF(AND($K15&gt;0,$K15&lt;&gt;""),VLOOKUP($H15,'Weather Data'!$L$2:$P$4170,'DDD Model Calculations'!$D$22,FALSE),"")</f>
        <v/>
      </c>
      <c r="M15" t="str">
        <f t="shared" si="16"/>
        <v/>
      </c>
      <c r="N15" t="str">
        <f t="shared" si="0"/>
        <v/>
      </c>
      <c r="O15" t="str">
        <f t="shared" si="1"/>
        <v/>
      </c>
      <c r="P15" t="str">
        <f t="shared" si="17"/>
        <v/>
      </c>
      <c r="Q15" t="str">
        <f t="shared" si="2"/>
        <v/>
      </c>
      <c r="R15" t="str">
        <f t="shared" si="3"/>
        <v/>
      </c>
      <c r="S15" t="str">
        <f>IF('DDD Model Calculations'!$D$23=1,WorkingData!AF15,IF('DDD Model Calculations'!$D$23=2,WorkingData!AG15,IF('DDD Model Calculations'!$D$23=4,WorkingData!AH15,WorkingData!AI15)))</f>
        <v/>
      </c>
      <c r="T15" t="str">
        <f t="shared" si="4"/>
        <v/>
      </c>
      <c r="U15" t="str">
        <f t="shared" si="5"/>
        <v/>
      </c>
      <c r="V15" t="str">
        <f t="shared" si="6"/>
        <v/>
      </c>
      <c r="W15" t="str">
        <f t="shared" si="7"/>
        <v/>
      </c>
      <c r="X15" t="str">
        <f>IF(AND($N15&gt;0,$N15&lt;&gt;"",'DDD Model Calculations'!$K$3&gt;=3),$N15-('DDD Model Calculations'!K$13+'DDD Model Calculations'!K$12*WorkingData!$P15),"")</f>
        <v/>
      </c>
      <c r="Y15" t="str">
        <f>IF(AND($N15&gt;0,$N15&lt;&gt;""),$N15-('DDD Model Calculations'!L$13+'DDD Model Calculations'!L$12*WorkingData!$P15),"")</f>
        <v/>
      </c>
      <c r="Z15" t="str">
        <f>IF(AND($N15&gt;0,$N15&lt;&gt;""),$N15-('DDD Model Calculations'!M$13+'DDD Model Calculations'!M$12*WorkingData!$P15),"")</f>
        <v/>
      </c>
      <c r="AA15" t="str">
        <f>IF(AND($N15&gt;0,$N15&lt;&gt;""),$N15-('DDD Model Calculations'!N$13+'DDD Model Calculations'!N$12*WorkingData!$P15),"")</f>
        <v/>
      </c>
      <c r="AB15" t="str">
        <f>IF(X15&lt;&gt;"",X15/'DDD Model Calculations'!K$11,"")</f>
        <v/>
      </c>
      <c r="AC15" t="str">
        <f>IF(Y15&lt;&gt;"",Y15/'DDD Model Calculations'!L$11,"")</f>
        <v/>
      </c>
      <c r="AD15" t="str">
        <f>IF(Z15&lt;&gt;"",Z15/'DDD Model Calculations'!M$11,"")</f>
        <v/>
      </c>
      <c r="AE15" t="str">
        <f>IF(AA15&lt;&gt;"",AA15/'DDD Model Calculations'!N$11,"")</f>
        <v/>
      </c>
      <c r="AF15" t="str">
        <f t="shared" si="8"/>
        <v/>
      </c>
      <c r="AG15" t="str">
        <f t="shared" si="9"/>
        <v/>
      </c>
      <c r="AH15" t="str">
        <f t="shared" si="10"/>
        <v/>
      </c>
      <c r="AI15" t="str">
        <f t="shared" si="11"/>
        <v/>
      </c>
    </row>
    <row r="16" spans="1:35" x14ac:dyDescent="0.25">
      <c r="A16" s="2"/>
      <c r="G16" t="str">
        <f t="shared" si="12"/>
        <v/>
      </c>
      <c r="H16" s="2" t="str">
        <f t="shared" si="13"/>
        <v/>
      </c>
      <c r="I16" t="str">
        <f t="shared" si="14"/>
        <v/>
      </c>
      <c r="J16" t="str">
        <f t="shared" si="15"/>
        <v/>
      </c>
      <c r="K16" t="str">
        <f>IF(AND($H17&gt;0,$H17&lt;&gt;""),VLOOKUP($H17,'Weather Data'!$L$2:$P$4170,'DDD Model Calculations'!$D$22,FALSE),"")</f>
        <v/>
      </c>
      <c r="L16" t="str">
        <f>IF(AND($K16&gt;0,$K16&lt;&gt;""),VLOOKUP($H16,'Weather Data'!$L$2:$P$4170,'DDD Model Calculations'!$D$22,FALSE),"")</f>
        <v/>
      </c>
      <c r="M16" t="str">
        <f t="shared" si="16"/>
        <v/>
      </c>
      <c r="N16" t="str">
        <f t="shared" si="0"/>
        <v/>
      </c>
      <c r="O16" t="str">
        <f t="shared" si="1"/>
        <v/>
      </c>
      <c r="P16" t="str">
        <f t="shared" si="17"/>
        <v/>
      </c>
      <c r="Q16" t="str">
        <f t="shared" si="2"/>
        <v/>
      </c>
      <c r="R16" t="str">
        <f t="shared" si="3"/>
        <v/>
      </c>
      <c r="S16" t="str">
        <f>IF('DDD Model Calculations'!$D$23=1,WorkingData!AF16,IF('DDD Model Calculations'!$D$23=2,WorkingData!AG16,IF('DDD Model Calculations'!$D$23=4,WorkingData!AH16,WorkingData!AI16)))</f>
        <v/>
      </c>
      <c r="T16" t="str">
        <f t="shared" si="4"/>
        <v/>
      </c>
      <c r="U16" t="str">
        <f t="shared" si="5"/>
        <v/>
      </c>
      <c r="V16" t="str">
        <f t="shared" si="6"/>
        <v/>
      </c>
      <c r="W16" t="str">
        <f t="shared" si="7"/>
        <v/>
      </c>
      <c r="X16" t="str">
        <f>IF(AND($N16&gt;0,$N16&lt;&gt;"",'DDD Model Calculations'!$K$3&gt;=3),$N16-('DDD Model Calculations'!K$13+'DDD Model Calculations'!K$12*WorkingData!$P16),"")</f>
        <v/>
      </c>
      <c r="Y16" t="str">
        <f>IF(AND($N16&gt;0,$N16&lt;&gt;""),$N16-('DDD Model Calculations'!L$13+'DDD Model Calculations'!L$12*WorkingData!$P16),"")</f>
        <v/>
      </c>
      <c r="Z16" t="str">
        <f>IF(AND($N16&gt;0,$N16&lt;&gt;""),$N16-('DDD Model Calculations'!M$13+'DDD Model Calculations'!M$12*WorkingData!$P16),"")</f>
        <v/>
      </c>
      <c r="AA16" t="str">
        <f>IF(AND($N16&gt;0,$N16&lt;&gt;""),$N16-('DDD Model Calculations'!N$13+'DDD Model Calculations'!N$12*WorkingData!$P16),"")</f>
        <v/>
      </c>
      <c r="AB16" t="str">
        <f>IF(X16&lt;&gt;"",X16/'DDD Model Calculations'!K$11,"")</f>
        <v/>
      </c>
      <c r="AC16" t="str">
        <f>IF(Y16&lt;&gt;"",Y16/'DDD Model Calculations'!L$11,"")</f>
        <v/>
      </c>
      <c r="AD16" t="str">
        <f>IF(Z16&lt;&gt;"",Z16/'DDD Model Calculations'!M$11,"")</f>
        <v/>
      </c>
      <c r="AE16" t="str">
        <f>IF(AA16&lt;&gt;"",AA16/'DDD Model Calculations'!N$11,"")</f>
        <v/>
      </c>
      <c r="AF16" t="str">
        <f t="shared" si="8"/>
        <v/>
      </c>
      <c r="AG16" t="str">
        <f t="shared" si="9"/>
        <v/>
      </c>
      <c r="AH16" t="str">
        <f t="shared" si="10"/>
        <v/>
      </c>
      <c r="AI16" t="str">
        <f t="shared" si="11"/>
        <v/>
      </c>
    </row>
    <row r="17" spans="1:35" x14ac:dyDescent="0.25">
      <c r="A17" s="2"/>
      <c r="G17" t="str">
        <f t="shared" si="12"/>
        <v/>
      </c>
      <c r="H17" s="2" t="str">
        <f t="shared" si="13"/>
        <v/>
      </c>
      <c r="I17" t="str">
        <f t="shared" si="14"/>
        <v/>
      </c>
      <c r="J17" t="str">
        <f t="shared" si="15"/>
        <v/>
      </c>
      <c r="K17" t="str">
        <f>IF(AND($H18&gt;0,$H18&lt;&gt;""),VLOOKUP($H18,'Weather Data'!$L$2:$P$4170,'DDD Model Calculations'!$D$22,FALSE),"")</f>
        <v/>
      </c>
      <c r="L17" t="str">
        <f>IF(AND($K17&gt;0,$K17&lt;&gt;""),VLOOKUP($H17,'Weather Data'!$L$2:$P$4170,'DDD Model Calculations'!$D$22,FALSE),"")</f>
        <v/>
      </c>
      <c r="M17" t="str">
        <f t="shared" si="16"/>
        <v/>
      </c>
      <c r="N17" t="str">
        <f t="shared" si="0"/>
        <v/>
      </c>
      <c r="O17" t="str">
        <f t="shared" si="1"/>
        <v/>
      </c>
      <c r="P17" t="str">
        <f t="shared" si="17"/>
        <v/>
      </c>
      <c r="Q17" t="str">
        <f t="shared" si="2"/>
        <v/>
      </c>
      <c r="R17" t="str">
        <f t="shared" si="3"/>
        <v/>
      </c>
      <c r="S17" t="str">
        <f>IF('DDD Model Calculations'!$D$23=1,WorkingData!AF17,IF('DDD Model Calculations'!$D$23=2,WorkingData!AG17,IF('DDD Model Calculations'!$D$23=4,WorkingData!AH17,WorkingData!AI17)))</f>
        <v/>
      </c>
      <c r="T17" t="str">
        <f t="shared" si="4"/>
        <v/>
      </c>
      <c r="U17" t="str">
        <f t="shared" si="5"/>
        <v/>
      </c>
      <c r="V17" t="str">
        <f t="shared" si="6"/>
        <v/>
      </c>
      <c r="W17" t="str">
        <f t="shared" si="7"/>
        <v/>
      </c>
      <c r="X17" t="str">
        <f>IF(AND($N17&gt;0,$N17&lt;&gt;"",'DDD Model Calculations'!$K$3&gt;=3),$N17-('DDD Model Calculations'!K$13+'DDD Model Calculations'!K$12*WorkingData!$P17),"")</f>
        <v/>
      </c>
      <c r="Y17" t="str">
        <f>IF(AND($N17&gt;0,$N17&lt;&gt;""),$N17-('DDD Model Calculations'!L$13+'DDD Model Calculations'!L$12*WorkingData!$P17),"")</f>
        <v/>
      </c>
      <c r="Z17" t="str">
        <f>IF(AND($N17&gt;0,$N17&lt;&gt;""),$N17-('DDD Model Calculations'!M$13+'DDD Model Calculations'!M$12*WorkingData!$P17),"")</f>
        <v/>
      </c>
      <c r="AA17" t="str">
        <f>IF(AND($N17&gt;0,$N17&lt;&gt;""),$N17-('DDD Model Calculations'!N$13+'DDD Model Calculations'!N$12*WorkingData!$P17),"")</f>
        <v/>
      </c>
      <c r="AB17" t="str">
        <f>IF(X17&lt;&gt;"",X17/'DDD Model Calculations'!K$11,"")</f>
        <v/>
      </c>
      <c r="AC17" t="str">
        <f>IF(Y17&lt;&gt;"",Y17/'DDD Model Calculations'!L$11,"")</f>
        <v/>
      </c>
      <c r="AD17" t="str">
        <f>IF(Z17&lt;&gt;"",Z17/'DDD Model Calculations'!M$11,"")</f>
        <v/>
      </c>
      <c r="AE17" t="str">
        <f>IF(AA17&lt;&gt;"",AA17/'DDD Model Calculations'!N$11,"")</f>
        <v/>
      </c>
      <c r="AF17" t="str">
        <f t="shared" si="8"/>
        <v/>
      </c>
      <c r="AG17" t="str">
        <f t="shared" si="9"/>
        <v/>
      </c>
      <c r="AH17" t="str">
        <f t="shared" si="10"/>
        <v/>
      </c>
      <c r="AI17" t="str">
        <f t="shared" si="11"/>
        <v/>
      </c>
    </row>
    <row r="18" spans="1:35" x14ac:dyDescent="0.25">
      <c r="A18" s="2"/>
      <c r="G18" t="str">
        <f t="shared" si="12"/>
        <v/>
      </c>
      <c r="H18" s="2" t="str">
        <f t="shared" si="13"/>
        <v/>
      </c>
      <c r="I18" t="str">
        <f t="shared" si="14"/>
        <v/>
      </c>
      <c r="J18" t="str">
        <f t="shared" si="15"/>
        <v/>
      </c>
      <c r="K18" t="str">
        <f>IF(AND($H19&gt;0,$H19&lt;&gt;""),VLOOKUP($H19,'Weather Data'!$L$2:$P$4170,'DDD Model Calculations'!$D$22,FALSE),"")</f>
        <v/>
      </c>
      <c r="L18" t="str">
        <f>IF(AND($K18&gt;0,$K18&lt;&gt;""),VLOOKUP($H18,'Weather Data'!$L$2:$P$4170,'DDD Model Calculations'!$D$22,FALSE),"")</f>
        <v/>
      </c>
      <c r="M18" t="str">
        <f t="shared" si="16"/>
        <v/>
      </c>
      <c r="N18" t="str">
        <f t="shared" si="0"/>
        <v/>
      </c>
      <c r="O18" t="str">
        <f t="shared" si="1"/>
        <v/>
      </c>
      <c r="P18" t="str">
        <f t="shared" si="17"/>
        <v/>
      </c>
      <c r="Q18" t="str">
        <f t="shared" si="2"/>
        <v/>
      </c>
      <c r="R18" t="str">
        <f t="shared" si="3"/>
        <v/>
      </c>
      <c r="S18" t="str">
        <f>IF('DDD Model Calculations'!$D$23=1,WorkingData!AF18,IF('DDD Model Calculations'!$D$23=2,WorkingData!AG18,IF('DDD Model Calculations'!$D$23=4,WorkingData!AH18,WorkingData!AI18)))</f>
        <v/>
      </c>
      <c r="T18" t="str">
        <f t="shared" si="4"/>
        <v/>
      </c>
      <c r="U18" t="str">
        <f t="shared" si="5"/>
        <v/>
      </c>
      <c r="V18" t="str">
        <f t="shared" si="6"/>
        <v/>
      </c>
      <c r="W18" t="str">
        <f t="shared" si="7"/>
        <v/>
      </c>
      <c r="X18" t="str">
        <f>IF(AND($N18&gt;0,$N18&lt;&gt;"",'DDD Model Calculations'!$K$3&gt;=3),$N18-('DDD Model Calculations'!K$13+'DDD Model Calculations'!K$12*WorkingData!$P18),"")</f>
        <v/>
      </c>
      <c r="Y18" t="str">
        <f>IF(AND($N18&gt;0,$N18&lt;&gt;""),$N18-('DDD Model Calculations'!L$13+'DDD Model Calculations'!L$12*WorkingData!$P18),"")</f>
        <v/>
      </c>
      <c r="Z18" t="str">
        <f>IF(AND($N18&gt;0,$N18&lt;&gt;""),$N18-('DDD Model Calculations'!M$13+'DDD Model Calculations'!M$12*WorkingData!$P18),"")</f>
        <v/>
      </c>
      <c r="AA18" t="str">
        <f>IF(AND($N18&gt;0,$N18&lt;&gt;""),$N18-('DDD Model Calculations'!N$13+'DDD Model Calculations'!N$12*WorkingData!$P18),"")</f>
        <v/>
      </c>
      <c r="AB18" t="str">
        <f>IF(X18&lt;&gt;"",X18/'DDD Model Calculations'!K$11,"")</f>
        <v/>
      </c>
      <c r="AC18" t="str">
        <f>IF(Y18&lt;&gt;"",Y18/'DDD Model Calculations'!L$11,"")</f>
        <v/>
      </c>
      <c r="AD18" t="str">
        <f>IF(Z18&lt;&gt;"",Z18/'DDD Model Calculations'!M$11,"")</f>
        <v/>
      </c>
      <c r="AE18" t="str">
        <f>IF(AA18&lt;&gt;"",AA18/'DDD Model Calculations'!N$11,"")</f>
        <v/>
      </c>
      <c r="AF18" t="str">
        <f t="shared" si="8"/>
        <v/>
      </c>
      <c r="AG18" t="str">
        <f t="shared" si="9"/>
        <v/>
      </c>
      <c r="AH18" t="str">
        <f t="shared" si="10"/>
        <v/>
      </c>
      <c r="AI18" t="str">
        <f t="shared" si="11"/>
        <v/>
      </c>
    </row>
    <row r="19" spans="1:35" x14ac:dyDescent="0.25">
      <c r="A19" s="2"/>
      <c r="G19" t="str">
        <f t="shared" si="12"/>
        <v/>
      </c>
      <c r="H19" s="2" t="str">
        <f t="shared" si="13"/>
        <v/>
      </c>
      <c r="I19" t="str">
        <f t="shared" si="14"/>
        <v/>
      </c>
      <c r="J19" t="str">
        <f t="shared" si="15"/>
        <v/>
      </c>
      <c r="K19" t="str">
        <f>IF(AND($H20&gt;0,$H20&lt;&gt;""),VLOOKUP($H20,'Weather Data'!$L$2:$P$4170,'DDD Model Calculations'!$D$22,FALSE),"")</f>
        <v/>
      </c>
      <c r="L19" t="str">
        <f>IF(AND($K19&gt;0,$K19&lt;&gt;""),VLOOKUP($H19,'Weather Data'!$L$2:$P$4170,'DDD Model Calculations'!$D$22,FALSE),"")</f>
        <v/>
      </c>
      <c r="M19" t="str">
        <f t="shared" si="16"/>
        <v/>
      </c>
      <c r="N19" t="str">
        <f t="shared" si="0"/>
        <v/>
      </c>
      <c r="O19" t="str">
        <f t="shared" si="1"/>
        <v/>
      </c>
      <c r="P19" t="str">
        <f t="shared" si="17"/>
        <v/>
      </c>
      <c r="Q19" t="str">
        <f t="shared" si="2"/>
        <v/>
      </c>
      <c r="R19" t="str">
        <f t="shared" si="3"/>
        <v/>
      </c>
      <c r="S19" t="str">
        <f>IF('DDD Model Calculations'!$D$23=1,WorkingData!AF19,IF('DDD Model Calculations'!$D$23=2,WorkingData!AG19,IF('DDD Model Calculations'!$D$23=4,WorkingData!AH19,WorkingData!AI19)))</f>
        <v/>
      </c>
      <c r="T19" t="str">
        <f t="shared" si="4"/>
        <v/>
      </c>
      <c r="U19" t="str">
        <f t="shared" si="5"/>
        <v/>
      </c>
      <c r="V19" t="str">
        <f t="shared" si="6"/>
        <v/>
      </c>
      <c r="W19" t="str">
        <f t="shared" si="7"/>
        <v/>
      </c>
      <c r="X19" t="str">
        <f>IF(AND($N19&gt;0,$N19&lt;&gt;"",'DDD Model Calculations'!$K$3&gt;=3),$N19-('DDD Model Calculations'!K$13+'DDD Model Calculations'!K$12*WorkingData!$P19),"")</f>
        <v/>
      </c>
      <c r="Y19" t="str">
        <f>IF(AND($N19&gt;0,$N19&lt;&gt;""),$N19-('DDD Model Calculations'!L$13+'DDD Model Calculations'!L$12*WorkingData!$P19),"")</f>
        <v/>
      </c>
      <c r="Z19" t="str">
        <f>IF(AND($N19&gt;0,$N19&lt;&gt;""),$N19-('DDD Model Calculations'!M$13+'DDD Model Calculations'!M$12*WorkingData!$P19),"")</f>
        <v/>
      </c>
      <c r="AA19" t="str">
        <f>IF(AND($N19&gt;0,$N19&lt;&gt;""),$N19-('DDD Model Calculations'!N$13+'DDD Model Calculations'!N$12*WorkingData!$P19),"")</f>
        <v/>
      </c>
      <c r="AB19" t="str">
        <f>IF(X19&lt;&gt;"",X19/'DDD Model Calculations'!K$11,"")</f>
        <v/>
      </c>
      <c r="AC19" t="str">
        <f>IF(Y19&lt;&gt;"",Y19/'DDD Model Calculations'!L$11,"")</f>
        <v/>
      </c>
      <c r="AD19" t="str">
        <f>IF(Z19&lt;&gt;"",Z19/'DDD Model Calculations'!M$11,"")</f>
        <v/>
      </c>
      <c r="AE19" t="str">
        <f>IF(AA19&lt;&gt;"",AA19/'DDD Model Calculations'!N$11,"")</f>
        <v/>
      </c>
      <c r="AF19" t="str">
        <f t="shared" si="8"/>
        <v/>
      </c>
      <c r="AG19" t="str">
        <f t="shared" si="9"/>
        <v/>
      </c>
      <c r="AH19" t="str">
        <f t="shared" si="10"/>
        <v/>
      </c>
      <c r="AI19" t="str">
        <f t="shared" si="11"/>
        <v/>
      </c>
    </row>
    <row r="20" spans="1:35" x14ac:dyDescent="0.25">
      <c r="A20" s="2"/>
      <c r="G20" t="str">
        <f t="shared" si="12"/>
        <v/>
      </c>
      <c r="H20" s="2" t="str">
        <f t="shared" si="13"/>
        <v/>
      </c>
      <c r="I20" t="str">
        <f t="shared" si="14"/>
        <v/>
      </c>
      <c r="J20" t="str">
        <f t="shared" si="15"/>
        <v/>
      </c>
      <c r="K20" t="str">
        <f>IF(AND($H21&gt;0,$H21&lt;&gt;""),VLOOKUP($H21,'Weather Data'!$L$2:$P$4170,'DDD Model Calculations'!$D$22,FALSE),"")</f>
        <v/>
      </c>
      <c r="L20" t="str">
        <f>IF(AND($K20&gt;0,$K20&lt;&gt;""),VLOOKUP($H20,'Weather Data'!$L$2:$P$4170,'DDD Model Calculations'!$D$22,FALSE),"")</f>
        <v/>
      </c>
      <c r="M20" t="str">
        <f t="shared" si="16"/>
        <v/>
      </c>
      <c r="N20" t="str">
        <f t="shared" si="0"/>
        <v/>
      </c>
      <c r="O20" t="str">
        <f t="shared" si="1"/>
        <v/>
      </c>
      <c r="P20" t="str">
        <f t="shared" si="17"/>
        <v/>
      </c>
      <c r="Q20" t="str">
        <f t="shared" si="2"/>
        <v/>
      </c>
      <c r="R20" t="str">
        <f t="shared" si="3"/>
        <v/>
      </c>
      <c r="S20" t="str">
        <f>IF('DDD Model Calculations'!$D$23=1,WorkingData!AF20,IF('DDD Model Calculations'!$D$23=2,WorkingData!AG20,IF('DDD Model Calculations'!$D$23=4,WorkingData!AH20,WorkingData!AI20)))</f>
        <v/>
      </c>
      <c r="T20" t="str">
        <f t="shared" si="4"/>
        <v/>
      </c>
      <c r="U20" t="str">
        <f t="shared" si="5"/>
        <v/>
      </c>
      <c r="V20" t="str">
        <f t="shared" si="6"/>
        <v/>
      </c>
      <c r="W20" t="str">
        <f t="shared" si="7"/>
        <v/>
      </c>
      <c r="X20" t="str">
        <f>IF(AND($N20&gt;0,$N20&lt;&gt;"",'DDD Model Calculations'!$K$3&gt;=3),$N20-('DDD Model Calculations'!K$13+'DDD Model Calculations'!K$12*WorkingData!$P20),"")</f>
        <v/>
      </c>
      <c r="Y20" t="str">
        <f>IF(AND($N20&gt;0,$N20&lt;&gt;""),$N20-('DDD Model Calculations'!L$13+'DDD Model Calculations'!L$12*WorkingData!$P20),"")</f>
        <v/>
      </c>
      <c r="Z20" t="str">
        <f>IF(AND($N20&gt;0,$N20&lt;&gt;""),$N20-('DDD Model Calculations'!M$13+'DDD Model Calculations'!M$12*WorkingData!$P20),"")</f>
        <v/>
      </c>
      <c r="AA20" t="str">
        <f>IF(AND($N20&gt;0,$N20&lt;&gt;""),$N20-('DDD Model Calculations'!N$13+'DDD Model Calculations'!N$12*WorkingData!$P20),"")</f>
        <v/>
      </c>
      <c r="AB20" t="str">
        <f>IF(X20&lt;&gt;"",X20/'DDD Model Calculations'!K$11,"")</f>
        <v/>
      </c>
      <c r="AC20" t="str">
        <f>IF(Y20&lt;&gt;"",Y20/'DDD Model Calculations'!L$11,"")</f>
        <v/>
      </c>
      <c r="AD20" t="str">
        <f>IF(Z20&lt;&gt;"",Z20/'DDD Model Calculations'!M$11,"")</f>
        <v/>
      </c>
      <c r="AE20" t="str">
        <f>IF(AA20&lt;&gt;"",AA20/'DDD Model Calculations'!N$11,"")</f>
        <v/>
      </c>
      <c r="AF20" t="str">
        <f t="shared" si="8"/>
        <v/>
      </c>
      <c r="AG20" t="str">
        <f t="shared" si="9"/>
        <v/>
      </c>
      <c r="AH20" t="str">
        <f t="shared" si="10"/>
        <v/>
      </c>
      <c r="AI20" t="str">
        <f t="shared" si="11"/>
        <v/>
      </c>
    </row>
    <row r="21" spans="1:35" x14ac:dyDescent="0.25">
      <c r="A21" s="2"/>
      <c r="G21" t="str">
        <f t="shared" si="12"/>
        <v/>
      </c>
      <c r="H21" s="2" t="str">
        <f t="shared" si="13"/>
        <v/>
      </c>
      <c r="I21" t="str">
        <f t="shared" si="14"/>
        <v/>
      </c>
      <c r="J21" t="str">
        <f t="shared" si="15"/>
        <v/>
      </c>
      <c r="K21" t="str">
        <f>IF(AND($H22&gt;0,$H22&lt;&gt;""),VLOOKUP($H22,'Weather Data'!$L$2:$P$4170,'DDD Model Calculations'!$D$22,FALSE),"")</f>
        <v/>
      </c>
      <c r="L21" t="str">
        <f>IF(AND($K21&gt;0,$K21&lt;&gt;""),VLOOKUP($H21,'Weather Data'!$L$2:$P$4170,'DDD Model Calculations'!$D$22,FALSE),"")</f>
        <v/>
      </c>
      <c r="M21" t="str">
        <f t="shared" si="16"/>
        <v/>
      </c>
      <c r="N21" t="str">
        <f t="shared" si="0"/>
        <v/>
      </c>
      <c r="O21" t="str">
        <f t="shared" si="1"/>
        <v/>
      </c>
      <c r="P21" t="str">
        <f t="shared" si="17"/>
        <v/>
      </c>
      <c r="Q21" t="str">
        <f t="shared" si="2"/>
        <v/>
      </c>
      <c r="R21" t="str">
        <f t="shared" si="3"/>
        <v/>
      </c>
      <c r="S21" t="str">
        <f>IF('DDD Model Calculations'!$D$23=1,WorkingData!AF21,IF('DDD Model Calculations'!$D$23=2,WorkingData!AG21,IF('DDD Model Calculations'!$D$23=4,WorkingData!AH21,WorkingData!AI21)))</f>
        <v/>
      </c>
      <c r="T21" t="str">
        <f t="shared" si="4"/>
        <v/>
      </c>
      <c r="U21" t="str">
        <f t="shared" si="5"/>
        <v/>
      </c>
      <c r="V21" t="str">
        <f t="shared" si="6"/>
        <v/>
      </c>
      <c r="W21" t="str">
        <f t="shared" si="7"/>
        <v/>
      </c>
      <c r="X21" t="str">
        <f>IF(AND($N21&gt;0,$N21&lt;&gt;"",'DDD Model Calculations'!$K$3&gt;=3),$N21-('DDD Model Calculations'!K$13+'DDD Model Calculations'!K$12*WorkingData!$P21),"")</f>
        <v/>
      </c>
      <c r="Y21" t="str">
        <f>IF(AND($N21&gt;0,$N21&lt;&gt;""),$N21-('DDD Model Calculations'!L$13+'DDD Model Calculations'!L$12*WorkingData!$P21),"")</f>
        <v/>
      </c>
      <c r="Z21" t="str">
        <f>IF(AND($N21&gt;0,$N21&lt;&gt;""),$N21-('DDD Model Calculations'!M$13+'DDD Model Calculations'!M$12*WorkingData!$P21),"")</f>
        <v/>
      </c>
      <c r="AA21" t="str">
        <f>IF(AND($N21&gt;0,$N21&lt;&gt;""),$N21-('DDD Model Calculations'!N$13+'DDD Model Calculations'!N$12*WorkingData!$P21),"")</f>
        <v/>
      </c>
      <c r="AB21" t="str">
        <f>IF(X21&lt;&gt;"",X21/'DDD Model Calculations'!K$11,"")</f>
        <v/>
      </c>
      <c r="AC21" t="str">
        <f>IF(Y21&lt;&gt;"",Y21/'DDD Model Calculations'!L$11,"")</f>
        <v/>
      </c>
      <c r="AD21" t="str">
        <f>IF(Z21&lt;&gt;"",Z21/'DDD Model Calculations'!M$11,"")</f>
        <v/>
      </c>
      <c r="AE21" t="str">
        <f>IF(AA21&lt;&gt;"",AA21/'DDD Model Calculations'!N$11,"")</f>
        <v/>
      </c>
      <c r="AF21" t="str">
        <f t="shared" si="8"/>
        <v/>
      </c>
      <c r="AG21" t="str">
        <f t="shared" si="9"/>
        <v/>
      </c>
      <c r="AH21" t="str">
        <f t="shared" si="10"/>
        <v/>
      </c>
      <c r="AI21" t="str">
        <f t="shared" si="11"/>
        <v/>
      </c>
    </row>
    <row r="22" spans="1:35" x14ac:dyDescent="0.25">
      <c r="A22" s="2"/>
      <c r="G22" t="str">
        <f t="shared" si="12"/>
        <v/>
      </c>
      <c r="H22" s="2" t="str">
        <f t="shared" si="13"/>
        <v/>
      </c>
      <c r="I22" t="str">
        <f t="shared" si="14"/>
        <v/>
      </c>
      <c r="J22" t="str">
        <f t="shared" si="15"/>
        <v/>
      </c>
      <c r="K22" t="str">
        <f>IF(AND($H23&gt;0,$H23&lt;&gt;""),VLOOKUP($H23,'Weather Data'!$L$2:$P$4170,'DDD Model Calculations'!$D$22,FALSE),"")</f>
        <v/>
      </c>
      <c r="L22" t="str">
        <f>IF(AND($K22&gt;0,$K22&lt;&gt;""),VLOOKUP($H22,'Weather Data'!$L$2:$P$4170,'DDD Model Calculations'!$D$22,FALSE),"")</f>
        <v/>
      </c>
      <c r="M22" t="str">
        <f t="shared" si="16"/>
        <v/>
      </c>
      <c r="N22" t="str">
        <f t="shared" si="0"/>
        <v/>
      </c>
      <c r="O22" t="str">
        <f t="shared" si="1"/>
        <v/>
      </c>
      <c r="P22" t="str">
        <f t="shared" si="17"/>
        <v/>
      </c>
      <c r="Q22" t="str">
        <f t="shared" si="2"/>
        <v/>
      </c>
      <c r="R22" t="str">
        <f t="shared" si="3"/>
        <v/>
      </c>
      <c r="S22" t="str">
        <f>IF('DDD Model Calculations'!$D$23=1,WorkingData!AF22,IF('DDD Model Calculations'!$D$23=2,WorkingData!AG22,IF('DDD Model Calculations'!$D$23=4,WorkingData!AH22,WorkingData!AI22)))</f>
        <v/>
      </c>
      <c r="T22" t="str">
        <f t="shared" si="4"/>
        <v/>
      </c>
      <c r="U22" t="str">
        <f t="shared" si="5"/>
        <v/>
      </c>
      <c r="V22" t="str">
        <f t="shared" si="6"/>
        <v/>
      </c>
      <c r="W22" t="str">
        <f t="shared" si="7"/>
        <v/>
      </c>
      <c r="X22" t="str">
        <f>IF(AND($N22&gt;0,$N22&lt;&gt;"",'DDD Model Calculations'!$K$3&gt;=3),$N22-('DDD Model Calculations'!K$13+'DDD Model Calculations'!K$12*WorkingData!$P22),"")</f>
        <v/>
      </c>
      <c r="Y22" t="str">
        <f>IF(AND($N22&gt;0,$N22&lt;&gt;""),$N22-('DDD Model Calculations'!L$13+'DDD Model Calculations'!L$12*WorkingData!$P22),"")</f>
        <v/>
      </c>
      <c r="Z22" t="str">
        <f>IF(AND($N22&gt;0,$N22&lt;&gt;""),$N22-('DDD Model Calculations'!M$13+'DDD Model Calculations'!M$12*WorkingData!$P22),"")</f>
        <v/>
      </c>
      <c r="AA22" t="str">
        <f>IF(AND($N22&gt;0,$N22&lt;&gt;""),$N22-('DDD Model Calculations'!N$13+'DDD Model Calculations'!N$12*WorkingData!$P22),"")</f>
        <v/>
      </c>
      <c r="AB22" t="str">
        <f>IF(X22&lt;&gt;"",X22/'DDD Model Calculations'!K$11,"")</f>
        <v/>
      </c>
      <c r="AC22" t="str">
        <f>IF(Y22&lt;&gt;"",Y22/'DDD Model Calculations'!L$11,"")</f>
        <v/>
      </c>
      <c r="AD22" t="str">
        <f>IF(Z22&lt;&gt;"",Z22/'DDD Model Calculations'!M$11,"")</f>
        <v/>
      </c>
      <c r="AE22" t="str">
        <f>IF(AA22&lt;&gt;"",AA22/'DDD Model Calculations'!N$11,"")</f>
        <v/>
      </c>
      <c r="AF22" t="str">
        <f t="shared" si="8"/>
        <v/>
      </c>
      <c r="AG22" t="str">
        <f t="shared" si="9"/>
        <v/>
      </c>
      <c r="AH22" t="str">
        <f t="shared" si="10"/>
        <v/>
      </c>
      <c r="AI22" t="str">
        <f t="shared" si="11"/>
        <v/>
      </c>
    </row>
    <row r="23" spans="1:35" x14ac:dyDescent="0.25">
      <c r="A23" s="2"/>
      <c r="G23" t="str">
        <f t="shared" si="12"/>
        <v/>
      </c>
      <c r="H23" s="2" t="str">
        <f t="shared" si="13"/>
        <v/>
      </c>
      <c r="I23" t="str">
        <f t="shared" si="14"/>
        <v/>
      </c>
      <c r="J23" t="str">
        <f t="shared" si="15"/>
        <v/>
      </c>
      <c r="K23" t="str">
        <f>IF(AND($H24&gt;0,$H24&lt;&gt;""),VLOOKUP($H24,'Weather Data'!$L$2:$P$4170,'DDD Model Calculations'!$D$22,FALSE),"")</f>
        <v/>
      </c>
      <c r="L23" t="str">
        <f>IF(AND($K23&gt;0,$K23&lt;&gt;""),VLOOKUP($H23,'Weather Data'!$L$2:$P$4170,'DDD Model Calculations'!$D$22,FALSE),"")</f>
        <v/>
      </c>
      <c r="M23" t="str">
        <f t="shared" si="16"/>
        <v/>
      </c>
      <c r="N23" t="str">
        <f t="shared" si="0"/>
        <v/>
      </c>
      <c r="O23" t="str">
        <f t="shared" si="1"/>
        <v/>
      </c>
      <c r="P23" t="str">
        <f t="shared" si="17"/>
        <v/>
      </c>
      <c r="Q23" t="str">
        <f t="shared" si="2"/>
        <v/>
      </c>
      <c r="R23" t="str">
        <f t="shared" si="3"/>
        <v/>
      </c>
      <c r="S23" t="str">
        <f>IF('DDD Model Calculations'!$D$23=1,WorkingData!AF23,IF('DDD Model Calculations'!$D$23=2,WorkingData!AG23,IF('DDD Model Calculations'!$D$23=4,WorkingData!AH23,WorkingData!AI23)))</f>
        <v/>
      </c>
      <c r="T23" t="str">
        <f t="shared" si="4"/>
        <v/>
      </c>
      <c r="U23" t="str">
        <f t="shared" si="5"/>
        <v/>
      </c>
      <c r="V23" t="str">
        <f t="shared" si="6"/>
        <v/>
      </c>
      <c r="W23" t="str">
        <f t="shared" si="7"/>
        <v/>
      </c>
      <c r="X23" t="str">
        <f>IF(AND($N23&gt;0,$N23&lt;&gt;"",'DDD Model Calculations'!$K$3&gt;=3),$N23-('DDD Model Calculations'!K$13+'DDD Model Calculations'!K$12*WorkingData!$P23),"")</f>
        <v/>
      </c>
      <c r="Y23" t="str">
        <f>IF(AND($N23&gt;0,$N23&lt;&gt;""),$N23-('DDD Model Calculations'!L$13+'DDD Model Calculations'!L$12*WorkingData!$P23),"")</f>
        <v/>
      </c>
      <c r="Z23" t="str">
        <f>IF(AND($N23&gt;0,$N23&lt;&gt;""),$N23-('DDD Model Calculations'!M$13+'DDD Model Calculations'!M$12*WorkingData!$P23),"")</f>
        <v/>
      </c>
      <c r="AA23" t="str">
        <f>IF(AND($N23&gt;0,$N23&lt;&gt;""),$N23-('DDD Model Calculations'!N$13+'DDD Model Calculations'!N$12*WorkingData!$P23),"")</f>
        <v/>
      </c>
      <c r="AB23" t="str">
        <f>IF(X23&lt;&gt;"",X23/'DDD Model Calculations'!K$11,"")</f>
        <v/>
      </c>
      <c r="AC23" t="str">
        <f>IF(Y23&lt;&gt;"",Y23/'DDD Model Calculations'!L$11,"")</f>
        <v/>
      </c>
      <c r="AD23" t="str">
        <f>IF(Z23&lt;&gt;"",Z23/'DDD Model Calculations'!M$11,"")</f>
        <v/>
      </c>
      <c r="AE23" t="str">
        <f>IF(AA23&lt;&gt;"",AA23/'DDD Model Calculations'!N$11,"")</f>
        <v/>
      </c>
      <c r="AF23" t="str">
        <f t="shared" si="8"/>
        <v/>
      </c>
      <c r="AG23" t="str">
        <f t="shared" si="9"/>
        <v/>
      </c>
      <c r="AH23" t="str">
        <f t="shared" si="10"/>
        <v/>
      </c>
      <c r="AI23" t="str">
        <f t="shared" si="11"/>
        <v/>
      </c>
    </row>
    <row r="24" spans="1:35" x14ac:dyDescent="0.25">
      <c r="A24" s="2"/>
      <c r="G24" t="str">
        <f t="shared" si="12"/>
        <v/>
      </c>
      <c r="H24" s="2" t="str">
        <f t="shared" si="13"/>
        <v/>
      </c>
      <c r="I24" t="str">
        <f t="shared" si="14"/>
        <v/>
      </c>
      <c r="J24" t="str">
        <f t="shared" si="15"/>
        <v/>
      </c>
      <c r="K24" t="str">
        <f>IF(AND($H25&gt;0,$H25&lt;&gt;""),VLOOKUP($H25,'Weather Data'!$L$2:$P$4170,'DDD Model Calculations'!$D$22,FALSE),"")</f>
        <v/>
      </c>
      <c r="L24" t="str">
        <f>IF(AND($K24&gt;0,$K24&lt;&gt;""),VLOOKUP($H24,'Weather Data'!$L$2:$P$4170,'DDD Model Calculations'!$D$22,FALSE),"")</f>
        <v/>
      </c>
      <c r="M24" t="str">
        <f t="shared" si="16"/>
        <v/>
      </c>
      <c r="N24" t="str">
        <f t="shared" si="0"/>
        <v/>
      </c>
      <c r="O24" t="str">
        <f t="shared" si="1"/>
        <v/>
      </c>
      <c r="P24" t="str">
        <f t="shared" si="17"/>
        <v/>
      </c>
      <c r="Q24" t="str">
        <f t="shared" si="2"/>
        <v/>
      </c>
      <c r="R24" t="str">
        <f t="shared" si="3"/>
        <v/>
      </c>
      <c r="S24" t="str">
        <f>IF('DDD Model Calculations'!$D$23=1,WorkingData!AF24,IF('DDD Model Calculations'!$D$23=2,WorkingData!AG24,IF('DDD Model Calculations'!$D$23=4,WorkingData!AH24,WorkingData!AI24)))</f>
        <v/>
      </c>
      <c r="T24" t="str">
        <f t="shared" si="4"/>
        <v/>
      </c>
      <c r="U24" t="str">
        <f t="shared" si="5"/>
        <v/>
      </c>
      <c r="V24" t="str">
        <f t="shared" si="6"/>
        <v/>
      </c>
      <c r="W24" t="str">
        <f t="shared" si="7"/>
        <v/>
      </c>
      <c r="X24" t="str">
        <f>IF(AND($N24&gt;0,$N24&lt;&gt;"",'DDD Model Calculations'!$K$3&gt;=3),$N24-('DDD Model Calculations'!K$13+'DDD Model Calculations'!K$12*WorkingData!$P24),"")</f>
        <v/>
      </c>
      <c r="Y24" t="str">
        <f>IF(AND($N24&gt;0,$N24&lt;&gt;""),$N24-('DDD Model Calculations'!L$13+'DDD Model Calculations'!L$12*WorkingData!$P24),"")</f>
        <v/>
      </c>
      <c r="Z24" t="str">
        <f>IF(AND($N24&gt;0,$N24&lt;&gt;""),$N24-('DDD Model Calculations'!M$13+'DDD Model Calculations'!M$12*WorkingData!$P24),"")</f>
        <v/>
      </c>
      <c r="AA24" t="str">
        <f>IF(AND($N24&gt;0,$N24&lt;&gt;""),$N24-('DDD Model Calculations'!N$13+'DDD Model Calculations'!N$12*WorkingData!$P24),"")</f>
        <v/>
      </c>
      <c r="AB24" t="str">
        <f>IF(X24&lt;&gt;"",X24/'DDD Model Calculations'!K$11,"")</f>
        <v/>
      </c>
      <c r="AC24" t="str">
        <f>IF(Y24&lt;&gt;"",Y24/'DDD Model Calculations'!L$11,"")</f>
        <v/>
      </c>
      <c r="AD24" t="str">
        <f>IF(Z24&lt;&gt;"",Z24/'DDD Model Calculations'!M$11,"")</f>
        <v/>
      </c>
      <c r="AE24" t="str">
        <f>IF(AA24&lt;&gt;"",AA24/'DDD Model Calculations'!N$11,"")</f>
        <v/>
      </c>
      <c r="AF24" t="str">
        <f t="shared" si="8"/>
        <v/>
      </c>
      <c r="AG24" t="str">
        <f t="shared" si="9"/>
        <v/>
      </c>
      <c r="AH24" t="str">
        <f t="shared" si="10"/>
        <v/>
      </c>
      <c r="AI24" t="str">
        <f t="shared" si="11"/>
        <v/>
      </c>
    </row>
    <row r="25" spans="1:35" x14ac:dyDescent="0.25">
      <c r="A25" s="2"/>
      <c r="G25" t="str">
        <f t="shared" si="12"/>
        <v/>
      </c>
      <c r="H25" s="2" t="str">
        <f t="shared" si="13"/>
        <v/>
      </c>
      <c r="I25" t="str">
        <f t="shared" si="14"/>
        <v/>
      </c>
      <c r="J25" t="str">
        <f t="shared" si="15"/>
        <v/>
      </c>
      <c r="K25" t="str">
        <f>IF(AND($H26&gt;0,$H26&lt;&gt;""),VLOOKUP($H26,'Weather Data'!$L$2:$P$4170,'DDD Model Calculations'!$D$22,FALSE),"")</f>
        <v/>
      </c>
      <c r="L25" t="str">
        <f>IF(AND($K25&gt;0,$K25&lt;&gt;""),VLOOKUP($H25,'Weather Data'!$L$2:$P$4170,'DDD Model Calculations'!$D$22,FALSE),"")</f>
        <v/>
      </c>
      <c r="M25" t="str">
        <f t="shared" si="16"/>
        <v/>
      </c>
      <c r="N25" t="str">
        <f t="shared" si="0"/>
        <v/>
      </c>
      <c r="O25" t="str">
        <f t="shared" si="1"/>
        <v/>
      </c>
      <c r="P25" t="str">
        <f t="shared" si="17"/>
        <v/>
      </c>
      <c r="Q25" t="str">
        <f t="shared" si="2"/>
        <v/>
      </c>
      <c r="R25" t="str">
        <f t="shared" si="3"/>
        <v/>
      </c>
      <c r="S25" t="str">
        <f>IF('DDD Model Calculations'!$D$23=1,WorkingData!AF25,IF('DDD Model Calculations'!$D$23=2,WorkingData!AG25,IF('DDD Model Calculations'!$D$23=4,WorkingData!AH25,WorkingData!AI25)))</f>
        <v/>
      </c>
      <c r="T25" t="str">
        <f t="shared" si="4"/>
        <v/>
      </c>
      <c r="U25" t="str">
        <f t="shared" si="5"/>
        <v/>
      </c>
      <c r="V25" t="str">
        <f t="shared" si="6"/>
        <v/>
      </c>
      <c r="W25" t="str">
        <f t="shared" si="7"/>
        <v/>
      </c>
      <c r="X25" t="str">
        <f>IF(AND($N25&gt;0,$N25&lt;&gt;"",'DDD Model Calculations'!$K$3&gt;=3),$N25-('DDD Model Calculations'!K$13+'DDD Model Calculations'!K$12*WorkingData!$P25),"")</f>
        <v/>
      </c>
      <c r="Y25" t="str">
        <f>IF(AND($N25&gt;0,$N25&lt;&gt;""),$N25-('DDD Model Calculations'!L$13+'DDD Model Calculations'!L$12*WorkingData!$P25),"")</f>
        <v/>
      </c>
      <c r="Z25" t="str">
        <f>IF(AND($N25&gt;0,$N25&lt;&gt;""),$N25-('DDD Model Calculations'!M$13+'DDD Model Calculations'!M$12*WorkingData!$P25),"")</f>
        <v/>
      </c>
      <c r="AA25" t="str">
        <f>IF(AND($N25&gt;0,$N25&lt;&gt;""),$N25-('DDD Model Calculations'!N$13+'DDD Model Calculations'!N$12*WorkingData!$P25),"")</f>
        <v/>
      </c>
      <c r="AB25" t="str">
        <f>IF(X25&lt;&gt;"",X25/'DDD Model Calculations'!K$11,"")</f>
        <v/>
      </c>
      <c r="AC25" t="str">
        <f>IF(Y25&lt;&gt;"",Y25/'DDD Model Calculations'!L$11,"")</f>
        <v/>
      </c>
      <c r="AD25" t="str">
        <f>IF(Z25&lt;&gt;"",Z25/'DDD Model Calculations'!M$11,"")</f>
        <v/>
      </c>
      <c r="AE25" t="str">
        <f>IF(AA25&lt;&gt;"",AA25/'DDD Model Calculations'!N$11,"")</f>
        <v/>
      </c>
      <c r="AF25" t="str">
        <f t="shared" si="8"/>
        <v/>
      </c>
      <c r="AG25" t="str">
        <f t="shared" si="9"/>
        <v/>
      </c>
      <c r="AH25" t="str">
        <f t="shared" si="10"/>
        <v/>
      </c>
      <c r="AI25" t="str">
        <f t="shared" si="11"/>
        <v/>
      </c>
    </row>
    <row r="26" spans="1:35" x14ac:dyDescent="0.25">
      <c r="A26" s="2"/>
      <c r="G26" t="str">
        <f t="shared" si="12"/>
        <v/>
      </c>
      <c r="H26" s="2" t="str">
        <f t="shared" si="13"/>
        <v/>
      </c>
      <c r="I26" t="str">
        <f t="shared" si="14"/>
        <v/>
      </c>
      <c r="J26" t="str">
        <f t="shared" si="15"/>
        <v/>
      </c>
      <c r="K26" t="str">
        <f>IF(AND($H27&gt;0,$H27&lt;&gt;""),VLOOKUP($H27,'Weather Data'!$L$2:$P$4170,'DDD Model Calculations'!$D$22,FALSE),"")</f>
        <v/>
      </c>
      <c r="L26" t="str">
        <f>IF(AND($K26&gt;0,$K26&lt;&gt;""),VLOOKUP($H26,'Weather Data'!$L$2:$P$4170,'DDD Model Calculations'!$D$22,FALSE),"")</f>
        <v/>
      </c>
      <c r="M26" t="str">
        <f t="shared" si="16"/>
        <v/>
      </c>
      <c r="N26" t="str">
        <f t="shared" si="0"/>
        <v/>
      </c>
      <c r="O26" t="str">
        <f t="shared" si="1"/>
        <v/>
      </c>
      <c r="P26" t="str">
        <f t="shared" si="17"/>
        <v/>
      </c>
      <c r="Q26" t="str">
        <f t="shared" si="2"/>
        <v/>
      </c>
      <c r="R26" t="str">
        <f t="shared" si="3"/>
        <v/>
      </c>
      <c r="S26" t="str">
        <f>IF('DDD Model Calculations'!$D$23=1,WorkingData!AF26,IF('DDD Model Calculations'!$D$23=2,WorkingData!AG26,IF('DDD Model Calculations'!$D$23=4,WorkingData!AH26,WorkingData!AI26)))</f>
        <v/>
      </c>
      <c r="T26" t="str">
        <f t="shared" si="4"/>
        <v/>
      </c>
      <c r="U26" t="str">
        <f t="shared" si="5"/>
        <v/>
      </c>
      <c r="V26" t="str">
        <f t="shared" si="6"/>
        <v/>
      </c>
      <c r="W26" t="str">
        <f t="shared" si="7"/>
        <v/>
      </c>
      <c r="X26" t="str">
        <f>IF(AND($N26&gt;0,$N26&lt;&gt;"",'DDD Model Calculations'!$K$3&gt;=3),$N26-('DDD Model Calculations'!K$13+'DDD Model Calculations'!K$12*WorkingData!$P26),"")</f>
        <v/>
      </c>
      <c r="Y26" t="str">
        <f>IF(AND($N26&gt;0,$N26&lt;&gt;""),$N26-('DDD Model Calculations'!L$13+'DDD Model Calculations'!L$12*WorkingData!$P26),"")</f>
        <v/>
      </c>
      <c r="Z26" t="str">
        <f>IF(AND($N26&gt;0,$N26&lt;&gt;""),$N26-('DDD Model Calculations'!M$13+'DDD Model Calculations'!M$12*WorkingData!$P26),"")</f>
        <v/>
      </c>
      <c r="AA26" t="str">
        <f>IF(AND($N26&gt;0,$N26&lt;&gt;""),$N26-('DDD Model Calculations'!N$13+'DDD Model Calculations'!N$12*WorkingData!$P26),"")</f>
        <v/>
      </c>
      <c r="AB26" t="str">
        <f>IF(X26&lt;&gt;"",X26/'DDD Model Calculations'!K$11,"")</f>
        <v/>
      </c>
      <c r="AC26" t="str">
        <f>IF(Y26&lt;&gt;"",Y26/'DDD Model Calculations'!L$11,"")</f>
        <v/>
      </c>
      <c r="AD26" t="str">
        <f>IF(Z26&lt;&gt;"",Z26/'DDD Model Calculations'!M$11,"")</f>
        <v/>
      </c>
      <c r="AE26" t="str">
        <f>IF(AA26&lt;&gt;"",AA26/'DDD Model Calculations'!N$11,"")</f>
        <v/>
      </c>
      <c r="AF26" t="str">
        <f t="shared" si="8"/>
        <v/>
      </c>
      <c r="AG26" t="str">
        <f t="shared" si="9"/>
        <v/>
      </c>
      <c r="AH26" t="str">
        <f t="shared" si="10"/>
        <v/>
      </c>
      <c r="AI26" t="str">
        <f t="shared" si="11"/>
        <v/>
      </c>
    </row>
    <row r="27" spans="1:35" x14ac:dyDescent="0.25">
      <c r="A27" s="2"/>
      <c r="G27" t="str">
        <f t="shared" si="12"/>
        <v/>
      </c>
      <c r="H27" s="2" t="str">
        <f t="shared" si="13"/>
        <v/>
      </c>
      <c r="I27" t="str">
        <f t="shared" si="14"/>
        <v/>
      </c>
      <c r="J27" t="str">
        <f t="shared" si="15"/>
        <v/>
      </c>
      <c r="K27" t="str">
        <f>IF(AND($H28&gt;0,$H28&lt;&gt;""),VLOOKUP($H28,'Weather Data'!$L$2:$P$4170,'DDD Model Calculations'!$D$22,FALSE),"")</f>
        <v/>
      </c>
      <c r="L27" t="str">
        <f>IF(AND($K27&gt;0,$K27&lt;&gt;""),VLOOKUP($H27,'Weather Data'!$L$2:$P$4170,'DDD Model Calculations'!$D$22,FALSE),"")</f>
        <v/>
      </c>
      <c r="M27" t="str">
        <f t="shared" si="16"/>
        <v/>
      </c>
      <c r="N27" t="str">
        <f t="shared" si="0"/>
        <v/>
      </c>
      <c r="O27" t="str">
        <f t="shared" si="1"/>
        <v/>
      </c>
      <c r="P27" t="str">
        <f t="shared" si="17"/>
        <v/>
      </c>
      <c r="Q27" t="str">
        <f t="shared" si="2"/>
        <v/>
      </c>
      <c r="R27" t="str">
        <f t="shared" si="3"/>
        <v/>
      </c>
      <c r="S27" t="str">
        <f>IF('DDD Model Calculations'!$D$23=1,WorkingData!AF27,IF('DDD Model Calculations'!$D$23=2,WorkingData!AG27,IF('DDD Model Calculations'!$D$23=4,WorkingData!AH27,WorkingData!AI27)))</f>
        <v/>
      </c>
      <c r="T27" t="str">
        <f t="shared" si="4"/>
        <v/>
      </c>
      <c r="U27" t="str">
        <f t="shared" si="5"/>
        <v/>
      </c>
      <c r="V27" t="str">
        <f t="shared" si="6"/>
        <v/>
      </c>
      <c r="W27" t="str">
        <f t="shared" si="7"/>
        <v/>
      </c>
      <c r="X27" t="str">
        <f>IF(AND($N27&gt;0,$N27&lt;&gt;"",'DDD Model Calculations'!$K$3&gt;=3),$N27-('DDD Model Calculations'!K$13+'DDD Model Calculations'!K$12*WorkingData!$P27),"")</f>
        <v/>
      </c>
      <c r="Y27" t="str">
        <f>IF(AND($N27&gt;0,$N27&lt;&gt;""),$N27-('DDD Model Calculations'!L$13+'DDD Model Calculations'!L$12*WorkingData!$P27),"")</f>
        <v/>
      </c>
      <c r="Z27" t="str">
        <f>IF(AND($N27&gt;0,$N27&lt;&gt;""),$N27-('DDD Model Calculations'!M$13+'DDD Model Calculations'!M$12*WorkingData!$P27),"")</f>
        <v/>
      </c>
      <c r="AA27" t="str">
        <f>IF(AND($N27&gt;0,$N27&lt;&gt;""),$N27-('DDD Model Calculations'!N$13+'DDD Model Calculations'!N$12*WorkingData!$P27),"")</f>
        <v/>
      </c>
      <c r="AB27" t="str">
        <f>IF(X27&lt;&gt;"",X27/'DDD Model Calculations'!K$11,"")</f>
        <v/>
      </c>
      <c r="AC27" t="str">
        <f>IF(Y27&lt;&gt;"",Y27/'DDD Model Calculations'!L$11,"")</f>
        <v/>
      </c>
      <c r="AD27" t="str">
        <f>IF(Z27&lt;&gt;"",Z27/'DDD Model Calculations'!M$11,"")</f>
        <v/>
      </c>
      <c r="AE27" t="str">
        <f>IF(AA27&lt;&gt;"",AA27/'DDD Model Calculations'!N$11,"")</f>
        <v/>
      </c>
      <c r="AF27" t="str">
        <f t="shared" si="8"/>
        <v/>
      </c>
      <c r="AG27" t="str">
        <f t="shared" si="9"/>
        <v/>
      </c>
      <c r="AH27" t="str">
        <f t="shared" si="10"/>
        <v/>
      </c>
      <c r="AI27" t="str">
        <f t="shared" si="11"/>
        <v/>
      </c>
    </row>
    <row r="28" spans="1:35" x14ac:dyDescent="0.25">
      <c r="A28" s="2"/>
      <c r="G28" t="str">
        <f t="shared" si="12"/>
        <v/>
      </c>
      <c r="H28" s="2" t="str">
        <f t="shared" si="13"/>
        <v/>
      </c>
      <c r="I28" t="str">
        <f t="shared" si="14"/>
        <v/>
      </c>
      <c r="J28" t="str">
        <f t="shared" si="15"/>
        <v/>
      </c>
      <c r="K28" t="str">
        <f>IF(AND($H29&gt;0,$H29&lt;&gt;""),VLOOKUP($H29,'Weather Data'!$L$2:$P$4170,'DDD Model Calculations'!$D$22,FALSE),"")</f>
        <v/>
      </c>
      <c r="L28" t="str">
        <f>IF(AND($K28&gt;0,$K28&lt;&gt;""),VLOOKUP($H28,'Weather Data'!$L$2:$P$4170,'DDD Model Calculations'!$D$22,FALSE),"")</f>
        <v/>
      </c>
      <c r="M28" t="str">
        <f t="shared" si="16"/>
        <v/>
      </c>
      <c r="N28" t="str">
        <f t="shared" si="0"/>
        <v/>
      </c>
      <c r="O28" t="str">
        <f t="shared" si="1"/>
        <v/>
      </c>
      <c r="P28" t="str">
        <f t="shared" si="17"/>
        <v/>
      </c>
      <c r="Q28" t="str">
        <f t="shared" si="2"/>
        <v/>
      </c>
      <c r="R28" t="str">
        <f t="shared" si="3"/>
        <v/>
      </c>
      <c r="S28" t="str">
        <f>IF('DDD Model Calculations'!$D$23=1,WorkingData!AF28,IF('DDD Model Calculations'!$D$23=2,WorkingData!AG28,IF('DDD Model Calculations'!$D$23=4,WorkingData!AH28,WorkingData!AI28)))</f>
        <v/>
      </c>
      <c r="T28" t="str">
        <f t="shared" si="4"/>
        <v/>
      </c>
      <c r="U28" t="str">
        <f t="shared" si="5"/>
        <v/>
      </c>
      <c r="V28" t="str">
        <f t="shared" si="6"/>
        <v/>
      </c>
      <c r="W28" t="str">
        <f t="shared" si="7"/>
        <v/>
      </c>
      <c r="X28" t="str">
        <f>IF(AND($N28&gt;0,$N28&lt;&gt;"",'DDD Model Calculations'!$K$3&gt;=3),$N28-('DDD Model Calculations'!K$13+'DDD Model Calculations'!K$12*WorkingData!$P28),"")</f>
        <v/>
      </c>
      <c r="Y28" t="str">
        <f>IF(AND($N28&gt;0,$N28&lt;&gt;""),$N28-('DDD Model Calculations'!L$13+'DDD Model Calculations'!L$12*WorkingData!$P28),"")</f>
        <v/>
      </c>
      <c r="Z28" t="str">
        <f>IF(AND($N28&gt;0,$N28&lt;&gt;""),$N28-('DDD Model Calculations'!M$13+'DDD Model Calculations'!M$12*WorkingData!$P28),"")</f>
        <v/>
      </c>
      <c r="AA28" t="str">
        <f>IF(AND($N28&gt;0,$N28&lt;&gt;""),$N28-('DDD Model Calculations'!N$13+'DDD Model Calculations'!N$12*WorkingData!$P28),"")</f>
        <v/>
      </c>
      <c r="AB28" t="str">
        <f>IF(X28&lt;&gt;"",X28/'DDD Model Calculations'!K$11,"")</f>
        <v/>
      </c>
      <c r="AC28" t="str">
        <f>IF(Y28&lt;&gt;"",Y28/'DDD Model Calculations'!L$11,"")</f>
        <v/>
      </c>
      <c r="AD28" t="str">
        <f>IF(Z28&lt;&gt;"",Z28/'DDD Model Calculations'!M$11,"")</f>
        <v/>
      </c>
      <c r="AE28" t="str">
        <f>IF(AA28&lt;&gt;"",AA28/'DDD Model Calculations'!N$11,"")</f>
        <v/>
      </c>
      <c r="AF28" t="str">
        <f t="shared" si="8"/>
        <v/>
      </c>
      <c r="AG28" t="str">
        <f t="shared" si="9"/>
        <v/>
      </c>
      <c r="AH28" t="str">
        <f t="shared" si="10"/>
        <v/>
      </c>
      <c r="AI28" t="str">
        <f t="shared" si="11"/>
        <v/>
      </c>
    </row>
    <row r="29" spans="1:35" x14ac:dyDescent="0.25">
      <c r="A29" s="2"/>
      <c r="G29" t="str">
        <f t="shared" si="12"/>
        <v/>
      </c>
      <c r="H29" s="2" t="str">
        <f t="shared" si="13"/>
        <v/>
      </c>
      <c r="I29" t="str">
        <f t="shared" si="14"/>
        <v/>
      </c>
      <c r="J29" t="str">
        <f t="shared" si="15"/>
        <v/>
      </c>
      <c r="K29" t="str">
        <f>IF(AND($H30&gt;0,$H30&lt;&gt;""),VLOOKUP($H30,'Weather Data'!$L$2:$P$4170,'DDD Model Calculations'!$D$22,FALSE),"")</f>
        <v/>
      </c>
      <c r="L29" t="str">
        <f>IF(AND($K29&gt;0,$K29&lt;&gt;""),VLOOKUP($H29,'Weather Data'!$L$2:$P$4170,'DDD Model Calculations'!$D$22,FALSE),"")</f>
        <v/>
      </c>
      <c r="M29" t="str">
        <f t="shared" si="16"/>
        <v/>
      </c>
      <c r="N29" t="str">
        <f t="shared" si="0"/>
        <v/>
      </c>
      <c r="O29" t="str">
        <f t="shared" si="1"/>
        <v/>
      </c>
      <c r="P29" t="str">
        <f t="shared" si="17"/>
        <v/>
      </c>
      <c r="Q29" t="str">
        <f t="shared" si="2"/>
        <v/>
      </c>
      <c r="R29" t="str">
        <f t="shared" si="3"/>
        <v/>
      </c>
      <c r="S29" t="str">
        <f>IF('DDD Model Calculations'!$D$23=1,WorkingData!AF29,IF('DDD Model Calculations'!$D$23=2,WorkingData!AG29,IF('DDD Model Calculations'!$D$23=4,WorkingData!AH29,WorkingData!AI29)))</f>
        <v/>
      </c>
      <c r="T29" t="str">
        <f t="shared" si="4"/>
        <v/>
      </c>
      <c r="U29" t="str">
        <f t="shared" si="5"/>
        <v/>
      </c>
      <c r="V29" t="str">
        <f t="shared" si="6"/>
        <v/>
      </c>
      <c r="W29" t="str">
        <f t="shared" si="7"/>
        <v/>
      </c>
      <c r="X29" t="str">
        <f>IF(AND($N29&gt;0,$N29&lt;&gt;"",'DDD Model Calculations'!$K$3&gt;=3),$N29-('DDD Model Calculations'!K$13+'DDD Model Calculations'!K$12*WorkingData!$P29),"")</f>
        <v/>
      </c>
      <c r="Y29" t="str">
        <f>IF(AND($N29&gt;0,$N29&lt;&gt;""),$N29-('DDD Model Calculations'!L$13+'DDD Model Calculations'!L$12*WorkingData!$P29),"")</f>
        <v/>
      </c>
      <c r="Z29" t="str">
        <f>IF(AND($N29&gt;0,$N29&lt;&gt;""),$N29-('DDD Model Calculations'!M$13+'DDD Model Calculations'!M$12*WorkingData!$P29),"")</f>
        <v/>
      </c>
      <c r="AA29" t="str">
        <f>IF(AND($N29&gt;0,$N29&lt;&gt;""),$N29-('DDD Model Calculations'!N$13+'DDD Model Calculations'!N$12*WorkingData!$P29),"")</f>
        <v/>
      </c>
      <c r="AB29" t="str">
        <f>IF(X29&lt;&gt;"",X29/'DDD Model Calculations'!K$11,"")</f>
        <v/>
      </c>
      <c r="AC29" t="str">
        <f>IF(Y29&lt;&gt;"",Y29/'DDD Model Calculations'!L$11,"")</f>
        <v/>
      </c>
      <c r="AD29" t="str">
        <f>IF(Z29&lt;&gt;"",Z29/'DDD Model Calculations'!M$11,"")</f>
        <v/>
      </c>
      <c r="AE29" t="str">
        <f>IF(AA29&lt;&gt;"",AA29/'DDD Model Calculations'!N$11,"")</f>
        <v/>
      </c>
      <c r="AF29" t="str">
        <f t="shared" si="8"/>
        <v/>
      </c>
      <c r="AG29" t="str">
        <f t="shared" si="9"/>
        <v/>
      </c>
      <c r="AH29" t="str">
        <f t="shared" si="10"/>
        <v/>
      </c>
      <c r="AI29" t="str">
        <f t="shared" si="11"/>
        <v/>
      </c>
    </row>
    <row r="30" spans="1:35" x14ac:dyDescent="0.25">
      <c r="A30" s="2"/>
      <c r="G30" t="str">
        <f t="shared" si="12"/>
        <v/>
      </c>
      <c r="H30" s="2" t="str">
        <f t="shared" si="13"/>
        <v/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 x14ac:dyDescent="0.25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 x14ac:dyDescent="0.2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 x14ac:dyDescent="0.2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 x14ac:dyDescent="0.2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 x14ac:dyDescent="0.2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 x14ac:dyDescent="0.2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 x14ac:dyDescent="0.2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 x14ac:dyDescent="0.2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 x14ac:dyDescent="0.2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 x14ac:dyDescent="0.2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 x14ac:dyDescent="0.2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 x14ac:dyDescent="0.2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 x14ac:dyDescent="0.2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 x14ac:dyDescent="0.2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 x14ac:dyDescent="0.2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 x14ac:dyDescent="0.2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 x14ac:dyDescent="0.2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 x14ac:dyDescent="0.2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 x14ac:dyDescent="0.2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 x14ac:dyDescent="0.2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 x14ac:dyDescent="0.2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 x14ac:dyDescent="0.2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 x14ac:dyDescent="0.2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 x14ac:dyDescent="0.2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 x14ac:dyDescent="0.2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 x14ac:dyDescent="0.2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 x14ac:dyDescent="0.2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 x14ac:dyDescent="0.2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 x14ac:dyDescent="0.2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 x14ac:dyDescent="0.2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 x14ac:dyDescent="0.2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2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2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2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2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2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 x14ac:dyDescent="0.2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 x14ac:dyDescent="0.2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 x14ac:dyDescent="0.2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 x14ac:dyDescent="0.2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 x14ac:dyDescent="0.2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 x14ac:dyDescent="0.2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 x14ac:dyDescent="0.2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 x14ac:dyDescent="0.2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 x14ac:dyDescent="0.2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 x14ac:dyDescent="0.2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 x14ac:dyDescent="0.2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 x14ac:dyDescent="0.2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 x14ac:dyDescent="0.2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 x14ac:dyDescent="0.2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 x14ac:dyDescent="0.2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 x14ac:dyDescent="0.2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 x14ac:dyDescent="0.2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 x14ac:dyDescent="0.2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 x14ac:dyDescent="0.2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 x14ac:dyDescent="0.2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 x14ac:dyDescent="0.2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 x14ac:dyDescent="0.2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 x14ac:dyDescent="0.2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 x14ac:dyDescent="0.2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 x14ac:dyDescent="0.2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 x14ac:dyDescent="0.2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 x14ac:dyDescent="0.2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 x14ac:dyDescent="0.2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 x14ac:dyDescent="0.2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 x14ac:dyDescent="0.2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 x14ac:dyDescent="0.2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 x14ac:dyDescent="0.2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 x14ac:dyDescent="0.2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 x14ac:dyDescent="0.2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 x14ac:dyDescent="0.2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 x14ac:dyDescent="0.2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 x14ac:dyDescent="0.2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 x14ac:dyDescent="0.2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 x14ac:dyDescent="0.2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 x14ac:dyDescent="0.2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 x14ac:dyDescent="0.2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 x14ac:dyDescent="0.2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 x14ac:dyDescent="0.2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 x14ac:dyDescent="0.2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 x14ac:dyDescent="0.2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 x14ac:dyDescent="0.2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 x14ac:dyDescent="0.2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 x14ac:dyDescent="0.2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 x14ac:dyDescent="0.2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 x14ac:dyDescent="0.2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 x14ac:dyDescent="0.2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 x14ac:dyDescent="0.2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 x14ac:dyDescent="0.2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 x14ac:dyDescent="0.2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 x14ac:dyDescent="0.2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 x14ac:dyDescent="0.2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 x14ac:dyDescent="0.2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 x14ac:dyDescent="0.2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 x14ac:dyDescent="0.2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 x14ac:dyDescent="0.2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 x14ac:dyDescent="0.2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 x14ac:dyDescent="0.2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 x14ac:dyDescent="0.2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 x14ac:dyDescent="0.2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 x14ac:dyDescent="0.2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 x14ac:dyDescent="0.2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 x14ac:dyDescent="0.2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topLeftCell="A109" workbookViewId="0">
      <selection activeCell="A32" sqref="A32"/>
    </sheetView>
  </sheetViews>
  <sheetFormatPr defaultColWidth="11" defaultRowHeight="15.75" x14ac:dyDescent="0.25"/>
  <cols>
    <col min="1" max="1" width="10.75" style="20"/>
  </cols>
  <sheetData>
    <row r="1" spans="1:6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 x14ac:dyDescent="0.25">
      <c r="A2" s="20" cm="1">
        <f t="array" ref="A2:E133">_xlfn._xlws.SORT('Consumption Data Input'!C3:G134,1,1)</f>
        <v>44391</v>
      </c>
      <c r="B2">
        <v>35</v>
      </c>
      <c r="C2">
        <v>224423</v>
      </c>
      <c r="D2" t="str">
        <v>E</v>
      </c>
      <c r="E2">
        <v>443</v>
      </c>
      <c r="F2">
        <f>E2</f>
        <v>443</v>
      </c>
    </row>
    <row r="3" spans="1:6" x14ac:dyDescent="0.25">
      <c r="A3" s="20">
        <v>44424</v>
      </c>
      <c r="B3">
        <v>33</v>
      </c>
      <c r="C3">
        <v>224589</v>
      </c>
      <c r="D3" t="str">
        <v>A</v>
      </c>
      <c r="E3">
        <v>466</v>
      </c>
      <c r="F3">
        <f>E3+F2</f>
        <v>909</v>
      </c>
    </row>
    <row r="4" spans="1:6" x14ac:dyDescent="0.25">
      <c r="A4" s="20">
        <v>44454</v>
      </c>
      <c r="B4">
        <v>30</v>
      </c>
      <c r="C4">
        <v>224729</v>
      </c>
      <c r="D4" t="str">
        <v>E</v>
      </c>
      <c r="E4">
        <v>393</v>
      </c>
      <c r="F4">
        <f t="shared" ref="F4:F67" si="0">E4+F3</f>
        <v>1302</v>
      </c>
    </row>
    <row r="5" spans="1:6" x14ac:dyDescent="0.25">
      <c r="A5" s="20">
        <v>44483</v>
      </c>
      <c r="B5">
        <v>29</v>
      </c>
      <c r="C5">
        <v>224864</v>
      </c>
      <c r="D5" t="str">
        <v>E</v>
      </c>
      <c r="E5">
        <v>378</v>
      </c>
      <c r="F5">
        <f t="shared" si="0"/>
        <v>1680</v>
      </c>
    </row>
    <row r="6" spans="1:6" x14ac:dyDescent="0.25">
      <c r="A6" s="20">
        <v>44515</v>
      </c>
      <c r="B6">
        <v>32</v>
      </c>
      <c r="C6">
        <v>226408</v>
      </c>
      <c r="D6" t="str">
        <v>E</v>
      </c>
      <c r="E6">
        <v>4330</v>
      </c>
      <c r="F6">
        <f t="shared" si="0"/>
        <v>6010</v>
      </c>
    </row>
    <row r="7" spans="1:6" x14ac:dyDescent="0.25">
      <c r="A7" s="20">
        <v>44545</v>
      </c>
      <c r="B7">
        <v>30</v>
      </c>
      <c r="C7">
        <v>229076</v>
      </c>
      <c r="D7" t="str">
        <v>E</v>
      </c>
      <c r="E7">
        <v>7482</v>
      </c>
      <c r="F7">
        <f t="shared" si="0"/>
        <v>13492</v>
      </c>
    </row>
    <row r="8" spans="1:6" x14ac:dyDescent="0.25">
      <c r="A8" s="20">
        <v>44575</v>
      </c>
      <c r="B8">
        <v>30</v>
      </c>
      <c r="C8">
        <v>232568</v>
      </c>
      <c r="D8" t="str">
        <v>E</v>
      </c>
      <c r="E8">
        <v>9793</v>
      </c>
      <c r="F8">
        <f t="shared" si="0"/>
        <v>23285</v>
      </c>
    </row>
    <row r="9" spans="1:6" x14ac:dyDescent="0.25">
      <c r="A9" s="20">
        <v>44603</v>
      </c>
      <c r="B9">
        <v>28</v>
      </c>
      <c r="C9">
        <v>236230</v>
      </c>
      <c r="D9" t="str">
        <v>E</v>
      </c>
      <c r="E9">
        <v>10270</v>
      </c>
      <c r="F9">
        <f t="shared" si="0"/>
        <v>33555</v>
      </c>
    </row>
    <row r="10" spans="1:6" x14ac:dyDescent="0.25">
      <c r="A10" s="20">
        <v>44635</v>
      </c>
      <c r="B10">
        <v>32</v>
      </c>
      <c r="C10">
        <v>240236</v>
      </c>
      <c r="D10" t="str">
        <v>E</v>
      </c>
      <c r="E10">
        <v>11235</v>
      </c>
      <c r="F10">
        <f t="shared" si="0"/>
        <v>44790</v>
      </c>
    </row>
    <row r="11" spans="1:6" x14ac:dyDescent="0.25">
      <c r="A11" s="20">
        <v>44663</v>
      </c>
      <c r="B11">
        <v>28</v>
      </c>
      <c r="C11">
        <v>242386</v>
      </c>
      <c r="D11" t="str">
        <v>E</v>
      </c>
      <c r="E11">
        <v>6029</v>
      </c>
      <c r="F11">
        <f t="shared" si="0"/>
        <v>50819</v>
      </c>
    </row>
    <row r="12" spans="1:6" x14ac:dyDescent="0.25">
      <c r="A12" s="20">
        <v>44694</v>
      </c>
      <c r="B12">
        <v>31</v>
      </c>
      <c r="C12">
        <v>243772</v>
      </c>
      <c r="D12" t="str">
        <v>E</v>
      </c>
      <c r="E12">
        <v>3887</v>
      </c>
      <c r="F12">
        <f t="shared" si="0"/>
        <v>54706</v>
      </c>
    </row>
    <row r="13" spans="1:6" x14ac:dyDescent="0.25">
      <c r="A13" s="20">
        <v>44756</v>
      </c>
      <c r="B13">
        <v>62</v>
      </c>
      <c r="C13">
        <v>15848</v>
      </c>
      <c r="D13" t="str">
        <v>E</v>
      </c>
      <c r="E13">
        <v>968</v>
      </c>
      <c r="F13">
        <f t="shared" si="0"/>
        <v>55674</v>
      </c>
    </row>
    <row r="14" spans="1:6" x14ac:dyDescent="0.25">
      <c r="A14" s="20">
        <v>44789</v>
      </c>
      <c r="B14">
        <v>33</v>
      </c>
      <c r="C14">
        <v>16153</v>
      </c>
      <c r="D14" t="str">
        <v>A</v>
      </c>
      <c r="E14">
        <v>449</v>
      </c>
      <c r="F14">
        <f t="shared" si="0"/>
        <v>56123</v>
      </c>
    </row>
    <row r="15" spans="1:6" x14ac:dyDescent="0.25">
      <c r="A15" s="20">
        <v>44819</v>
      </c>
      <c r="B15">
        <v>30</v>
      </c>
      <c r="C15">
        <v>16298</v>
      </c>
      <c r="D15" t="str">
        <v>E</v>
      </c>
      <c r="E15">
        <v>407</v>
      </c>
      <c r="F15">
        <f t="shared" si="0"/>
        <v>56530</v>
      </c>
    </row>
    <row r="16" spans="1:6" x14ac:dyDescent="0.25">
      <c r="A16" s="20">
        <v>44851</v>
      </c>
      <c r="B16">
        <v>32</v>
      </c>
      <c r="C16">
        <v>17241</v>
      </c>
      <c r="D16" t="str">
        <v>A</v>
      </c>
      <c r="E16">
        <v>2644</v>
      </c>
      <c r="F16">
        <f t="shared" si="0"/>
        <v>59174</v>
      </c>
    </row>
    <row r="17" spans="1:6" x14ac:dyDescent="0.25">
      <c r="A17" s="20">
        <v>44879</v>
      </c>
      <c r="B17">
        <v>28</v>
      </c>
      <c r="C17">
        <v>18354</v>
      </c>
      <c r="D17" t="str">
        <v>E</v>
      </c>
      <c r="E17">
        <v>3121</v>
      </c>
      <c r="F17">
        <f t="shared" si="0"/>
        <v>62295</v>
      </c>
    </row>
    <row r="18" spans="1:6" x14ac:dyDescent="0.25">
      <c r="A18" s="20">
        <v>44908</v>
      </c>
      <c r="B18">
        <v>29</v>
      </c>
      <c r="C18">
        <v>20523</v>
      </c>
      <c r="D18" t="str">
        <v>A</v>
      </c>
      <c r="E18">
        <v>6083</v>
      </c>
      <c r="F18">
        <f t="shared" si="0"/>
        <v>68378</v>
      </c>
    </row>
    <row r="19" spans="1:6" x14ac:dyDescent="0.25">
      <c r="A19" s="20">
        <v>44970</v>
      </c>
      <c r="B19">
        <v>62</v>
      </c>
      <c r="C19">
        <v>23803</v>
      </c>
      <c r="D19" t="str">
        <v>A</v>
      </c>
      <c r="E19">
        <v>16843</v>
      </c>
      <c r="F19">
        <f t="shared" si="0"/>
        <v>85221</v>
      </c>
    </row>
    <row r="20" spans="1:6" x14ac:dyDescent="0.25">
      <c r="A20" s="20">
        <v>45000</v>
      </c>
      <c r="B20">
        <v>30</v>
      </c>
      <c r="C20">
        <v>29604</v>
      </c>
      <c r="D20" t="str">
        <v>E</v>
      </c>
      <c r="E20">
        <v>8624</v>
      </c>
      <c r="F20">
        <f t="shared" si="0"/>
        <v>93845</v>
      </c>
    </row>
    <row r="21" spans="1:6" x14ac:dyDescent="0.25">
      <c r="A21" s="20">
        <v>45030</v>
      </c>
      <c r="B21">
        <v>30</v>
      </c>
      <c r="C21">
        <v>32104</v>
      </c>
      <c r="D21" t="str">
        <v>A</v>
      </c>
      <c r="E21">
        <v>7011</v>
      </c>
      <c r="F21">
        <f t="shared" si="0"/>
        <v>100856</v>
      </c>
    </row>
    <row r="22" spans="1:6" x14ac:dyDescent="0.25">
      <c r="A22" s="20">
        <v>45061</v>
      </c>
      <c r="B22">
        <v>31</v>
      </c>
      <c r="C22">
        <v>33300</v>
      </c>
      <c r="D22" t="str">
        <v>E</v>
      </c>
      <c r="E22">
        <v>3354</v>
      </c>
      <c r="F22">
        <f t="shared" si="0"/>
        <v>104210</v>
      </c>
    </row>
    <row r="23" spans="1:6" x14ac:dyDescent="0.25">
      <c r="A23" s="20">
        <v>45091</v>
      </c>
      <c r="B23">
        <v>30</v>
      </c>
      <c r="C23">
        <v>33933</v>
      </c>
      <c r="D23" t="str">
        <v>A</v>
      </c>
      <c r="E23">
        <v>1775</v>
      </c>
      <c r="F23">
        <f t="shared" si="0"/>
        <v>105985</v>
      </c>
    </row>
    <row r="24" spans="1:6" x14ac:dyDescent="0.25">
      <c r="A24" s="20">
        <v>45120</v>
      </c>
      <c r="B24">
        <v>29</v>
      </c>
      <c r="C24">
        <v>34073</v>
      </c>
      <c r="D24" t="str">
        <v>E</v>
      </c>
      <c r="E24">
        <v>393</v>
      </c>
      <c r="F24">
        <f t="shared" si="0"/>
        <v>106378</v>
      </c>
    </row>
    <row r="25" spans="1:6" x14ac:dyDescent="0.25">
      <c r="A25" s="20">
        <v>45153</v>
      </c>
      <c r="B25">
        <v>33</v>
      </c>
      <c r="C25">
        <v>34226</v>
      </c>
      <c r="D25" t="str">
        <v>A</v>
      </c>
      <c r="E25">
        <v>429</v>
      </c>
      <c r="F25">
        <f t="shared" si="0"/>
        <v>106807</v>
      </c>
    </row>
    <row r="26" spans="1:6" x14ac:dyDescent="0.25">
      <c r="A26" s="20">
        <v>45183</v>
      </c>
      <c r="B26">
        <v>30</v>
      </c>
      <c r="C26">
        <v>34377</v>
      </c>
      <c r="D26" t="str">
        <v>E</v>
      </c>
      <c r="E26">
        <v>423</v>
      </c>
      <c r="F26">
        <f t="shared" si="0"/>
        <v>107230</v>
      </c>
    </row>
    <row r="27" spans="1:6" x14ac:dyDescent="0.25">
      <c r="A27" s="20">
        <v>45216</v>
      </c>
      <c r="B27">
        <v>33</v>
      </c>
      <c r="C27">
        <v>34832</v>
      </c>
      <c r="D27" t="str">
        <v>A</v>
      </c>
      <c r="E27">
        <v>1276</v>
      </c>
      <c r="F27">
        <f t="shared" si="0"/>
        <v>108506</v>
      </c>
    </row>
    <row r="28" spans="1:6" x14ac:dyDescent="0.25">
      <c r="A28" s="20">
        <v>45244</v>
      </c>
      <c r="B28">
        <v>28</v>
      </c>
      <c r="C28">
        <v>36380</v>
      </c>
      <c r="D28" t="str">
        <v>E</v>
      </c>
      <c r="E28">
        <v>4341</v>
      </c>
      <c r="F28">
        <f t="shared" si="0"/>
        <v>112847</v>
      </c>
    </row>
    <row r="29" spans="1:6" x14ac:dyDescent="0.25">
      <c r="A29" s="20">
        <v>45272</v>
      </c>
      <c r="B29">
        <v>28</v>
      </c>
      <c r="C29">
        <v>38662</v>
      </c>
      <c r="D29" t="str">
        <v>E</v>
      </c>
      <c r="E29">
        <v>6400</v>
      </c>
      <c r="F29">
        <f t="shared" si="0"/>
        <v>119247</v>
      </c>
    </row>
    <row r="30" spans="1:6" x14ac:dyDescent="0.25">
      <c r="A30" s="20">
        <v>45306</v>
      </c>
      <c r="B30">
        <v>34</v>
      </c>
      <c r="C30">
        <v>41692</v>
      </c>
      <c r="D30" t="str">
        <v>E</v>
      </c>
      <c r="E30">
        <v>8498</v>
      </c>
      <c r="F30">
        <f t="shared" si="0"/>
        <v>127745</v>
      </c>
    </row>
    <row r="31" spans="1:6" x14ac:dyDescent="0.25">
      <c r="A31" s="20">
        <v>45334</v>
      </c>
      <c r="B31">
        <v>28</v>
      </c>
      <c r="C31">
        <v>44290</v>
      </c>
      <c r="D31" t="str">
        <v>E</v>
      </c>
      <c r="E31">
        <v>7286</v>
      </c>
      <c r="F31">
        <f t="shared" si="0"/>
        <v>135031</v>
      </c>
    </row>
    <row r="32" spans="1:6" x14ac:dyDescent="0.25">
      <c r="A32" s="20">
        <v>45364</v>
      </c>
      <c r="B32">
        <v>30</v>
      </c>
      <c r="C32">
        <v>46834</v>
      </c>
      <c r="D32" t="str">
        <v>E</v>
      </c>
      <c r="E32">
        <v>7134</v>
      </c>
      <c r="F32">
        <f t="shared" si="0"/>
        <v>142165</v>
      </c>
    </row>
    <row r="33" spans="1:6" x14ac:dyDescent="0.25">
      <c r="A33" s="20">
        <v>45393</v>
      </c>
      <c r="B33">
        <v>29</v>
      </c>
      <c r="C33">
        <v>50484</v>
      </c>
      <c r="D33" t="str">
        <v>A</v>
      </c>
      <c r="E33">
        <v>10237</v>
      </c>
      <c r="F33">
        <f t="shared" si="0"/>
        <v>152402</v>
      </c>
    </row>
    <row r="34" spans="1:6" x14ac:dyDescent="0.25">
      <c r="A34" s="20">
        <v>45426</v>
      </c>
      <c r="B34">
        <v>33</v>
      </c>
      <c r="C34">
        <v>51854</v>
      </c>
      <c r="D34" t="str">
        <v>E</v>
      </c>
      <c r="E34">
        <v>3842</v>
      </c>
      <c r="F34">
        <f t="shared" si="0"/>
        <v>156244</v>
      </c>
    </row>
    <row r="35" spans="1:6" x14ac:dyDescent="0.25">
      <c r="A35" s="20">
        <v>45456</v>
      </c>
      <c r="B35">
        <v>30</v>
      </c>
      <c r="C35">
        <v>52005</v>
      </c>
      <c r="D35" t="str">
        <v>E</v>
      </c>
      <c r="E35">
        <v>423</v>
      </c>
      <c r="F35">
        <f t="shared" si="0"/>
        <v>156667</v>
      </c>
    </row>
    <row r="36" spans="1:6" x14ac:dyDescent="0.25">
      <c r="A36" s="20">
        <v>45488</v>
      </c>
      <c r="B36">
        <v>32</v>
      </c>
      <c r="C36">
        <v>52166</v>
      </c>
      <c r="D36" t="str">
        <v>E</v>
      </c>
      <c r="E36">
        <v>451</v>
      </c>
      <c r="F36">
        <f t="shared" si="0"/>
        <v>157118</v>
      </c>
    </row>
    <row r="37" spans="1:6" x14ac:dyDescent="0.25">
      <c r="A37" s="20">
        <v>45518</v>
      </c>
      <c r="B37">
        <v>30</v>
      </c>
      <c r="C37">
        <v>52322</v>
      </c>
      <c r="D37" t="str">
        <v>E</v>
      </c>
      <c r="E37">
        <v>437</v>
      </c>
      <c r="F37">
        <f t="shared" si="0"/>
        <v>157555</v>
      </c>
    </row>
    <row r="38" spans="1:6" x14ac:dyDescent="0.25">
      <c r="A38" s="20">
        <v>45547</v>
      </c>
      <c r="B38">
        <v>29</v>
      </c>
      <c r="C38">
        <v>52473</v>
      </c>
      <c r="D38" t="str">
        <v>E</v>
      </c>
      <c r="E38">
        <v>423</v>
      </c>
      <c r="F38">
        <f t="shared" si="0"/>
        <v>157978</v>
      </c>
    </row>
    <row r="39" spans="1:6" x14ac:dyDescent="0.25">
      <c r="A39" s="20">
        <v>45576</v>
      </c>
      <c r="B39">
        <v>29</v>
      </c>
      <c r="C39">
        <v>52999</v>
      </c>
      <c r="D39" t="str">
        <v>A</v>
      </c>
      <c r="E39">
        <v>1476</v>
      </c>
      <c r="F39">
        <f t="shared" si="0"/>
        <v>159454</v>
      </c>
    </row>
    <row r="40" spans="1:6" x14ac:dyDescent="0.25">
      <c r="A40" s="20">
        <v>45626</v>
      </c>
      <c r="B40">
        <v>50</v>
      </c>
      <c r="C40">
        <v>54359</v>
      </c>
      <c r="D40" t="str">
        <v>E</v>
      </c>
      <c r="E40">
        <v>6888</v>
      </c>
      <c r="F40">
        <f t="shared" si="0"/>
        <v>166342</v>
      </c>
    </row>
    <row r="41" spans="1:6" x14ac:dyDescent="0.25">
      <c r="A41" s="20">
        <v>45638</v>
      </c>
      <c r="B41">
        <v>12</v>
      </c>
      <c r="C41">
        <v>57665</v>
      </c>
      <c r="D41" t="str">
        <v>A</v>
      </c>
      <c r="E41">
        <v>6198</v>
      </c>
      <c r="F41">
        <f t="shared" si="0"/>
        <v>172540</v>
      </c>
    </row>
    <row r="42" spans="1:6" x14ac:dyDescent="0.25">
      <c r="A42" s="20">
        <v>45671</v>
      </c>
      <c r="B42">
        <v>33</v>
      </c>
      <c r="C42">
        <v>61059</v>
      </c>
      <c r="D42" t="str">
        <v>E</v>
      </c>
      <c r="E42">
        <v>9518</v>
      </c>
      <c r="F42">
        <f t="shared" si="0"/>
        <v>182058</v>
      </c>
    </row>
    <row r="43" spans="1:6" x14ac:dyDescent="0.25">
      <c r="A43" s="20">
        <v>45700</v>
      </c>
      <c r="B43">
        <v>29</v>
      </c>
      <c r="C43">
        <v>64977</v>
      </c>
      <c r="D43" t="str">
        <v>A</v>
      </c>
      <c r="E43">
        <v>10988</v>
      </c>
      <c r="F43">
        <f t="shared" si="0"/>
        <v>193046</v>
      </c>
    </row>
    <row r="44" spans="1:6" x14ac:dyDescent="0.25">
      <c r="A44" s="20">
        <v>45730</v>
      </c>
      <c r="B44">
        <v>30</v>
      </c>
      <c r="C44">
        <v>68017</v>
      </c>
      <c r="D44" t="str">
        <v>E</v>
      </c>
      <c r="E44">
        <v>8525</v>
      </c>
      <c r="F44">
        <f t="shared" si="0"/>
        <v>201571</v>
      </c>
    </row>
    <row r="45" spans="1:6" x14ac:dyDescent="0.25">
      <c r="A45" s="20">
        <v>45761</v>
      </c>
      <c r="B45">
        <v>31</v>
      </c>
      <c r="C45">
        <v>70196</v>
      </c>
      <c r="D45" t="str">
        <v>A</v>
      </c>
      <c r="E45">
        <v>6111</v>
      </c>
      <c r="F45">
        <f t="shared" si="0"/>
        <v>207682</v>
      </c>
    </row>
    <row r="46" spans="1:6" x14ac:dyDescent="0.25">
      <c r="A46" s="20">
        <v>45791</v>
      </c>
      <c r="B46">
        <v>30</v>
      </c>
      <c r="C46">
        <v>71513</v>
      </c>
      <c r="D46" t="str">
        <v>E</v>
      </c>
      <c r="E46">
        <v>3693</v>
      </c>
      <c r="F46">
        <f t="shared" si="0"/>
        <v>211375</v>
      </c>
    </row>
    <row r="47" spans="1:6" x14ac:dyDescent="0.25">
      <c r="A47" s="20">
        <v>0</v>
      </c>
      <c r="B47">
        <v>0</v>
      </c>
      <c r="C47">
        <v>0</v>
      </c>
      <c r="D47">
        <v>0</v>
      </c>
      <c r="E47">
        <v>0</v>
      </c>
      <c r="F47">
        <f t="shared" si="0"/>
        <v>211375</v>
      </c>
    </row>
    <row r="48" spans="1:6" x14ac:dyDescent="0.25">
      <c r="A48" s="20">
        <v>0</v>
      </c>
      <c r="B48">
        <v>0</v>
      </c>
      <c r="C48">
        <v>0</v>
      </c>
      <c r="D48">
        <v>0</v>
      </c>
      <c r="E48">
        <v>0</v>
      </c>
      <c r="F48">
        <f t="shared" si="0"/>
        <v>211375</v>
      </c>
    </row>
    <row r="49" spans="1:6" x14ac:dyDescent="0.25">
      <c r="A49" s="20">
        <v>0</v>
      </c>
      <c r="B49">
        <v>0</v>
      </c>
      <c r="C49">
        <v>0</v>
      </c>
      <c r="D49">
        <v>0</v>
      </c>
      <c r="E49">
        <v>0</v>
      </c>
      <c r="F49">
        <f t="shared" si="0"/>
        <v>211375</v>
      </c>
    </row>
    <row r="50" spans="1:6" x14ac:dyDescent="0.25">
      <c r="A50" s="20">
        <v>0</v>
      </c>
      <c r="B50">
        <v>0</v>
      </c>
      <c r="C50">
        <v>0</v>
      </c>
      <c r="D50">
        <v>0</v>
      </c>
      <c r="E50">
        <v>0</v>
      </c>
      <c r="F50">
        <f t="shared" si="0"/>
        <v>211375</v>
      </c>
    </row>
    <row r="51" spans="1:6" x14ac:dyDescent="0.25">
      <c r="A51" s="20">
        <v>0</v>
      </c>
      <c r="B51">
        <v>0</v>
      </c>
      <c r="C51">
        <v>0</v>
      </c>
      <c r="D51">
        <v>0</v>
      </c>
      <c r="E51">
        <v>0</v>
      </c>
      <c r="F51">
        <f t="shared" si="0"/>
        <v>211375</v>
      </c>
    </row>
    <row r="52" spans="1:6" x14ac:dyDescent="0.25">
      <c r="A52" s="20">
        <v>0</v>
      </c>
      <c r="B52">
        <v>0</v>
      </c>
      <c r="C52">
        <v>0</v>
      </c>
      <c r="D52">
        <v>0</v>
      </c>
      <c r="E52">
        <v>0</v>
      </c>
      <c r="F52">
        <f t="shared" si="0"/>
        <v>211375</v>
      </c>
    </row>
    <row r="53" spans="1:6" x14ac:dyDescent="0.25">
      <c r="A53" s="20">
        <v>0</v>
      </c>
      <c r="B53">
        <v>0</v>
      </c>
      <c r="C53">
        <v>0</v>
      </c>
      <c r="D53">
        <v>0</v>
      </c>
      <c r="E53">
        <v>0</v>
      </c>
      <c r="F53">
        <f t="shared" si="0"/>
        <v>211375</v>
      </c>
    </row>
    <row r="54" spans="1:6" x14ac:dyDescent="0.25">
      <c r="A54" s="20">
        <v>0</v>
      </c>
      <c r="B54">
        <v>0</v>
      </c>
      <c r="C54">
        <v>0</v>
      </c>
      <c r="D54">
        <v>0</v>
      </c>
      <c r="E54">
        <v>0</v>
      </c>
      <c r="F54">
        <f t="shared" si="0"/>
        <v>211375</v>
      </c>
    </row>
    <row r="55" spans="1:6" x14ac:dyDescent="0.25">
      <c r="A55" s="20">
        <v>0</v>
      </c>
      <c r="B55">
        <v>0</v>
      </c>
      <c r="C55">
        <v>0</v>
      </c>
      <c r="D55">
        <v>0</v>
      </c>
      <c r="E55">
        <v>0</v>
      </c>
      <c r="F55">
        <f t="shared" si="0"/>
        <v>211375</v>
      </c>
    </row>
    <row r="56" spans="1:6" x14ac:dyDescent="0.25">
      <c r="A56" s="20">
        <v>0</v>
      </c>
      <c r="B56">
        <v>0</v>
      </c>
      <c r="C56">
        <v>0</v>
      </c>
      <c r="D56">
        <v>0</v>
      </c>
      <c r="E56">
        <v>0</v>
      </c>
      <c r="F56">
        <f t="shared" si="0"/>
        <v>211375</v>
      </c>
    </row>
    <row r="57" spans="1:6" x14ac:dyDescent="0.25">
      <c r="A57" s="20">
        <v>0</v>
      </c>
      <c r="B57">
        <v>0</v>
      </c>
      <c r="C57">
        <v>0</v>
      </c>
      <c r="D57">
        <v>0</v>
      </c>
      <c r="E57">
        <v>0</v>
      </c>
      <c r="F57">
        <f t="shared" si="0"/>
        <v>211375</v>
      </c>
    </row>
    <row r="58" spans="1:6" x14ac:dyDescent="0.25">
      <c r="A58" s="20">
        <v>0</v>
      </c>
      <c r="B58">
        <v>0</v>
      </c>
      <c r="C58">
        <v>0</v>
      </c>
      <c r="D58">
        <v>0</v>
      </c>
      <c r="E58">
        <v>0</v>
      </c>
      <c r="F58">
        <f t="shared" si="0"/>
        <v>211375</v>
      </c>
    </row>
    <row r="59" spans="1:6" x14ac:dyDescent="0.25">
      <c r="A59" s="20">
        <v>0</v>
      </c>
      <c r="B59">
        <v>0</v>
      </c>
      <c r="C59">
        <v>0</v>
      </c>
      <c r="D59">
        <v>0</v>
      </c>
      <c r="E59">
        <v>0</v>
      </c>
      <c r="F59">
        <f t="shared" si="0"/>
        <v>211375</v>
      </c>
    </row>
    <row r="60" spans="1:6" x14ac:dyDescent="0.25">
      <c r="A60" s="20">
        <v>0</v>
      </c>
      <c r="B60">
        <v>0</v>
      </c>
      <c r="C60">
        <v>0</v>
      </c>
      <c r="D60">
        <v>0</v>
      </c>
      <c r="E60">
        <v>0</v>
      </c>
      <c r="F60">
        <f t="shared" si="0"/>
        <v>211375</v>
      </c>
    </row>
    <row r="61" spans="1:6" x14ac:dyDescent="0.25">
      <c r="A61" s="20">
        <v>0</v>
      </c>
      <c r="B61">
        <v>0</v>
      </c>
      <c r="C61">
        <v>0</v>
      </c>
      <c r="D61">
        <v>0</v>
      </c>
      <c r="E61">
        <v>0</v>
      </c>
      <c r="F61">
        <f t="shared" si="0"/>
        <v>211375</v>
      </c>
    </row>
    <row r="62" spans="1:6" x14ac:dyDescent="0.25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211375</v>
      </c>
    </row>
    <row r="63" spans="1:6" x14ac:dyDescent="0.25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211375</v>
      </c>
    </row>
    <row r="64" spans="1:6" x14ac:dyDescent="0.25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211375</v>
      </c>
    </row>
    <row r="65" spans="1:6" x14ac:dyDescent="0.25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211375</v>
      </c>
    </row>
    <row r="66" spans="1:6" x14ac:dyDescent="0.25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211375</v>
      </c>
    </row>
    <row r="67" spans="1:6" x14ac:dyDescent="0.25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211375</v>
      </c>
    </row>
    <row r="68" spans="1:6" x14ac:dyDescent="0.25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211375</v>
      </c>
    </row>
    <row r="69" spans="1:6" x14ac:dyDescent="0.25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211375</v>
      </c>
    </row>
    <row r="70" spans="1:6" x14ac:dyDescent="0.25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211375</v>
      </c>
    </row>
    <row r="71" spans="1:6" x14ac:dyDescent="0.25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211375</v>
      </c>
    </row>
    <row r="72" spans="1:6" x14ac:dyDescent="0.25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211375</v>
      </c>
    </row>
    <row r="73" spans="1:6" x14ac:dyDescent="0.25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211375</v>
      </c>
    </row>
    <row r="74" spans="1:6" x14ac:dyDescent="0.25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211375</v>
      </c>
    </row>
    <row r="75" spans="1:6" x14ac:dyDescent="0.25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211375</v>
      </c>
    </row>
    <row r="76" spans="1:6" x14ac:dyDescent="0.25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211375</v>
      </c>
    </row>
    <row r="77" spans="1:6" x14ac:dyDescent="0.25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211375</v>
      </c>
    </row>
    <row r="78" spans="1:6" x14ac:dyDescent="0.25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211375</v>
      </c>
    </row>
    <row r="79" spans="1:6" x14ac:dyDescent="0.25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211375</v>
      </c>
    </row>
    <row r="80" spans="1:6" x14ac:dyDescent="0.25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211375</v>
      </c>
    </row>
    <row r="81" spans="1:6" x14ac:dyDescent="0.25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211375</v>
      </c>
    </row>
    <row r="82" spans="1:6" x14ac:dyDescent="0.25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211375</v>
      </c>
    </row>
    <row r="83" spans="1:6" x14ac:dyDescent="0.25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211375</v>
      </c>
    </row>
    <row r="84" spans="1:6" x14ac:dyDescent="0.25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211375</v>
      </c>
    </row>
    <row r="85" spans="1:6" x14ac:dyDescent="0.25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211375</v>
      </c>
    </row>
    <row r="86" spans="1:6" x14ac:dyDescent="0.25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211375</v>
      </c>
    </row>
    <row r="87" spans="1:6" x14ac:dyDescent="0.25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211375</v>
      </c>
    </row>
    <row r="88" spans="1:6" x14ac:dyDescent="0.25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211375</v>
      </c>
    </row>
    <row r="89" spans="1:6" x14ac:dyDescent="0.25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211375</v>
      </c>
    </row>
    <row r="90" spans="1:6" x14ac:dyDescent="0.25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211375</v>
      </c>
    </row>
    <row r="91" spans="1:6" x14ac:dyDescent="0.25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211375</v>
      </c>
    </row>
    <row r="92" spans="1:6" x14ac:dyDescent="0.25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211375</v>
      </c>
    </row>
    <row r="93" spans="1:6" x14ac:dyDescent="0.25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211375</v>
      </c>
    </row>
    <row r="94" spans="1:6" x14ac:dyDescent="0.25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211375</v>
      </c>
    </row>
    <row r="95" spans="1:6" x14ac:dyDescent="0.25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211375</v>
      </c>
    </row>
    <row r="96" spans="1:6" x14ac:dyDescent="0.25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211375</v>
      </c>
    </row>
    <row r="97" spans="1:6" x14ac:dyDescent="0.25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211375</v>
      </c>
    </row>
    <row r="98" spans="1:6" x14ac:dyDescent="0.25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211375</v>
      </c>
    </row>
    <row r="99" spans="1:6" x14ac:dyDescent="0.25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211375</v>
      </c>
    </row>
    <row r="100" spans="1:6" x14ac:dyDescent="0.25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211375</v>
      </c>
    </row>
    <row r="101" spans="1:6" x14ac:dyDescent="0.25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211375</v>
      </c>
    </row>
    <row r="102" spans="1:6" x14ac:dyDescent="0.25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211375</v>
      </c>
    </row>
    <row r="103" spans="1:6" x14ac:dyDescent="0.25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211375</v>
      </c>
    </row>
    <row r="104" spans="1:6" x14ac:dyDescent="0.25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211375</v>
      </c>
    </row>
    <row r="105" spans="1:6" x14ac:dyDescent="0.25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211375</v>
      </c>
    </row>
    <row r="106" spans="1:6" x14ac:dyDescent="0.25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211375</v>
      </c>
    </row>
    <row r="107" spans="1:6" x14ac:dyDescent="0.25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211375</v>
      </c>
    </row>
    <row r="108" spans="1:6" x14ac:dyDescent="0.25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211375</v>
      </c>
    </row>
    <row r="109" spans="1:6" x14ac:dyDescent="0.25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211375</v>
      </c>
    </row>
    <row r="110" spans="1:6" x14ac:dyDescent="0.25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211375</v>
      </c>
    </row>
    <row r="111" spans="1:6" x14ac:dyDescent="0.25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211375</v>
      </c>
    </row>
    <row r="112" spans="1:6" x14ac:dyDescent="0.25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211375</v>
      </c>
    </row>
    <row r="113" spans="1:6" x14ac:dyDescent="0.25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211375</v>
      </c>
    </row>
    <row r="114" spans="1:6" x14ac:dyDescent="0.25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211375</v>
      </c>
    </row>
    <row r="115" spans="1:6" x14ac:dyDescent="0.25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211375</v>
      </c>
    </row>
    <row r="116" spans="1:6" x14ac:dyDescent="0.25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211375</v>
      </c>
    </row>
    <row r="117" spans="1:6" x14ac:dyDescent="0.25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211375</v>
      </c>
    </row>
    <row r="118" spans="1:6" x14ac:dyDescent="0.25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211375</v>
      </c>
    </row>
    <row r="119" spans="1:6" x14ac:dyDescent="0.25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211375</v>
      </c>
    </row>
    <row r="120" spans="1:6" x14ac:dyDescent="0.25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211375</v>
      </c>
    </row>
    <row r="121" spans="1:6" x14ac:dyDescent="0.25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211375</v>
      </c>
    </row>
    <row r="122" spans="1:6" x14ac:dyDescent="0.25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211375</v>
      </c>
    </row>
    <row r="123" spans="1:6" x14ac:dyDescent="0.25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211375</v>
      </c>
    </row>
    <row r="124" spans="1:6" x14ac:dyDescent="0.25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211375</v>
      </c>
    </row>
    <row r="125" spans="1:6" x14ac:dyDescent="0.25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211375</v>
      </c>
    </row>
    <row r="126" spans="1:6" x14ac:dyDescent="0.25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211375</v>
      </c>
    </row>
    <row r="127" spans="1:6" x14ac:dyDescent="0.25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211375</v>
      </c>
    </row>
    <row r="128" spans="1:6" x14ac:dyDescent="0.25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211375</v>
      </c>
    </row>
    <row r="129" spans="1:6" x14ac:dyDescent="0.25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211375</v>
      </c>
    </row>
    <row r="130" spans="1:6" x14ac:dyDescent="0.25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211375</v>
      </c>
    </row>
    <row r="131" spans="1:6" x14ac:dyDescent="0.25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211375</v>
      </c>
    </row>
    <row r="132" spans="1:6" x14ac:dyDescent="0.25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211375</v>
      </c>
    </row>
    <row r="133" spans="1:6" x14ac:dyDescent="0.25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211375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4135" activePane="bottomRight" state="frozen"/>
      <selection pane="topRight" activeCell="A32" sqref="A32"/>
      <selection pane="bottomLeft" activeCell="A32" sqref="A32"/>
      <selection pane="bottomRight" activeCell="K4170" sqref="K4170"/>
    </sheetView>
  </sheetViews>
  <sheetFormatPr defaultColWidth="8.75" defaultRowHeight="15.75" x14ac:dyDescent="0.25"/>
  <cols>
    <col min="1" max="1" width="6.5" bestFit="1" customWidth="1"/>
    <col min="2" max="2" width="8.5" bestFit="1" customWidth="1"/>
    <col min="3" max="3" width="6" bestFit="1" customWidth="1"/>
    <col min="4" max="4" width="24.75" bestFit="1" customWidth="1"/>
    <col min="5" max="5" width="21.5" bestFit="1" customWidth="1"/>
    <col min="6" max="7" width="24.25" bestFit="1" customWidth="1"/>
  </cols>
  <sheetData>
    <row r="1" spans="1:16" x14ac:dyDescent="0.25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 x14ac:dyDescent="0.25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25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25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25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25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25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25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25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25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25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25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25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25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25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25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25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25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25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25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25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25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25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25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25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25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25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25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25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25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25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25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25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25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25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25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25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25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25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25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25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25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25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25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25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25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25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25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25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25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25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25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25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25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25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25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25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25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25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25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25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25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25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25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25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25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25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25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25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25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25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25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25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25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25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25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25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25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25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25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25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25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25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25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25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25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25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25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25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25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25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25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25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25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25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25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25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25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25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25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25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25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25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25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25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25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25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25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25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25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25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25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25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25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25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25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25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25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25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25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25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25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25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25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25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25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25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25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25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25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25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25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25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25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25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25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25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25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25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25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25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25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25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25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25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25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25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25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25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25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25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25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25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25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25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25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25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25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25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25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25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25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25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25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25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25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25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25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25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25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25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25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25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25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25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25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25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25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25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25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25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25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25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25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25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25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25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25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25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25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25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25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25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25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25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25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25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25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25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25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25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25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25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25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25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25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25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25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25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25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25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25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25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25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25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25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25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25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25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25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25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25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25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25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25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25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25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25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25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25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25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25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25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25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25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25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25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25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25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25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25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25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25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25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25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25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25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25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25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25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25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25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25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25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25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25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25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25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25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25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25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25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25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25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25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25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25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25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25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25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25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25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25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25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25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25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25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25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25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25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25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25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25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25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25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25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25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25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25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25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25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25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25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25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25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25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25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25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25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25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25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25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25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25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25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25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25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25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25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25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25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25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25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25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25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25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25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25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25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25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25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25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25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25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25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25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25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25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25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25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25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25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25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25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25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25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25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25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25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25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25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25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25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25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25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25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25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25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25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25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25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25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25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25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25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25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25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25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25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25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25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25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25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25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25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25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25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25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25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25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25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25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25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25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25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25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25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25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25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25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25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25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25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25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25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25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25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25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25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25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25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25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25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25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25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25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25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25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25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25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25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25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25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25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25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25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25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25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25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25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25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25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25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25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25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25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25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25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25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25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25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25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25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25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25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25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25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25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25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25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25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25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25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25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25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25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25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25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25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25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25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25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25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25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25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25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25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25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25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25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25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25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25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25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25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25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25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25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25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25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25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25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25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25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25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25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25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25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25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25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25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25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25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25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25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25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25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25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25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25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25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25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25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25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25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25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25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25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25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25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25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25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25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25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25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25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25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25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25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25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25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25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25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25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25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25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25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25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25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25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25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25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25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25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25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25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25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25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25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25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25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25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25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25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25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25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25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25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25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25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25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25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25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25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25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25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25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25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25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25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25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25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25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25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25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25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25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25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25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25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25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25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25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25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25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25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25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25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25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25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25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25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25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25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25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25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25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25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25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25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25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25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25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25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25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25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25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25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25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25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25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25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25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25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25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25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25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25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25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25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25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25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25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25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25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25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25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25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25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25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25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25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25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25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25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25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25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25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25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25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25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25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25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25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25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25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25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25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25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25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25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25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25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25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25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25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25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25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25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25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25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25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25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25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25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25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25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25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25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25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25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25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25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25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25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25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25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25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25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25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25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25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25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25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25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25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25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25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25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25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25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25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25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25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25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25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25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25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25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25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25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25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25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25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25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25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25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25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25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25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25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25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25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25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25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25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25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25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25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25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25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25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25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25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25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25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25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25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25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25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25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25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25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25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25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25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25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25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25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25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25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25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25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25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25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25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25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25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25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25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25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25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25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25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25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25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25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25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25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25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25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25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25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25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25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25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25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25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25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25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25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25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25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25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25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25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25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25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25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25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25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25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25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25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25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25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25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25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25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25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25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25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25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25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25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25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25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25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25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25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25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25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25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25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25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25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25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25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25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25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25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25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25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25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25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25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25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25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25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25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25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25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25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25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25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25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25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25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25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25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25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25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25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25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25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25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25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25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25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25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25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25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25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25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25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25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25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25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25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25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25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25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25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25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25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25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25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25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25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25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25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25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25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25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25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25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25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25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25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25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25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25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25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25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25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25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25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25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25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25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25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25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25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25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25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25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25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25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25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25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25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25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25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25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25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25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25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25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25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25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25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25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25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25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25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25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25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25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25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25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25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25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25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25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25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25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25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25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25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25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25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25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25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25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25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25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25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25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25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25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25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25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25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25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25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25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25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25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25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25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25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25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25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25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25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25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25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25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25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25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25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25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25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25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25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25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25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25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25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25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25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25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25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25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25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25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25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25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25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25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25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25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25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25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25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25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25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25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25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25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25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25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25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25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25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25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25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25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25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25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25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25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25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25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25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25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25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25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25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25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25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25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25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25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25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25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25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25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25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25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25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25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25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25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25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25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25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25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25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25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25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25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25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25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25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25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25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25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25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25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25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25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25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25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25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25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25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25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25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25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25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25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25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25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25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25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25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25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25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25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25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25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25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25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25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25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25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25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25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25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25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25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25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25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25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25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25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25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25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25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25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25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25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25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25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25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25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25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25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25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25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25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25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25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25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25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25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25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25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25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25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25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25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25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25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25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25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25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25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25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25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25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25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25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25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25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25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25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25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25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25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25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25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25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25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25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25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25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25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25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25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25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25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25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25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25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25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25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25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25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25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25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25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25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25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25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25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25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25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25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25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25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25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25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25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25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25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25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25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25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25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25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25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25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25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25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25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25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25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25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25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25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25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25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25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25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25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25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25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25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25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25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25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25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25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25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25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25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25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25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25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25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25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25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25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25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25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25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25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25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25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25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25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25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25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25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25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25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25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25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25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25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25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25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25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25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25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25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25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25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25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25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25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25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25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25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25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25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25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25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25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25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25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25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25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25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25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25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25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25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25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25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25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25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25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25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25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25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25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25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25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25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25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25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25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25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25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25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25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25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25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25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25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25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25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25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25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25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25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25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25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25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25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25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25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25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25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25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25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25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25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25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25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25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25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25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25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25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25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25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25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25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25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25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25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25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25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25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25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25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25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25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25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25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25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25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25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25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25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25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25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25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25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25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25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25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25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25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25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25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25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25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25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25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25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25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25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25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25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25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25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25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25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25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25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25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25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25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25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25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25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25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25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25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25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25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25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25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25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25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25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25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25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25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25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25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25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25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25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25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25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25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25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25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25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25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25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25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25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25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25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25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25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25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25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25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25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25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25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25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25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25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25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25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25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25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25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25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25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25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25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25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25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25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25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25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25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25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25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25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25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25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25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25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25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25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25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25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25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25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25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25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25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25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25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25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25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25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25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25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25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25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25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25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25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25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25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25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25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25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25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25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25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25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25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25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25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25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25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25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25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25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25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25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25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25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25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25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25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25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25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25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25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25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25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25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25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25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25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25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25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25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25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25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25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25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25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25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25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25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25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25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25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25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25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25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25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25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25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25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25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25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25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25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25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25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25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25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25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25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25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25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25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25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25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25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25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25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25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25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25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25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25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25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25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25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25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25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25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25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25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25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25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25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25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25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25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25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25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25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25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25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25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25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25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25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25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25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25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25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25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25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25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25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25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25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25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25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25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25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25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25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25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25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25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25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25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25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25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25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25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25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25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25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25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25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25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25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25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25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25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25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25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25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25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25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25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25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25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25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25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25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25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25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25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25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25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25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25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25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25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25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25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25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25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25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25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25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25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25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25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25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25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25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25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25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25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25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25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25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25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25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25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25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25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25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25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25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25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25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25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25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25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25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25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25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25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25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25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25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25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25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25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25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25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25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25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25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25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25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25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25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25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25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25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25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25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25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25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25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25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25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25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25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25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25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25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25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25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25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25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25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25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25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25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25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25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25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25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25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25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25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25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25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25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25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25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25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25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25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25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25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25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25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25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25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25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25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25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25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25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25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25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25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25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25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25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25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25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25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25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25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25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25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25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25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25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25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25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25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25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25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25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25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25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25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25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25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25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25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25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25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25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25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25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25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25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25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25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25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25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25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25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25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25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25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25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25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25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25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25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25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25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25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25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25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25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25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25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25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25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25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25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25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25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25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25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25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25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25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25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25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25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25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25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25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25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25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25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25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25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25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25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25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25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25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25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25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25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25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25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25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25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25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25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25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25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25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25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25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25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25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25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25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25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25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25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25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25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25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25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25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25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25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25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25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25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25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25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25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25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25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25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25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25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25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25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25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25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25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25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25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25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25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25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25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25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25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25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25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25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25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25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25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25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25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25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25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25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25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25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25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25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25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25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25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25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25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25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25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25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25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25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25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25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25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25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25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25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25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25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25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25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25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25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25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25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25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25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25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25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25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25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25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25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25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25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25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25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25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25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25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25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25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25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25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25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25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25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25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25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25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25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25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25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25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25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25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25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25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25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25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25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25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25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25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25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25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25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25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25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25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25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25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25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25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25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25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25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25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25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25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25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25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25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25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25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25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25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25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25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25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25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25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25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25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25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25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25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25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25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25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25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25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25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25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25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25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25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25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25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25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25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25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25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25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25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25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25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25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25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25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25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25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25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25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25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25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25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25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25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25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25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25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25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25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25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25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25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25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25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25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25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25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25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25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25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25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25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25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25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25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25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25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25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25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25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25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25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25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25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25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25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25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25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25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25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25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25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25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25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25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25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25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25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25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25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25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25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25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25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25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25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25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25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25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25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25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25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25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25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25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25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25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25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25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25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25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25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25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25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25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25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25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25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25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25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25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25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25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25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25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25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25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25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25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25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25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25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25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25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25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25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25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25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25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25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25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25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25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25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25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25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25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25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25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25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25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25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25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25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25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25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25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25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25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25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25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25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25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25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25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25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25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25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25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25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25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25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25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25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25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25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25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25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25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25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25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25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25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25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25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25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25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25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25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25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25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25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25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25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25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25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25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25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25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25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25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25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25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25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25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25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25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25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25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25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25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25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25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25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25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25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25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25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25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25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25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25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25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25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25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25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25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25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25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25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25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25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25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25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25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25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25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25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25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25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25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25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25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25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25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25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25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25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25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25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25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25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25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25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25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25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25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25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25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25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25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25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25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25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25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25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25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25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25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25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25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25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25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25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25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25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25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25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25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25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25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25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25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25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25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25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25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25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25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25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25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25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25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25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25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25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25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25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25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25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25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25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25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25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25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25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25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25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25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25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25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25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25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25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25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25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25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25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25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25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25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25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25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25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25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25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25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25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25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25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25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25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25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25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25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25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25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25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25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25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25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25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25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25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25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25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25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25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25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25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25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25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25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25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25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25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25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25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25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25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25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25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25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25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25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25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25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25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25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25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25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25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25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25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25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25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25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25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25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25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25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25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25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25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25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25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25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25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25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25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25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25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25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25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25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25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25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25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25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25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25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25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25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25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25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25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25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25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25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25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25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25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25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25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25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25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25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25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25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25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25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25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25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25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25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25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25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25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25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25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25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25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25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25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25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25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25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25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25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25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25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25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25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25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25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25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25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25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25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25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25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25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25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25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25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25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25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25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25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25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25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25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25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25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25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25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25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25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25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25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25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25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25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25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25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25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25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25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25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25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25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25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25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25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25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25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25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25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25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25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25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25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25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25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25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25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25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25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25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25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25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25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25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25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25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25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25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25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25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25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25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25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25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25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25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25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25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25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25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25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25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25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25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25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25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25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25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25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25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25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25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25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25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25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25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25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25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25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25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25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25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25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25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25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25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25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25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25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25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25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25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25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25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25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25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25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25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25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25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25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25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25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25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25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25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25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25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25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25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25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25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25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25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25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25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25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25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25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25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25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25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25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25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25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25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25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25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25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25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25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25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25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25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25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25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25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25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25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25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25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25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25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25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25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25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25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25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25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25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25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25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25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25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25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25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25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25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25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25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25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25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25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25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25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25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25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25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25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25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25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25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25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25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25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25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25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25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25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25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25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25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25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25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25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25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25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25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25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25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25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25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25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25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25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25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25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25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25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25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25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25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25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25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25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25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25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25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25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25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25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25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25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25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25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25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25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25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25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25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25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25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25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-6.3888888359069824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24.388888835906982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38817.73889131844</v>
      </c>
    </row>
    <row r="2560" spans="1:16" x14ac:dyDescent="0.25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-2.7777776718139648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20.777777671813965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38838.516668990254</v>
      </c>
    </row>
    <row r="2561" spans="1:16" x14ac:dyDescent="0.25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-1.6666666269302368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19.666666626930237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38858.183335617185</v>
      </c>
    </row>
    <row r="2562" spans="1:16" x14ac:dyDescent="0.25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-0.83333331346511841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18.833333313465118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38877.01666893065</v>
      </c>
    </row>
    <row r="2563" spans="1:16" x14ac:dyDescent="0.25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0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18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38895.01666893065</v>
      </c>
    </row>
    <row r="2564" spans="1:16" x14ac:dyDescent="0.25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0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18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38913.01666893065</v>
      </c>
    </row>
    <row r="2565" spans="1:16" x14ac:dyDescent="0.25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-4.4444446563720703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22.44444465637207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38935.461113587022</v>
      </c>
    </row>
    <row r="2566" spans="1:16" x14ac:dyDescent="0.25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-8.3333330154418945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26.333333015441895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38961.794446602464</v>
      </c>
    </row>
    <row r="2567" spans="1:16" x14ac:dyDescent="0.25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-9.4444446563720703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27.44444465637207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38989.238891258836</v>
      </c>
    </row>
    <row r="2568" spans="1:16" x14ac:dyDescent="0.25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-5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39012.238891258836</v>
      </c>
    </row>
    <row r="2569" spans="1:16" x14ac:dyDescent="0.25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-0.55555558204650879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18.555555582046509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39030.794446840882</v>
      </c>
    </row>
    <row r="2570" spans="1:16" x14ac:dyDescent="0.25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-1.9444444179534912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19.944444417953491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39050.738891258836</v>
      </c>
    </row>
    <row r="2571" spans="1:16" x14ac:dyDescent="0.25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-0.83333331346511841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18.833333313465118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39069.572224572301</v>
      </c>
    </row>
    <row r="2572" spans="1:16" x14ac:dyDescent="0.25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-0.27777779102325439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18.277777791023254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39087.850002363324</v>
      </c>
    </row>
    <row r="2573" spans="1:16" x14ac:dyDescent="0.25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0.55555558204650879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17.444444417953491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39105.294446781278</v>
      </c>
    </row>
    <row r="2574" spans="1:16" x14ac:dyDescent="0.25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1.1111111640930176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16.888888835906982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39122.183335617185</v>
      </c>
    </row>
    <row r="2575" spans="1:16" x14ac:dyDescent="0.25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-2.5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20.5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39142.683335617185</v>
      </c>
    </row>
    <row r="2576" spans="1:16" x14ac:dyDescent="0.25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-5.5555553436279297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23.55555534362793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39166.238890960813</v>
      </c>
    </row>
    <row r="2577" spans="1:16" x14ac:dyDescent="0.25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-5.8333334922790527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23.833333492279053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39190.072224453092</v>
      </c>
    </row>
    <row r="2578" spans="1:16" x14ac:dyDescent="0.25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-9.7222223281860352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27.722222328186035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39217.794446781278</v>
      </c>
    </row>
    <row r="2579" spans="1:16" x14ac:dyDescent="0.25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-6.1111111640930176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24.111111164093018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39241.905557945371</v>
      </c>
    </row>
    <row r="2580" spans="1:16" x14ac:dyDescent="0.25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-6.1111111640930176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24.111111164093018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39266.016669109464</v>
      </c>
    </row>
    <row r="2581" spans="1:16" x14ac:dyDescent="0.25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-12.5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30.5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39296.516669109464</v>
      </c>
    </row>
    <row r="2582" spans="1:16" x14ac:dyDescent="0.25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-12.222222328186035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30.222222328186035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39326.73889143765</v>
      </c>
    </row>
    <row r="2583" spans="1:16" x14ac:dyDescent="0.25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-5.5555553436279297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23.55555534362793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39350.294446781278</v>
      </c>
    </row>
    <row r="2584" spans="1:16" x14ac:dyDescent="0.25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-8.8888893127441406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26.888889312744141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39377.183336094022</v>
      </c>
    </row>
    <row r="2585" spans="1:16" x14ac:dyDescent="0.25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-13.611110687255859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31.611110687255859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39408.794446781278</v>
      </c>
    </row>
    <row r="2586" spans="1:16" x14ac:dyDescent="0.25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-15.55555534362793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33.55555534362793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39442.350002124906</v>
      </c>
    </row>
    <row r="2587" spans="1:16" x14ac:dyDescent="0.25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-10.833333015441895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28.833333015441895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39471.183335140347</v>
      </c>
    </row>
    <row r="2588" spans="1:16" x14ac:dyDescent="0.25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-11.111110687255859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29.111110687255859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39500.294445827603</v>
      </c>
    </row>
    <row r="2589" spans="1:16" x14ac:dyDescent="0.25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-9.4444446563720703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27.44444465637207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39527.738890483975</v>
      </c>
    </row>
    <row r="2590" spans="1:16" x14ac:dyDescent="0.25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-10.833333015441895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28.833333015441895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39556.572223499417</v>
      </c>
    </row>
    <row r="2591" spans="1:16" x14ac:dyDescent="0.25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-11.111110687255859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29.111110687255859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39585.683334186673</v>
      </c>
    </row>
    <row r="2592" spans="1:16" x14ac:dyDescent="0.25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-11.111110687255859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29.111110687255859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39614.794444873929</v>
      </c>
    </row>
    <row r="2593" spans="1:16" x14ac:dyDescent="0.25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-8.8888893127441406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26.888889312744141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39641.683334186673</v>
      </c>
    </row>
    <row r="2594" spans="1:16" x14ac:dyDescent="0.25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-0.83333331346511841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18.833333313465118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39660.516667500138</v>
      </c>
    </row>
    <row r="2595" spans="1:16" x14ac:dyDescent="0.25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-7.7777776718139648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25.777777671813965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39686.294445171952</v>
      </c>
    </row>
    <row r="2596" spans="1:16" x14ac:dyDescent="0.25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-15.55555534362793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33.55555534362793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39719.85000051558</v>
      </c>
    </row>
    <row r="2597" spans="1:16" x14ac:dyDescent="0.25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-15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33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39752.85000051558</v>
      </c>
    </row>
    <row r="2598" spans="1:16" x14ac:dyDescent="0.25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-20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38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39790.85000051558</v>
      </c>
    </row>
    <row r="2599" spans="1:16" x14ac:dyDescent="0.25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-19.722221374511719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37.722221374511719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39828.572221890092</v>
      </c>
    </row>
    <row r="2600" spans="1:16" x14ac:dyDescent="0.25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-16.111110687255859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34.111110687255859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39862.683332577348</v>
      </c>
    </row>
    <row r="2601" spans="1:16" x14ac:dyDescent="0.25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-13.611110687255859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31.611110687255859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39894.294443264604</v>
      </c>
    </row>
    <row r="2602" spans="1:16" x14ac:dyDescent="0.25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-14.722222328186035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32.722222328186035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39927.01666559279</v>
      </c>
    </row>
    <row r="2603" spans="1:16" x14ac:dyDescent="0.25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-15.55555534362793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33.55555534362793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39960.572220936418</v>
      </c>
    </row>
    <row r="2604" spans="1:16" x14ac:dyDescent="0.25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-13.888889312744141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31.888889312744141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39992.461110249162</v>
      </c>
    </row>
    <row r="2605" spans="1:16" x14ac:dyDescent="0.25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-16.666666030883789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34.666666030883789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40027.127776280046</v>
      </c>
    </row>
    <row r="2606" spans="1:16" x14ac:dyDescent="0.25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-12.777777671813965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30.777777671813965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40057.905553951859</v>
      </c>
    </row>
    <row r="2607" spans="1:16" x14ac:dyDescent="0.25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-12.222222328186035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30.222222328186035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40088.127776280046</v>
      </c>
    </row>
    <row r="2608" spans="1:16" x14ac:dyDescent="0.25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-12.5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30.5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40118.627776280046</v>
      </c>
    </row>
    <row r="2609" spans="1:16" x14ac:dyDescent="0.25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-9.1666669845581055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27.166666984558105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40145.794443264604</v>
      </c>
    </row>
    <row r="2610" spans="1:16" x14ac:dyDescent="0.25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-7.7777776718139648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25.777777671813965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40171.572220936418</v>
      </c>
    </row>
    <row r="2611" spans="1:16" x14ac:dyDescent="0.25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-3.6111111640930176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21.611111164093018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40193.183332100511</v>
      </c>
    </row>
    <row r="2612" spans="1:16" x14ac:dyDescent="0.25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-1.1111111640930176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19.111111164093018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40212.294443264604</v>
      </c>
    </row>
    <row r="2613" spans="1:16" x14ac:dyDescent="0.25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-0.55555558204650879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18.555555582046509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40230.84999884665</v>
      </c>
    </row>
    <row r="2614" spans="1:16" x14ac:dyDescent="0.25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-8.0555553436279297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26.05555534362793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40256.905554190278</v>
      </c>
    </row>
    <row r="2615" spans="1:16" x14ac:dyDescent="0.25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-10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28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40284.905554190278</v>
      </c>
    </row>
    <row r="2616" spans="1:16" x14ac:dyDescent="0.25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-1.9444444179534912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19.944444417953491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40304.849998608232</v>
      </c>
    </row>
    <row r="2617" spans="1:16" x14ac:dyDescent="0.25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1.3888888359069824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16.611111164093018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40321.461109772325</v>
      </c>
    </row>
    <row r="2618" spans="1:16" x14ac:dyDescent="0.25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-3.3333332538604736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21.333333253860474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40342.794443026185</v>
      </c>
    </row>
    <row r="2619" spans="1:16" x14ac:dyDescent="0.25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-11.111110687255859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29.111110687255859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40371.905553713441</v>
      </c>
    </row>
    <row r="2620" spans="1:16" x14ac:dyDescent="0.25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-4.7222223281860352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22.722222328186035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40394.627776041627</v>
      </c>
    </row>
    <row r="2621" spans="1:16" x14ac:dyDescent="0.25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-6.3888888359069824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24.388888835906982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40419.016664877534</v>
      </c>
    </row>
    <row r="2622" spans="1:16" x14ac:dyDescent="0.25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-9.7222223281860352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27.722222328186035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40446.73888720572</v>
      </c>
    </row>
    <row r="2623" spans="1:16" x14ac:dyDescent="0.25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-6.6666665077209473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24.666666507720947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40471.405553713441</v>
      </c>
    </row>
    <row r="2624" spans="1:16" x14ac:dyDescent="0.25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-14.166666984558105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32.166666984558105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40503.572220697999</v>
      </c>
    </row>
    <row r="2625" spans="1:16" x14ac:dyDescent="0.25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-10.55555534362793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28.55555534362793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40532.127776041627</v>
      </c>
    </row>
    <row r="2626" spans="1:16" x14ac:dyDescent="0.25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-0.27777779102325439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18.277777791023254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40550.40555383265</v>
      </c>
    </row>
    <row r="2627" spans="1:16" x14ac:dyDescent="0.25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1.9444444179534912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16.055555582046509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40566.461109414697</v>
      </c>
    </row>
    <row r="2628" spans="1:16" x14ac:dyDescent="0.25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6.1111111640930176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11.888888835906982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40578.349998250604</v>
      </c>
    </row>
    <row r="2629" spans="1:16" x14ac:dyDescent="0.25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1.9444444179534912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16.055555582046509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40594.40555383265</v>
      </c>
    </row>
    <row r="2630" spans="1:16" x14ac:dyDescent="0.25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-7.5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25.5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40619.90555383265</v>
      </c>
    </row>
    <row r="2631" spans="1:16" x14ac:dyDescent="0.25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-1.1111111640930176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19.111111164093018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40639.016664996743</v>
      </c>
    </row>
    <row r="2632" spans="1:16" x14ac:dyDescent="0.25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-7.5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25.5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40664.516664996743</v>
      </c>
    </row>
    <row r="2633" spans="1:16" x14ac:dyDescent="0.25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-6.6666665077209473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24.666666507720947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40689.183331504464</v>
      </c>
    </row>
    <row r="2634" spans="1:16" x14ac:dyDescent="0.25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-2.5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20.5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40709.683331504464</v>
      </c>
    </row>
    <row r="2635" spans="1:16" x14ac:dyDescent="0.25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-2.2222223281860352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20.222222328186035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40729.90555383265</v>
      </c>
    </row>
    <row r="2636" spans="1:16" x14ac:dyDescent="0.25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-1.3888888359069824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19.388888835906982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40749.294442668557</v>
      </c>
    </row>
    <row r="2637" spans="1:16" x14ac:dyDescent="0.25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0.27777779102325439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17.722222208976746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40767.016664877534</v>
      </c>
    </row>
    <row r="2638" spans="1:16" x14ac:dyDescent="0.25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2.2222223281860352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15.777777671813965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40782.794442549348</v>
      </c>
    </row>
    <row r="2639" spans="1:16" x14ac:dyDescent="0.25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5.5555553436279297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12.44444465637207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40795.23888720572</v>
      </c>
    </row>
    <row r="2640" spans="1:16" x14ac:dyDescent="0.25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6.1111111640930176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11.888888835906982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40807.127776041627</v>
      </c>
    </row>
    <row r="2641" spans="1:16" x14ac:dyDescent="0.25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8.0555553436279297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9.9444446563720703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40817.072220697999</v>
      </c>
    </row>
    <row r="2642" spans="1:16" x14ac:dyDescent="0.25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3.6111111640930176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14.388888835906982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40831.461109533906</v>
      </c>
    </row>
    <row r="2643" spans="1:16" x14ac:dyDescent="0.25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-1.6666666269302368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19.666666626930237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40851.127776160836</v>
      </c>
    </row>
    <row r="2644" spans="1:16" x14ac:dyDescent="0.25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-1.1111111640930176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19.111111164093018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40870.238887324929</v>
      </c>
    </row>
    <row r="2645" spans="1:16" x14ac:dyDescent="0.25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0.27777779102325439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17.722222208976746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40887.961109533906</v>
      </c>
    </row>
    <row r="2646" spans="1:16" x14ac:dyDescent="0.25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-2.7777776718139648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20.777777671813965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40908.73888720572</v>
      </c>
    </row>
    <row r="2647" spans="1:16" x14ac:dyDescent="0.25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-1.1111111640930176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19.111111164093018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40927.849998369813</v>
      </c>
    </row>
    <row r="2648" spans="1:16" x14ac:dyDescent="0.25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6.3888888359069824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11.611111164093018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40939.461109533906</v>
      </c>
    </row>
    <row r="2649" spans="1:16" x14ac:dyDescent="0.25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-5.2777776718139648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23.277777671813965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40962.73888720572</v>
      </c>
    </row>
    <row r="2650" spans="1:16" x14ac:dyDescent="0.25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-5.8333334922790527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23.833333492279053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40986.572220697999</v>
      </c>
    </row>
    <row r="2651" spans="1:16" x14ac:dyDescent="0.25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-1.1111111640930176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19.111111164093018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41005.683331862092</v>
      </c>
    </row>
    <row r="2652" spans="1:16" x14ac:dyDescent="0.25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5.5555553436279297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12.44444465637207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41018.127776518464</v>
      </c>
    </row>
    <row r="2653" spans="1:16" x14ac:dyDescent="0.25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7.2222223281860352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10.777777671813965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41028.905554190278</v>
      </c>
    </row>
    <row r="2654" spans="1:16" x14ac:dyDescent="0.25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9.4444446563720703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8.5555553436279297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41037.461109533906</v>
      </c>
    </row>
    <row r="2655" spans="1:16" x14ac:dyDescent="0.25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9.1666669845581055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8.8333330154418945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41046.294442549348</v>
      </c>
    </row>
    <row r="2656" spans="1:16" x14ac:dyDescent="0.25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10.833333015441895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7.1666669845581055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41053.461109533906</v>
      </c>
    </row>
    <row r="2657" spans="1:16" x14ac:dyDescent="0.25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14.44444465637207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3.5555553436279297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41057.016664877534</v>
      </c>
    </row>
    <row r="2658" spans="1:16" x14ac:dyDescent="0.25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11.388889312744141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6.6111106872558594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41063.62777556479</v>
      </c>
    </row>
    <row r="2659" spans="1:16" x14ac:dyDescent="0.25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12.5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5.5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41069.12777556479</v>
      </c>
    </row>
    <row r="2660" spans="1:16" x14ac:dyDescent="0.25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12.5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5.5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41074.62777556479</v>
      </c>
    </row>
    <row r="2661" spans="1:16" x14ac:dyDescent="0.25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10.55555534362793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7.4444446563720703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41082.072220221162</v>
      </c>
    </row>
    <row r="2662" spans="1:16" x14ac:dyDescent="0.25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6.9444446563720703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11.05555534362793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41093.12777556479</v>
      </c>
    </row>
    <row r="2663" spans="1:16" x14ac:dyDescent="0.25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2.2222223281860352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15.777777671813965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41108.905553236604</v>
      </c>
    </row>
    <row r="2664" spans="1:16" x14ac:dyDescent="0.25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2.7777776718139648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15.222222328186035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41124.12777556479</v>
      </c>
    </row>
    <row r="2665" spans="1:16" x14ac:dyDescent="0.25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2.7777776718139648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15.222222328186035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41139.349997892976</v>
      </c>
    </row>
    <row r="2666" spans="1:16" x14ac:dyDescent="0.25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4.7222223281860352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13.277777671813965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41152.62777556479</v>
      </c>
    </row>
    <row r="2667" spans="1:16" x14ac:dyDescent="0.25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6.3888888359069824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11.611111164093018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41164.238886728883</v>
      </c>
    </row>
    <row r="2668" spans="1:16" x14ac:dyDescent="0.25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0.27777779102325439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17.722222208976746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41181.96110893786</v>
      </c>
    </row>
    <row r="2669" spans="1:16" x14ac:dyDescent="0.25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-4.1666665077209473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22.166666507720947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41204.12777544558</v>
      </c>
    </row>
    <row r="2670" spans="1:16" x14ac:dyDescent="0.25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-1.3888888359069824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19.388888835906982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41223.516664281487</v>
      </c>
    </row>
    <row r="2671" spans="1:16" x14ac:dyDescent="0.25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2.5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15.5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41239.016664281487</v>
      </c>
    </row>
    <row r="2672" spans="1:16" x14ac:dyDescent="0.25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8.6111106872558594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9.3888893127441406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41248.405553594232</v>
      </c>
    </row>
    <row r="2673" spans="1:16" x14ac:dyDescent="0.25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7.2222223281860352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10.777777671813965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41259.183331266046</v>
      </c>
    </row>
    <row r="2674" spans="1:16" x14ac:dyDescent="0.25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-0.27777779102325439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18.277777791023254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41277.461109057069</v>
      </c>
    </row>
    <row r="2675" spans="1:16" x14ac:dyDescent="0.25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1.6666666269302368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16.333333373069763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41293.794442430139</v>
      </c>
    </row>
    <row r="2676" spans="1:16" x14ac:dyDescent="0.25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7.2222223281860352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10.777777671813965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41304.572220101953</v>
      </c>
    </row>
    <row r="2677" spans="1:16" x14ac:dyDescent="0.25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5.8333334922790527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12.166666507720947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41316.738886609674</v>
      </c>
    </row>
    <row r="2678" spans="1:16" x14ac:dyDescent="0.25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8.6111106872558594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9.3888893127441406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41326.127775922418</v>
      </c>
    </row>
    <row r="2679" spans="1:16" x14ac:dyDescent="0.25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2.2222223281860352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15.777777671813965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41341.905553594232</v>
      </c>
    </row>
    <row r="2680" spans="1:16" x14ac:dyDescent="0.25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8.3333330154418945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9.6666669845581055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41351.57222057879</v>
      </c>
    </row>
    <row r="2681" spans="1:16" x14ac:dyDescent="0.25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11.666666984558105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6.3333330154418945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41357.905553594232</v>
      </c>
    </row>
    <row r="2682" spans="1:16" x14ac:dyDescent="0.25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8.0555553436279297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9.9444446563720703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41367.849998250604</v>
      </c>
    </row>
    <row r="2683" spans="1:16" x14ac:dyDescent="0.25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6.3888888359069824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11.611111164093018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41379.461109414697</v>
      </c>
    </row>
    <row r="2684" spans="1:16" x14ac:dyDescent="0.25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3.3333332538604736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14.666666746139526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41394.127776160836</v>
      </c>
    </row>
    <row r="2685" spans="1:16" x14ac:dyDescent="0.25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4.4444446563720703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13.55555534362793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41407.683331504464</v>
      </c>
    </row>
    <row r="2686" spans="1:16" x14ac:dyDescent="0.25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3.3333332538604736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14.666666746139526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41422.349998250604</v>
      </c>
    </row>
    <row r="2687" spans="1:16" x14ac:dyDescent="0.25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4.1666665077209473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13.833333492279053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41436.183331742883</v>
      </c>
    </row>
    <row r="2688" spans="1:16" x14ac:dyDescent="0.25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3.8888888359069824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14.111111164093018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41450.294442906976</v>
      </c>
    </row>
    <row r="2689" spans="1:16" x14ac:dyDescent="0.25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5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41463.294442906976</v>
      </c>
    </row>
    <row r="2690" spans="1:16" x14ac:dyDescent="0.25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5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13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41476.294442906976</v>
      </c>
    </row>
    <row r="2691" spans="1:16" x14ac:dyDescent="0.25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7.2222223281860352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10.777777671813965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41487.07222057879</v>
      </c>
    </row>
    <row r="2692" spans="1:16" x14ac:dyDescent="0.25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10.833333015441895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7.1666669845581055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41494.238887563348</v>
      </c>
    </row>
    <row r="2693" spans="1:16" x14ac:dyDescent="0.25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12.777777671813965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5.2222223281860352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41499.461109891534</v>
      </c>
    </row>
    <row r="2694" spans="1:16" x14ac:dyDescent="0.25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13.888889312744141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4.1111106872558594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41503.57222057879</v>
      </c>
    </row>
    <row r="2695" spans="1:16" x14ac:dyDescent="0.25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12.5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5.5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41509.07222057879</v>
      </c>
    </row>
    <row r="2696" spans="1:16" x14ac:dyDescent="0.25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16.388889312744141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1.6111106872558594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41510.683331266046</v>
      </c>
    </row>
    <row r="2697" spans="1:16" x14ac:dyDescent="0.25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19.166666030883789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0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41510.683331266046</v>
      </c>
    </row>
    <row r="2698" spans="1:16" x14ac:dyDescent="0.25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17.5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0.5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41511.183331266046</v>
      </c>
    </row>
    <row r="2699" spans="1:16" x14ac:dyDescent="0.25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20.55555534362793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41511.183331266046</v>
      </c>
    </row>
    <row r="2700" spans="1:16" x14ac:dyDescent="0.25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23.05555534362793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41511.183331266046</v>
      </c>
    </row>
    <row r="2701" spans="1:16" x14ac:dyDescent="0.25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18.05555534362793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0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41511.183331266046</v>
      </c>
    </row>
    <row r="2702" spans="1:16" x14ac:dyDescent="0.25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13.611110687255859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4.3888893127441406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41515.57222057879</v>
      </c>
    </row>
    <row r="2703" spans="1:16" x14ac:dyDescent="0.25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15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3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41518.57222057879</v>
      </c>
    </row>
    <row r="2704" spans="1:16" x14ac:dyDescent="0.25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20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0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41518.57222057879</v>
      </c>
    </row>
    <row r="2705" spans="1:16" x14ac:dyDescent="0.25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8.3333330154418945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9.6666669845581055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41528.238887563348</v>
      </c>
    </row>
    <row r="2706" spans="1:16" x14ac:dyDescent="0.25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5.2777776718139648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12.722222328186035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41540.961109891534</v>
      </c>
    </row>
    <row r="2707" spans="1:16" x14ac:dyDescent="0.25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6.3888888359069824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11.611111164093018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41552.572221055627</v>
      </c>
    </row>
    <row r="2708" spans="1:16" x14ac:dyDescent="0.25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9.1666669845581055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8.8333330154418945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41561.405554071069</v>
      </c>
    </row>
    <row r="2709" spans="1:16" x14ac:dyDescent="0.25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13.333333015441895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4.6666669845581055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41566.072221055627</v>
      </c>
    </row>
    <row r="2710" spans="1:16" x14ac:dyDescent="0.25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12.777777671813965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5.2222223281860352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41571.294443383813</v>
      </c>
    </row>
    <row r="2711" spans="1:16" x14ac:dyDescent="0.25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15.55555534362793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2.4444446563720703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41573.738888040185</v>
      </c>
    </row>
    <row r="2712" spans="1:16" x14ac:dyDescent="0.25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18.05555534362793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41573.738888040185</v>
      </c>
    </row>
    <row r="2713" spans="1:16" x14ac:dyDescent="0.25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18.611110687255859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41573.738888040185</v>
      </c>
    </row>
    <row r="2714" spans="1:16" x14ac:dyDescent="0.25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21.388889312744141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41573.738888040185</v>
      </c>
    </row>
    <row r="2715" spans="1:16" x14ac:dyDescent="0.25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21.388889312744141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41573.738888040185</v>
      </c>
    </row>
    <row r="2716" spans="1:16" x14ac:dyDescent="0.25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23.611110687255859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41573.738888040185</v>
      </c>
    </row>
    <row r="2717" spans="1:16" x14ac:dyDescent="0.25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24.722221374511719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41573.738888040185</v>
      </c>
    </row>
    <row r="2718" spans="1:16" x14ac:dyDescent="0.25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23.05555534362793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41573.738888040185</v>
      </c>
    </row>
    <row r="2719" spans="1:16" x14ac:dyDescent="0.25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22.222221374511719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0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41573.738888040185</v>
      </c>
    </row>
    <row r="2720" spans="1:16" x14ac:dyDescent="0.25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18.333333969116211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0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41573.738888040185</v>
      </c>
    </row>
    <row r="2721" spans="1:16" x14ac:dyDescent="0.25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15.55555534362793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2.4444446563720703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41576.183332696557</v>
      </c>
    </row>
    <row r="2722" spans="1:16" x14ac:dyDescent="0.25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18.611110687255859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41576.183332696557</v>
      </c>
    </row>
    <row r="2723" spans="1:16" x14ac:dyDescent="0.25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16.94444465637207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1.0555553436279297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41577.238888040185</v>
      </c>
    </row>
    <row r="2724" spans="1:16" x14ac:dyDescent="0.25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13.611110687255859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4.3888893127441406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41581.627777352929</v>
      </c>
    </row>
    <row r="2725" spans="1:16" x14ac:dyDescent="0.25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12.222222328186035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5.7777776718139648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41587.405555024743</v>
      </c>
    </row>
    <row r="2726" spans="1:16" x14ac:dyDescent="0.25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12.777777671813965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5.2222223281860352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41592.627777352929</v>
      </c>
    </row>
    <row r="2727" spans="1:16" x14ac:dyDescent="0.25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18.333333969116211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41592.627777352929</v>
      </c>
    </row>
    <row r="2728" spans="1:16" x14ac:dyDescent="0.25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18.611110687255859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0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41592.627777352929</v>
      </c>
    </row>
    <row r="2729" spans="1:16" x14ac:dyDescent="0.25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11.94444465637207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6.0555553436279297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41598.683332696557</v>
      </c>
    </row>
    <row r="2730" spans="1:16" x14ac:dyDescent="0.25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16.666666030883789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1.3333339691162109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41600.016666665673</v>
      </c>
    </row>
    <row r="2731" spans="1:16" x14ac:dyDescent="0.25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8.8888893127441406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9.1111106872558594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41609.127777352929</v>
      </c>
    </row>
    <row r="2732" spans="1:16" x14ac:dyDescent="0.25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10.55555534362793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7.4444446563720703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41616.572222009301</v>
      </c>
    </row>
    <row r="2733" spans="1:16" x14ac:dyDescent="0.25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17.222221374511719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0.77777862548828125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41617.350000634789</v>
      </c>
    </row>
    <row r="2734" spans="1:16" x14ac:dyDescent="0.25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17.777778625488281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0.22222137451171875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41617.572222009301</v>
      </c>
    </row>
    <row r="2735" spans="1:16" x14ac:dyDescent="0.25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18.333333969116211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41617.572222009301</v>
      </c>
    </row>
    <row r="2736" spans="1:16" x14ac:dyDescent="0.25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16.94444465637207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1.0555553436279297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41618.627777352929</v>
      </c>
    </row>
    <row r="2737" spans="1:16" x14ac:dyDescent="0.25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17.5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0.5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41619.127777352929</v>
      </c>
    </row>
    <row r="2738" spans="1:16" x14ac:dyDescent="0.25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20.55555534362793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41619.127777352929</v>
      </c>
    </row>
    <row r="2739" spans="1:16" x14ac:dyDescent="0.25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19.44444465637207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41619.127777352929</v>
      </c>
    </row>
    <row r="2740" spans="1:16" x14ac:dyDescent="0.25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15.833333015441895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2.1666669845581055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41621.294444337487</v>
      </c>
    </row>
    <row r="2741" spans="1:16" x14ac:dyDescent="0.25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14.166666984558105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3.8333330154418945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41625.127777352929</v>
      </c>
    </row>
    <row r="2742" spans="1:16" x14ac:dyDescent="0.25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16.111110687255859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1.8888893127441406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41627.016666665673</v>
      </c>
    </row>
    <row r="2743" spans="1:16" x14ac:dyDescent="0.25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18.611110687255859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41627.016666665673</v>
      </c>
    </row>
    <row r="2744" spans="1:16" x14ac:dyDescent="0.25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24.44444465637207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41627.016666665673</v>
      </c>
    </row>
    <row r="2745" spans="1:16" x14ac:dyDescent="0.25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21.388889312744141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0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41627.016666665673</v>
      </c>
    </row>
    <row r="2746" spans="1:16" x14ac:dyDescent="0.25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18.333333969116211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0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41627.016666665673</v>
      </c>
    </row>
    <row r="2747" spans="1:16" x14ac:dyDescent="0.25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15.833333015441895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2.1666669845581055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41629.183333650231</v>
      </c>
    </row>
    <row r="2748" spans="1:16" x14ac:dyDescent="0.25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13.888889312744141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4.1111106872558594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41633.294444337487</v>
      </c>
    </row>
    <row r="2749" spans="1:16" x14ac:dyDescent="0.25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15.277777671813965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2.7222223281860352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41636.016666665673</v>
      </c>
    </row>
    <row r="2750" spans="1:16" x14ac:dyDescent="0.25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18.333333969116211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0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41636.016666665673</v>
      </c>
    </row>
    <row r="2751" spans="1:16" x14ac:dyDescent="0.25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19.722221374511719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41636.016666665673</v>
      </c>
    </row>
    <row r="2752" spans="1:16" x14ac:dyDescent="0.25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21.94444465637207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41636.016666665673</v>
      </c>
    </row>
    <row r="2753" spans="1:16" x14ac:dyDescent="0.25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19.722221374511719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41636.016666665673</v>
      </c>
    </row>
    <row r="2754" spans="1:16" x14ac:dyDescent="0.25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23.05555534362793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41636.016666665673</v>
      </c>
    </row>
    <row r="2755" spans="1:16" x14ac:dyDescent="0.25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18.05555534362793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41636.016666665673</v>
      </c>
    </row>
    <row r="2756" spans="1:16" x14ac:dyDescent="0.25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20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41636.016666665673</v>
      </c>
    </row>
    <row r="2757" spans="1:16" x14ac:dyDescent="0.25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21.111110687255859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41636.016666665673</v>
      </c>
    </row>
    <row r="2758" spans="1:16" x14ac:dyDescent="0.25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20.55555534362793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41636.016666665673</v>
      </c>
    </row>
    <row r="2759" spans="1:16" x14ac:dyDescent="0.25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22.222221374511719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0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41636.016666665673</v>
      </c>
    </row>
    <row r="2760" spans="1:16" x14ac:dyDescent="0.25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15.833333015441895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2.1666669845581055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41638.183333650231</v>
      </c>
    </row>
    <row r="2761" spans="1:16" x14ac:dyDescent="0.25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16.666666030883789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1.3333339691162109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41639.516667619348</v>
      </c>
    </row>
    <row r="2762" spans="1:16" x14ac:dyDescent="0.25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16.94444465637207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1.0555553436279297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41640.572222962976</v>
      </c>
    </row>
    <row r="2763" spans="1:16" x14ac:dyDescent="0.25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20.277778625488281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41640.572222962976</v>
      </c>
    </row>
    <row r="2764" spans="1:16" x14ac:dyDescent="0.25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18.611110687255859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41640.572222962976</v>
      </c>
    </row>
    <row r="2765" spans="1:16" x14ac:dyDescent="0.25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19.44444465637207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41640.572222962976</v>
      </c>
    </row>
    <row r="2766" spans="1:16" x14ac:dyDescent="0.25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21.111110687255859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41640.572222962976</v>
      </c>
    </row>
    <row r="2767" spans="1:16" x14ac:dyDescent="0.25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19.166666030883789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41640.572222962976</v>
      </c>
    </row>
    <row r="2768" spans="1:16" x14ac:dyDescent="0.25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21.111110687255859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0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41640.572222962976</v>
      </c>
    </row>
    <row r="2769" spans="1:16" x14ac:dyDescent="0.25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17.777778625488281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0.22222137451171875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41640.794444337487</v>
      </c>
    </row>
    <row r="2770" spans="1:16" x14ac:dyDescent="0.25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14.722222328186035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3.2777776718139648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41644.072222009301</v>
      </c>
    </row>
    <row r="2771" spans="1:16" x14ac:dyDescent="0.25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15.277777671813965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2.7222223281860352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41646.794444337487</v>
      </c>
    </row>
    <row r="2772" spans="1:16" x14ac:dyDescent="0.25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17.777778625488281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0.22222137451171875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41647.016665711999</v>
      </c>
    </row>
    <row r="2773" spans="1:16" x14ac:dyDescent="0.25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19.44444465637207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41647.016665711999</v>
      </c>
    </row>
    <row r="2774" spans="1:16" x14ac:dyDescent="0.25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20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41647.016665711999</v>
      </c>
    </row>
    <row r="2775" spans="1:16" x14ac:dyDescent="0.25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21.666666030883789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41647.016665711999</v>
      </c>
    </row>
    <row r="2776" spans="1:16" x14ac:dyDescent="0.25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22.222221374511719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41647.016665711999</v>
      </c>
    </row>
    <row r="2777" spans="1:16" x14ac:dyDescent="0.25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20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0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41647.016665711999</v>
      </c>
    </row>
    <row r="2778" spans="1:16" x14ac:dyDescent="0.25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21.666666030883789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41647.016665711999</v>
      </c>
    </row>
    <row r="2779" spans="1:16" x14ac:dyDescent="0.25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20.55555534362793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41647.016665711999</v>
      </c>
    </row>
    <row r="2780" spans="1:16" x14ac:dyDescent="0.25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22.777778625488281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41647.016665711999</v>
      </c>
    </row>
    <row r="2781" spans="1:16" x14ac:dyDescent="0.25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24.722221374511719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41647.016665711999</v>
      </c>
    </row>
    <row r="2782" spans="1:16" x14ac:dyDescent="0.25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20.833333969116211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41647.016665711999</v>
      </c>
    </row>
    <row r="2783" spans="1:16" x14ac:dyDescent="0.25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19.166666030883789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0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41647.016665711999</v>
      </c>
    </row>
    <row r="2784" spans="1:16" x14ac:dyDescent="0.25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17.777778625488281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0.22222137451171875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41647.238887086511</v>
      </c>
    </row>
    <row r="2785" spans="1:16" x14ac:dyDescent="0.25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16.666666030883789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1.3333339691162109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41648.572221055627</v>
      </c>
    </row>
    <row r="2786" spans="1:16" x14ac:dyDescent="0.25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19.722221374511719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41648.572221055627</v>
      </c>
    </row>
    <row r="2787" spans="1:16" x14ac:dyDescent="0.25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20.833333969116211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41648.572221055627</v>
      </c>
    </row>
    <row r="2788" spans="1:16" x14ac:dyDescent="0.25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21.111110687255859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41648.572221055627</v>
      </c>
    </row>
    <row r="2789" spans="1:16" x14ac:dyDescent="0.25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21.666666030883789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41648.572221055627</v>
      </c>
    </row>
    <row r="2790" spans="1:16" x14ac:dyDescent="0.25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22.222221374511719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41648.572221055627</v>
      </c>
    </row>
    <row r="2791" spans="1:16" x14ac:dyDescent="0.25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23.333333969116211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41648.572221055627</v>
      </c>
    </row>
    <row r="2792" spans="1:16" x14ac:dyDescent="0.25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24.44444465637207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0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41648.572221055627</v>
      </c>
    </row>
    <row r="2793" spans="1:16" x14ac:dyDescent="0.25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17.777778625488281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0.22222137451171875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41648.794442430139</v>
      </c>
    </row>
    <row r="2794" spans="1:16" x14ac:dyDescent="0.25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20.55555534362793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0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41648.794442430139</v>
      </c>
    </row>
    <row r="2795" spans="1:16" x14ac:dyDescent="0.25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21.94444465637207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41648.794442430139</v>
      </c>
    </row>
    <row r="2796" spans="1:16" x14ac:dyDescent="0.25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21.111110687255859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0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41648.794442430139</v>
      </c>
    </row>
    <row r="2797" spans="1:16" x14ac:dyDescent="0.25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20.277778625488281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0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41648.794442430139</v>
      </c>
    </row>
    <row r="2798" spans="1:16" x14ac:dyDescent="0.25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14.722222328186035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3.2777776718139648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41652.072220101953</v>
      </c>
    </row>
    <row r="2799" spans="1:16" x14ac:dyDescent="0.25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22.222221374511719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41652.072220101953</v>
      </c>
    </row>
    <row r="2800" spans="1:16" x14ac:dyDescent="0.25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21.388889312744141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41652.072220101953</v>
      </c>
    </row>
    <row r="2801" spans="1:16" x14ac:dyDescent="0.25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16.94444465637207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1.0555553436279297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41653.12777544558</v>
      </c>
    </row>
    <row r="2802" spans="1:16" x14ac:dyDescent="0.25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15.277777671813965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2.7222223281860352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41655.849997773767</v>
      </c>
    </row>
    <row r="2803" spans="1:16" x14ac:dyDescent="0.25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13.888889312744141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4.1111106872558594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41659.961108461022</v>
      </c>
    </row>
    <row r="2804" spans="1:16" x14ac:dyDescent="0.25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14.166666984558105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3.8333330154418945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41663.794441476464</v>
      </c>
    </row>
    <row r="2805" spans="1:16" x14ac:dyDescent="0.25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16.94444465637207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1.0555553436279297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41664.849996820092</v>
      </c>
    </row>
    <row r="2806" spans="1:16" x14ac:dyDescent="0.25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15.277777671813965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2.7222223281860352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41667.572219148278</v>
      </c>
    </row>
    <row r="2807" spans="1:16" x14ac:dyDescent="0.25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15.833333015441895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2.1666669845581055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41669.738886132836</v>
      </c>
    </row>
    <row r="2808" spans="1:16" x14ac:dyDescent="0.25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14.722222328186035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3.2777776718139648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41673.01666380465</v>
      </c>
    </row>
    <row r="2809" spans="1:16" x14ac:dyDescent="0.25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3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41676.01666380465</v>
      </c>
    </row>
    <row r="2810" spans="1:16" x14ac:dyDescent="0.25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14.44444465637207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3.5555553436279297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41679.572219148278</v>
      </c>
    </row>
    <row r="2811" spans="1:16" x14ac:dyDescent="0.25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13.333333015441895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4.6666669845581055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41684.238886132836</v>
      </c>
    </row>
    <row r="2812" spans="1:16" x14ac:dyDescent="0.25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15.833333015441895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2.1666669845581055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41686.405553117394</v>
      </c>
    </row>
    <row r="2813" spans="1:16" x14ac:dyDescent="0.25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16.94444465637207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1.0555553436279297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41687.461108461022</v>
      </c>
    </row>
    <row r="2814" spans="1:16" x14ac:dyDescent="0.25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12.5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5.5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41692.961108461022</v>
      </c>
    </row>
    <row r="2815" spans="1:16" x14ac:dyDescent="0.25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13.05555534362793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4.9444446563720703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41697.905553117394</v>
      </c>
    </row>
    <row r="2816" spans="1:16" x14ac:dyDescent="0.25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17.222221374511719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0.77777862548828125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41698.683331742883</v>
      </c>
    </row>
    <row r="2817" spans="1:16" x14ac:dyDescent="0.25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14.166666984558105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3.8333330154418945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41702.516664758325</v>
      </c>
    </row>
    <row r="2818" spans="1:16" x14ac:dyDescent="0.25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16.111110687255859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1.8888893127441406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41704.405554071069</v>
      </c>
    </row>
    <row r="2819" spans="1:16" x14ac:dyDescent="0.25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16.111110687255859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1.8888893127441406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41706.294443383813</v>
      </c>
    </row>
    <row r="2820" spans="1:16" x14ac:dyDescent="0.25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13.888889312744141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4.1111106872558594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41710.405554071069</v>
      </c>
    </row>
    <row r="2821" spans="1:16" x14ac:dyDescent="0.25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14.722222328186035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3.2777776718139648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41713.683331742883</v>
      </c>
    </row>
    <row r="2822" spans="1:16" x14ac:dyDescent="0.25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18.888889312744141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0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41713.683331742883</v>
      </c>
    </row>
    <row r="2823" spans="1:16" x14ac:dyDescent="0.25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13.611110687255859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4.3888893127441406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41718.072221055627</v>
      </c>
    </row>
    <row r="2824" spans="1:16" x14ac:dyDescent="0.25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11.666666984558105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6.3333330154418945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41724.405554071069</v>
      </c>
    </row>
    <row r="2825" spans="1:16" x14ac:dyDescent="0.25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9.1666669845581055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8.8333330154418945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41733.238887086511</v>
      </c>
    </row>
    <row r="2826" spans="1:16" x14ac:dyDescent="0.25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14.166666984558105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3.8333330154418945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41737.072220101953</v>
      </c>
    </row>
    <row r="2827" spans="1:16" x14ac:dyDescent="0.25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11.94444465637207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6.0555553436279297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41743.12777544558</v>
      </c>
    </row>
    <row r="2828" spans="1:16" x14ac:dyDescent="0.25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14.166666984558105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3.8333330154418945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41746.961108461022</v>
      </c>
    </row>
    <row r="2829" spans="1:16" x14ac:dyDescent="0.25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10.55555534362793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7.4444446563720703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41754.405553117394</v>
      </c>
    </row>
    <row r="2830" spans="1:16" x14ac:dyDescent="0.25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10.55555534362793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7.4444446563720703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41761.849997773767</v>
      </c>
    </row>
    <row r="2831" spans="1:16" x14ac:dyDescent="0.25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13.05555534362793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4.9444446563720703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41766.794442430139</v>
      </c>
    </row>
    <row r="2832" spans="1:16" x14ac:dyDescent="0.25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12.777777671813965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5.2222223281860352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41772.016664758325</v>
      </c>
    </row>
    <row r="2833" spans="1:16" x14ac:dyDescent="0.25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18.333333969116211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0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41772.016664758325</v>
      </c>
    </row>
    <row r="2834" spans="1:16" x14ac:dyDescent="0.25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17.222221374511719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0.77777862548828125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41772.794443383813</v>
      </c>
    </row>
    <row r="2835" spans="1:16" x14ac:dyDescent="0.25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16.388889312744141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1.6111106872558594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41774.405554071069</v>
      </c>
    </row>
    <row r="2836" spans="1:16" x14ac:dyDescent="0.25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15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3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41777.405554071069</v>
      </c>
    </row>
    <row r="2837" spans="1:16" x14ac:dyDescent="0.25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14.722222328186035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3.2777776718139648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41780.683331742883</v>
      </c>
    </row>
    <row r="2838" spans="1:16" x14ac:dyDescent="0.25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14.722222328186035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3.2777776718139648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41783.961109414697</v>
      </c>
    </row>
    <row r="2839" spans="1:16" x14ac:dyDescent="0.25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16.111110687255859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1.8888893127441406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41785.849998727441</v>
      </c>
    </row>
    <row r="2840" spans="1:16" x14ac:dyDescent="0.25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16.111110687255859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1.8888893127441406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41787.738888040185</v>
      </c>
    </row>
    <row r="2841" spans="1:16" x14ac:dyDescent="0.25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17.222221374511719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0.77777862548828125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41788.516666665673</v>
      </c>
    </row>
    <row r="2842" spans="1:16" x14ac:dyDescent="0.25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17.222221374511719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0.77777862548828125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41789.294445291162</v>
      </c>
    </row>
    <row r="2843" spans="1:16" x14ac:dyDescent="0.25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20.833333969116211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0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41789.294445291162</v>
      </c>
    </row>
    <row r="2844" spans="1:16" x14ac:dyDescent="0.25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17.777778625488281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0.22222137451171875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41789.516666665673</v>
      </c>
    </row>
    <row r="2845" spans="1:16" x14ac:dyDescent="0.25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16.388889312744141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1.6111106872558594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41791.127777352929</v>
      </c>
    </row>
    <row r="2846" spans="1:16" x14ac:dyDescent="0.25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13.611110687255859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4.3888893127441406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41795.516666665673</v>
      </c>
    </row>
    <row r="2847" spans="1:16" x14ac:dyDescent="0.25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11.388889312744141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6.6111106872558594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41802.127777352929</v>
      </c>
    </row>
    <row r="2848" spans="1:16" x14ac:dyDescent="0.25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8.8888893127441406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9.1111106872558594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41811.238888040185</v>
      </c>
    </row>
    <row r="2849" spans="1:16" x14ac:dyDescent="0.25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7.5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10.5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41821.738888040185</v>
      </c>
    </row>
    <row r="2850" spans="1:16" x14ac:dyDescent="0.25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8.0555553436279297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9.9444446563720703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41831.683332696557</v>
      </c>
    </row>
    <row r="2851" spans="1:16" x14ac:dyDescent="0.25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13.333333015441895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4.6666669845581055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41836.349999681115</v>
      </c>
    </row>
    <row r="2852" spans="1:16" x14ac:dyDescent="0.25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10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41844.349999681115</v>
      </c>
    </row>
    <row r="2853" spans="1:16" x14ac:dyDescent="0.25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2.7777776718139648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15.222222328186035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41859.572222009301</v>
      </c>
    </row>
    <row r="2854" spans="1:16" x14ac:dyDescent="0.25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3.6111111640930176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14.388888835906982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41873.961110845208</v>
      </c>
    </row>
    <row r="2855" spans="1:16" x14ac:dyDescent="0.25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4.4444446563720703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13.55555534362793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41887.516666188836</v>
      </c>
    </row>
    <row r="2856" spans="1:16" x14ac:dyDescent="0.25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5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13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41900.516666188836</v>
      </c>
    </row>
    <row r="2857" spans="1:16" x14ac:dyDescent="0.25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5.8333334922790527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12.166666507720947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41912.683332696557</v>
      </c>
    </row>
    <row r="2858" spans="1:16" x14ac:dyDescent="0.25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6.6666665077209473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11.333333492279053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41924.016666188836</v>
      </c>
    </row>
    <row r="2859" spans="1:16" x14ac:dyDescent="0.25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7.2222223281860352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10.777777671813965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41934.79444386065</v>
      </c>
    </row>
    <row r="2860" spans="1:16" x14ac:dyDescent="0.25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8.8888893127441406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9.1111106872558594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41943.905554547906</v>
      </c>
    </row>
    <row r="2861" spans="1:16" x14ac:dyDescent="0.25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9.4444446563720703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8.5555553436279297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41952.461109891534</v>
      </c>
    </row>
    <row r="2862" spans="1:16" x14ac:dyDescent="0.25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8.6111106872558594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9.3888893127441406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41961.849999204278</v>
      </c>
    </row>
    <row r="2863" spans="1:16" x14ac:dyDescent="0.25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6.6666665077209473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11.333333492279053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41973.183332696557</v>
      </c>
    </row>
    <row r="2864" spans="1:16" x14ac:dyDescent="0.25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2.7777776718139648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15.222222328186035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41988.405555024743</v>
      </c>
    </row>
    <row r="2865" spans="1:16" x14ac:dyDescent="0.25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0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42006.405555024743</v>
      </c>
    </row>
    <row r="2866" spans="1:16" x14ac:dyDescent="0.25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-1.1111111640930176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19.111111164093018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42025.516666188836</v>
      </c>
    </row>
    <row r="2867" spans="1:16" x14ac:dyDescent="0.25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0.55555558204650879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17.444444417953491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42042.96111060679</v>
      </c>
    </row>
    <row r="2868" spans="1:16" x14ac:dyDescent="0.25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4.7222223281860352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13.277777671813965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42056.238888278604</v>
      </c>
    </row>
    <row r="2869" spans="1:16" x14ac:dyDescent="0.25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8.3333330154418945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9.6666669845581055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42065.905555263162</v>
      </c>
    </row>
    <row r="2870" spans="1:16" x14ac:dyDescent="0.25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9.7222223281860352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8.2777776718139648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42074.183332934976</v>
      </c>
    </row>
    <row r="2871" spans="1:16" x14ac:dyDescent="0.25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6.6666665077209473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11.333333492279053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42085.516666427255</v>
      </c>
    </row>
    <row r="2872" spans="1:16" x14ac:dyDescent="0.25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4.7222223281860352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13.277777671813965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42098.794444099069</v>
      </c>
    </row>
    <row r="2873" spans="1:16" x14ac:dyDescent="0.25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4.4444446563720703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13.55555534362793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42112.349999442697</v>
      </c>
    </row>
    <row r="2874" spans="1:16" x14ac:dyDescent="0.25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5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13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42125.349999442697</v>
      </c>
    </row>
    <row r="2875" spans="1:16" x14ac:dyDescent="0.25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2.5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15.5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42140.849999442697</v>
      </c>
    </row>
    <row r="2876" spans="1:16" x14ac:dyDescent="0.25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1.3888888359069824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16.611111164093018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42157.46111060679</v>
      </c>
    </row>
    <row r="2877" spans="1:16" x14ac:dyDescent="0.25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0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18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42175.46111060679</v>
      </c>
    </row>
    <row r="2878" spans="1:16" x14ac:dyDescent="0.25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1.1111111640930176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16.888888835906982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42192.349999442697</v>
      </c>
    </row>
    <row r="2879" spans="1:16" x14ac:dyDescent="0.25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1.6666666269302368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16.333333373069763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42208.683332815766</v>
      </c>
    </row>
    <row r="2880" spans="1:16" x14ac:dyDescent="0.25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3.6111111640930176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14.388888835906982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42223.072221651673</v>
      </c>
    </row>
    <row r="2881" spans="1:16" x14ac:dyDescent="0.25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-0.27777779102325439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18.277777791023254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42241.349999442697</v>
      </c>
    </row>
    <row r="2882" spans="1:16" x14ac:dyDescent="0.25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0.27777779102325439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17.722222208976746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42259.072221651673</v>
      </c>
    </row>
    <row r="2883" spans="1:16" x14ac:dyDescent="0.25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1.1111111640930176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16.888888835906982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42275.96111048758</v>
      </c>
    </row>
    <row r="2884" spans="1:16" x14ac:dyDescent="0.25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-0.55555558204650879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18.555555582046509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42294.516666069627</v>
      </c>
    </row>
    <row r="2885" spans="1:16" x14ac:dyDescent="0.25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-3.3333332538604736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21.333333253860474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42315.849999323487</v>
      </c>
    </row>
    <row r="2886" spans="1:16" x14ac:dyDescent="0.25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-2.2222223281860352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20.222222328186035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42336.072221651673</v>
      </c>
    </row>
    <row r="2887" spans="1:16" x14ac:dyDescent="0.25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1.3888888359069824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16.611111164093018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42352.683332815766</v>
      </c>
    </row>
    <row r="2888" spans="1:16" x14ac:dyDescent="0.25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-3.0555555820465088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21.055555582046509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42373.738888397813</v>
      </c>
    </row>
    <row r="2889" spans="1:16" x14ac:dyDescent="0.25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-8.0555553436279297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26.05555534362793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42399.794443741441</v>
      </c>
    </row>
    <row r="2890" spans="1:16" x14ac:dyDescent="0.25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-7.5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25.5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42425.294443741441</v>
      </c>
    </row>
    <row r="2891" spans="1:16" x14ac:dyDescent="0.25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-2.2222223281860352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20.222222328186035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42445.516666069627</v>
      </c>
    </row>
    <row r="2892" spans="1:16" x14ac:dyDescent="0.25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-0.55555558204650879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18.555555582046509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42464.072221651673</v>
      </c>
    </row>
    <row r="2893" spans="1:16" x14ac:dyDescent="0.25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-2.5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20.5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42484.572221651673</v>
      </c>
    </row>
    <row r="2894" spans="1:16" x14ac:dyDescent="0.25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-0.83333331346511841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18.833333313465118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42503.405554965138</v>
      </c>
    </row>
    <row r="2895" spans="1:16" x14ac:dyDescent="0.25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-2.2222223281860352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20.222222328186035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42523.627777293324</v>
      </c>
    </row>
    <row r="2896" spans="1:16" x14ac:dyDescent="0.25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-3.8888888359069824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21.888888835906982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42545.516666129231</v>
      </c>
    </row>
    <row r="2897" spans="1:16" x14ac:dyDescent="0.25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-3.3333332538604736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21.333333253860474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42566.849999383092</v>
      </c>
    </row>
    <row r="2898" spans="1:16" x14ac:dyDescent="0.25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-4.7222223281860352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22.722222328186035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42589.572221711278</v>
      </c>
    </row>
    <row r="2899" spans="1:16" x14ac:dyDescent="0.25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-7.5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25.5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42615.072221711278</v>
      </c>
    </row>
    <row r="2900" spans="1:16" x14ac:dyDescent="0.25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-11.666666984558105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29.666666984558105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42644.738888695836</v>
      </c>
    </row>
    <row r="2901" spans="1:16" x14ac:dyDescent="0.25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-10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28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42672.738888695836</v>
      </c>
    </row>
    <row r="2902" spans="1:16" x14ac:dyDescent="0.25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-2.7777776718139648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20.777777671813965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42693.51666636765</v>
      </c>
    </row>
    <row r="2903" spans="1:16" x14ac:dyDescent="0.25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0.55555558204650879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17.444444417953491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42710.961110785604</v>
      </c>
    </row>
    <row r="2904" spans="1:16" x14ac:dyDescent="0.25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-2.5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20.5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42731.461110785604</v>
      </c>
    </row>
    <row r="2905" spans="1:16" x14ac:dyDescent="0.25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0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18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42749.461110785604</v>
      </c>
    </row>
    <row r="2906" spans="1:16" x14ac:dyDescent="0.25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0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18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42767.461110785604</v>
      </c>
    </row>
    <row r="2907" spans="1:16" x14ac:dyDescent="0.25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-0.27777779102325439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18.277777791023254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42785.738888576627</v>
      </c>
    </row>
    <row r="2908" spans="1:16" x14ac:dyDescent="0.25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6.9444446563720703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11.05555534362793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42796.794443920255</v>
      </c>
    </row>
    <row r="2909" spans="1:16" x14ac:dyDescent="0.25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1.9444444179534912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16.055555582046509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42812.849999502301</v>
      </c>
    </row>
    <row r="2910" spans="1:16" x14ac:dyDescent="0.25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-4.7222223281860352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22.722222328186035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42835.572221830487</v>
      </c>
    </row>
    <row r="2911" spans="1:16" x14ac:dyDescent="0.25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-8.0555553436279297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26.05555534362793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42861.627777174115</v>
      </c>
    </row>
    <row r="2912" spans="1:16" x14ac:dyDescent="0.25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-5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23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42884.627777174115</v>
      </c>
    </row>
    <row r="2913" spans="1:16" x14ac:dyDescent="0.25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-3.3333332538604736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21.333333253860474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42905.961110427976</v>
      </c>
    </row>
    <row r="2914" spans="1:16" x14ac:dyDescent="0.25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-5.8333334922790527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23.833333492279053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42929.794443920255</v>
      </c>
    </row>
    <row r="2915" spans="1:16" x14ac:dyDescent="0.25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-10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28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42957.794443920255</v>
      </c>
    </row>
    <row r="2916" spans="1:16" x14ac:dyDescent="0.25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-4.4444446563720703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22.44444465637207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42980.238888576627</v>
      </c>
    </row>
    <row r="2917" spans="1:16" x14ac:dyDescent="0.25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1.1111111640930176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16.888888835906982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42997.127777412534</v>
      </c>
    </row>
    <row r="2918" spans="1:16" x14ac:dyDescent="0.25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-1.1111111640930176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19.111111164093018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43016.238888576627</v>
      </c>
    </row>
    <row r="2919" spans="1:16" x14ac:dyDescent="0.25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-5.8333334922790527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23.833333492279053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43040.072222068906</v>
      </c>
    </row>
    <row r="2920" spans="1:16" x14ac:dyDescent="0.25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-5.8333334922790527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23.833333492279053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43063.905555561185</v>
      </c>
    </row>
    <row r="2921" spans="1:16" x14ac:dyDescent="0.25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-2.7777776718139648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20.777777671813965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43084.683333232999</v>
      </c>
    </row>
    <row r="2922" spans="1:16" x14ac:dyDescent="0.25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-4.7222223281860352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22.722222328186035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43107.405555561185</v>
      </c>
    </row>
    <row r="2923" spans="1:16" x14ac:dyDescent="0.25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-5.8333334922790527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23.833333492279053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43131.238889053464</v>
      </c>
    </row>
    <row r="2924" spans="1:16" x14ac:dyDescent="0.25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-4.7222223281860352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22.722222328186035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43153.96111138165</v>
      </c>
    </row>
    <row r="2925" spans="1:16" x14ac:dyDescent="0.25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-13.05555534362793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31.05555534362793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43185.016666725278</v>
      </c>
    </row>
    <row r="2926" spans="1:16" x14ac:dyDescent="0.25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-14.166666984558105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32.166666984558105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43217.183333709836</v>
      </c>
    </row>
    <row r="2927" spans="1:16" x14ac:dyDescent="0.25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-10.277777671813965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28.277777671813965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43245.46111138165</v>
      </c>
    </row>
    <row r="2928" spans="1:16" x14ac:dyDescent="0.25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-3.8888888359069824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21.888888835906982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43267.350000217557</v>
      </c>
    </row>
    <row r="2929" spans="1:16" x14ac:dyDescent="0.25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-11.666666984558105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29.666666984558105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43297.016667202115</v>
      </c>
    </row>
    <row r="2930" spans="1:16" x14ac:dyDescent="0.25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-18.05555534362793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36.05555534362793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43333.072222545743</v>
      </c>
    </row>
    <row r="2931" spans="1:16" x14ac:dyDescent="0.25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-15.55555534362793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33.55555534362793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43366.627777889371</v>
      </c>
    </row>
    <row r="2932" spans="1:16" x14ac:dyDescent="0.25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-5.8333334922790527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23.833333492279053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43390.46111138165</v>
      </c>
    </row>
    <row r="2933" spans="1:16" x14ac:dyDescent="0.25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-11.94444465637207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29.94444465637207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43420.405556038022</v>
      </c>
    </row>
    <row r="2934" spans="1:16" x14ac:dyDescent="0.25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-19.722221374511719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37.722221374511719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43458.127777412534</v>
      </c>
    </row>
    <row r="2935" spans="1:16" x14ac:dyDescent="0.25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-13.333333015441895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31.333333015441895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43489.461110427976</v>
      </c>
    </row>
    <row r="2936" spans="1:16" x14ac:dyDescent="0.25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-8.6111106872558594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26.611110687255859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43516.072221115232</v>
      </c>
    </row>
    <row r="2937" spans="1:16" x14ac:dyDescent="0.25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-15.55555534362793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33.55555534362793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43549.627776458859</v>
      </c>
    </row>
    <row r="2938" spans="1:16" x14ac:dyDescent="0.25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-23.611110687255859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41.611110687255859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43591.238887146115</v>
      </c>
    </row>
    <row r="2939" spans="1:16" x14ac:dyDescent="0.25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-21.666666030883789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39.666666030883789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43630.905553176999</v>
      </c>
    </row>
    <row r="2940" spans="1:16" x14ac:dyDescent="0.25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-9.4444446563720703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27.44444465637207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43658.349997833371</v>
      </c>
    </row>
    <row r="2941" spans="1:16" x14ac:dyDescent="0.25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-8.6111106872558594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26.611110687255859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43684.961108520627</v>
      </c>
    </row>
    <row r="2942" spans="1:16" x14ac:dyDescent="0.25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-7.2222223281860352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25.222222328186035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43710.183330848813</v>
      </c>
    </row>
    <row r="2943" spans="1:16" x14ac:dyDescent="0.25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-13.888889312744141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31.888889312744141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43742.072220161557</v>
      </c>
    </row>
    <row r="2944" spans="1:16" x14ac:dyDescent="0.25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-17.222221374511719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35.222221374511719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43777.294441536069</v>
      </c>
    </row>
    <row r="2945" spans="1:16" x14ac:dyDescent="0.25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-10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28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43805.294441536069</v>
      </c>
    </row>
    <row r="2946" spans="1:16" x14ac:dyDescent="0.25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-12.777777671813965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30.777777671813965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43836.072219207883</v>
      </c>
    </row>
    <row r="2947" spans="1:16" x14ac:dyDescent="0.25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-14.722222328186035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32.722222328186035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43868.794441536069</v>
      </c>
    </row>
    <row r="2948" spans="1:16" x14ac:dyDescent="0.25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-16.94444465637207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34.94444465637207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43903.738886192441</v>
      </c>
    </row>
    <row r="2949" spans="1:16" x14ac:dyDescent="0.25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-18.611110687255859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36.611110687255859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43940.349996879697</v>
      </c>
    </row>
    <row r="2950" spans="1:16" x14ac:dyDescent="0.25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-13.333333015441895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31.333333015441895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43971.683329895139</v>
      </c>
    </row>
    <row r="2951" spans="1:16" x14ac:dyDescent="0.25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-14.44444465637207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32.44444465637207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44004.127774551511</v>
      </c>
    </row>
    <row r="2952" spans="1:16" x14ac:dyDescent="0.25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-19.166666030883789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37.166666030883789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44041.294440582395</v>
      </c>
    </row>
    <row r="2953" spans="1:16" x14ac:dyDescent="0.25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-15.833333015441895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33.833333015441895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44075.127773597836</v>
      </c>
    </row>
    <row r="2954" spans="1:16" x14ac:dyDescent="0.25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-9.7222223281860352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27.722222328186035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44102.849995926023</v>
      </c>
    </row>
    <row r="2955" spans="1:16" x14ac:dyDescent="0.25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-6.3888888359069824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24.388888835906982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44127.23888476193</v>
      </c>
    </row>
    <row r="2956" spans="1:16" x14ac:dyDescent="0.25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-0.55555558204650879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18.555555582046509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44145.794440343976</v>
      </c>
    </row>
    <row r="2957" spans="1:16" x14ac:dyDescent="0.25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-13.05555534362793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31.05555534362793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44176.849995687604</v>
      </c>
    </row>
    <row r="2958" spans="1:16" x14ac:dyDescent="0.25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-20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38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44214.849995687604</v>
      </c>
    </row>
    <row r="2959" spans="1:16" x14ac:dyDescent="0.25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-20.833333969116211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38.833333969116211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44253.68332965672</v>
      </c>
    </row>
    <row r="2960" spans="1:16" x14ac:dyDescent="0.25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-16.111110687255859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34.111110687255859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44287.794440343976</v>
      </c>
    </row>
    <row r="2961" spans="1:16" x14ac:dyDescent="0.25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-5.8333334922790527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23.833333492279053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44311.627773836255</v>
      </c>
    </row>
    <row r="2962" spans="1:16" x14ac:dyDescent="0.25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-7.5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25.5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44337.127773836255</v>
      </c>
    </row>
    <row r="2963" spans="1:16" x14ac:dyDescent="0.25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-8.0555553436279297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26.05555534362793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44363.183329179883</v>
      </c>
    </row>
    <row r="2964" spans="1:16" x14ac:dyDescent="0.25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-1.6666666269302368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19.666666626930237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44382.849995806813</v>
      </c>
    </row>
    <row r="2965" spans="1:16" x14ac:dyDescent="0.25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-5.5555553436279297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23.55555534362793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44406.405551150441</v>
      </c>
    </row>
    <row r="2966" spans="1:16" x14ac:dyDescent="0.25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-12.777777671813965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30.777777671813965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44437.183328822255</v>
      </c>
    </row>
    <row r="2967" spans="1:16" x14ac:dyDescent="0.25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-22.5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40.5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44477.683328822255</v>
      </c>
    </row>
    <row r="2968" spans="1:16" x14ac:dyDescent="0.25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-21.388889312744141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39.388889312744141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44517.072218134999</v>
      </c>
    </row>
    <row r="2969" spans="1:16" x14ac:dyDescent="0.25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-18.333333969116211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36.333333969116211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44553.405552104115</v>
      </c>
    </row>
    <row r="2970" spans="1:16" x14ac:dyDescent="0.25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-14.166666984558105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32.166666984558105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44585.572219088674</v>
      </c>
    </row>
    <row r="2971" spans="1:16" x14ac:dyDescent="0.25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-0.83333331346511841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18.833333313465118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44604.405552402139</v>
      </c>
    </row>
    <row r="2972" spans="1:16" x14ac:dyDescent="0.25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-16.388889312744141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34.388889312744141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44638.794441714883</v>
      </c>
    </row>
    <row r="2973" spans="1:16" x14ac:dyDescent="0.25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-17.5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35.5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44674.294441714883</v>
      </c>
    </row>
    <row r="2974" spans="1:16" x14ac:dyDescent="0.25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-11.94444465637207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29.94444465637207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44704.238886371255</v>
      </c>
    </row>
    <row r="2975" spans="1:16" x14ac:dyDescent="0.25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-7.7777776718139648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25.777777671813965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44730.016664043069</v>
      </c>
    </row>
    <row r="2976" spans="1:16" x14ac:dyDescent="0.25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-13.611110687255859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31.611110687255859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44761.627774730325</v>
      </c>
    </row>
    <row r="2977" spans="1:16" x14ac:dyDescent="0.25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-16.111110687255859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34.111110687255859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44795.738885417581</v>
      </c>
    </row>
    <row r="2978" spans="1:16" x14ac:dyDescent="0.25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-18.611110687255859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36.611110687255859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44832.349996104836</v>
      </c>
    </row>
    <row r="2979" spans="1:16" x14ac:dyDescent="0.25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-12.5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30.5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44862.849996104836</v>
      </c>
    </row>
    <row r="2980" spans="1:16" x14ac:dyDescent="0.25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33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44895.849996104836</v>
      </c>
    </row>
    <row r="2981" spans="1:16" x14ac:dyDescent="0.25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-12.5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30.5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44926.349996104836</v>
      </c>
    </row>
    <row r="2982" spans="1:16" x14ac:dyDescent="0.25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-13.611110687255859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31.611110687255859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44957.961106792092</v>
      </c>
    </row>
    <row r="2983" spans="1:16" x14ac:dyDescent="0.25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-13.333333015441895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31.333333015441895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44989.294439807534</v>
      </c>
    </row>
    <row r="2984" spans="1:16" x14ac:dyDescent="0.25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-5.2777776718139648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23.277777671813965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45012.572217479348</v>
      </c>
    </row>
    <row r="2985" spans="1:16" x14ac:dyDescent="0.25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-13.333333015441895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31.333333015441895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45043.90555049479</v>
      </c>
    </row>
    <row r="2986" spans="1:16" x14ac:dyDescent="0.25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-15.55555534362793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33.55555534362793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45077.461105838418</v>
      </c>
    </row>
    <row r="2987" spans="1:16" x14ac:dyDescent="0.25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-11.388889312744141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29.388889312744141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45106.849995151162</v>
      </c>
    </row>
    <row r="2988" spans="1:16" x14ac:dyDescent="0.25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-2.2222223281860352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20.222222328186035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45127.072217479348</v>
      </c>
    </row>
    <row r="2989" spans="1:16" x14ac:dyDescent="0.25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-1.1111111640930176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19.111111164093018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45146.183328643441</v>
      </c>
    </row>
    <row r="2990" spans="1:16" x14ac:dyDescent="0.25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-5.8333334922790527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23.833333492279053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45170.01666213572</v>
      </c>
    </row>
    <row r="2991" spans="1:16" x14ac:dyDescent="0.25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-2.7777776718139648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20.777777671813965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45190.794439807534</v>
      </c>
    </row>
    <row r="2992" spans="1:16" x14ac:dyDescent="0.25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-6.3888888359069824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24.388888835906982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45215.183328643441</v>
      </c>
    </row>
    <row r="2993" spans="1:16" x14ac:dyDescent="0.25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-13.05555534362793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31.05555534362793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45246.238883987069</v>
      </c>
    </row>
    <row r="2994" spans="1:16" x14ac:dyDescent="0.25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-10.833333015441895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28.833333015441895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45275.072217002511</v>
      </c>
    </row>
    <row r="2995" spans="1:16" x14ac:dyDescent="0.25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-15.277777671813965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33.277777671813965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45308.349994674325</v>
      </c>
    </row>
    <row r="2996" spans="1:16" x14ac:dyDescent="0.25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-9.7222223281860352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27.722222328186035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45336.072217002511</v>
      </c>
    </row>
    <row r="2997" spans="1:16" x14ac:dyDescent="0.25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-6.9444446563720703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24.94444465637207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45361.016661658883</v>
      </c>
    </row>
    <row r="2998" spans="1:16" x14ac:dyDescent="0.25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-3.3333332538604736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21.333333253860474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45382.349994912744</v>
      </c>
    </row>
    <row r="2999" spans="1:16" x14ac:dyDescent="0.25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1.9444444179534912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16.055555582046509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45398.40555049479</v>
      </c>
    </row>
    <row r="3000" spans="1:16" x14ac:dyDescent="0.25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2.5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15.5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45413.90555049479</v>
      </c>
    </row>
    <row r="3001" spans="1:16" x14ac:dyDescent="0.25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2.5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15.5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45429.40555049479</v>
      </c>
    </row>
    <row r="3002" spans="1:16" x14ac:dyDescent="0.25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0.83333331346511841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17.166666686534882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45446.572217181325</v>
      </c>
    </row>
    <row r="3003" spans="1:16" x14ac:dyDescent="0.25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2.2222223281860352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15.777777671813965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45462.349994853139</v>
      </c>
    </row>
    <row r="3004" spans="1:16" x14ac:dyDescent="0.25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0.27777779102325439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17.722222208976746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45480.072217062116</v>
      </c>
    </row>
    <row r="3005" spans="1:16" x14ac:dyDescent="0.25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-0.55555558204650879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18.555555582046509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45498.627772644162</v>
      </c>
    </row>
    <row r="3006" spans="1:16" x14ac:dyDescent="0.25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1.1111111640930176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16.888888835906982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45515.516661480069</v>
      </c>
    </row>
    <row r="3007" spans="1:16" x14ac:dyDescent="0.25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1.1111111640930176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16.888888835906982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45532.405550315976</v>
      </c>
    </row>
    <row r="3008" spans="1:16" x14ac:dyDescent="0.25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3.0555555820465088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14.944444417953491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45547.34999473393</v>
      </c>
    </row>
    <row r="3009" spans="1:16" x14ac:dyDescent="0.25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-6.9444446563720703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24.94444465637207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45572.294439390302</v>
      </c>
    </row>
    <row r="3010" spans="1:16" x14ac:dyDescent="0.25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-11.666666984558105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29.666666984558105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45601.96110637486</v>
      </c>
    </row>
    <row r="3011" spans="1:16" x14ac:dyDescent="0.25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-11.666666984558105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29.666666984558105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45631.627773359418</v>
      </c>
    </row>
    <row r="3012" spans="1:16" x14ac:dyDescent="0.25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-6.6666665077209473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24.666666507720947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45656.294439867139</v>
      </c>
    </row>
    <row r="3013" spans="1:16" x14ac:dyDescent="0.25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-1.1111111640930176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19.111111164093018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45675.405551031232</v>
      </c>
    </row>
    <row r="3014" spans="1:16" x14ac:dyDescent="0.25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-2.2222223281860352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20.222222328186035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45695.627773359418</v>
      </c>
    </row>
    <row r="3015" spans="1:16" x14ac:dyDescent="0.25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-5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23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45718.627773359418</v>
      </c>
    </row>
    <row r="3016" spans="1:16" x14ac:dyDescent="0.25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-1.9444444179534912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19.944444417953491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45738.572217777371</v>
      </c>
    </row>
    <row r="3017" spans="1:16" x14ac:dyDescent="0.25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1.1111111640930176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16.888888835906982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45755.461106613278</v>
      </c>
    </row>
    <row r="3018" spans="1:16" x14ac:dyDescent="0.25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2.5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15.5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45770.961106613278</v>
      </c>
    </row>
    <row r="3019" spans="1:16" x14ac:dyDescent="0.25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2.7777776718139648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15.222222328186035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45786.183328941464</v>
      </c>
    </row>
    <row r="3020" spans="1:16" x14ac:dyDescent="0.25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3.3333332538604736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14.666666746139526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45800.849995687604</v>
      </c>
    </row>
    <row r="3021" spans="1:16" x14ac:dyDescent="0.25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2.7777776718139648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15.222222328186035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45816.07221801579</v>
      </c>
    </row>
    <row r="3022" spans="1:16" x14ac:dyDescent="0.25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-0.83333331346511841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18.833333313465118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45834.905551329255</v>
      </c>
    </row>
    <row r="3023" spans="1:16" x14ac:dyDescent="0.25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-1.1111111640930176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19.111111164093018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45854.016662493348</v>
      </c>
    </row>
    <row r="3024" spans="1:16" x14ac:dyDescent="0.25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4.7222223281860352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13.277777671813965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45867.294440165162</v>
      </c>
    </row>
    <row r="3025" spans="1:16" x14ac:dyDescent="0.25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4.4444446563720703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13.55555534362793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45880.84999550879</v>
      </c>
    </row>
    <row r="3026" spans="1:16" x14ac:dyDescent="0.25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4.4444446563720703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13.55555534362793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45894.405550852418</v>
      </c>
    </row>
    <row r="3027" spans="1:16" x14ac:dyDescent="0.25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3.3333332538604736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14.666666746139526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45909.072217598557</v>
      </c>
    </row>
    <row r="3028" spans="1:16" x14ac:dyDescent="0.25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2.5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15.5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45924.572217598557</v>
      </c>
    </row>
    <row r="3029" spans="1:16" x14ac:dyDescent="0.25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-1.3888888359069824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19.388888835906982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45943.961106434464</v>
      </c>
    </row>
    <row r="3030" spans="1:16" x14ac:dyDescent="0.25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-1.6666666269302368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19.666666626930237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45963.627773061395</v>
      </c>
    </row>
    <row r="3031" spans="1:16" x14ac:dyDescent="0.25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1.1111111640930176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16.888888835906982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45980.516661897302</v>
      </c>
    </row>
    <row r="3032" spans="1:16" x14ac:dyDescent="0.25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0.27777779102325439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17.722222208976746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45998.238884106278</v>
      </c>
    </row>
    <row r="3033" spans="1:16" x14ac:dyDescent="0.25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1.3888888359069824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16.611111164093018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46014.849995270371</v>
      </c>
    </row>
    <row r="3034" spans="1:16" x14ac:dyDescent="0.25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3.0555555820465088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14.944444417953491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46029.794439688325</v>
      </c>
    </row>
    <row r="3035" spans="1:16" x14ac:dyDescent="0.25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1.9444444179534912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16.055555582046509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46045.849995270371</v>
      </c>
    </row>
    <row r="3036" spans="1:16" x14ac:dyDescent="0.25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5.8333334922790527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12.166666507720947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46058.016661778092</v>
      </c>
    </row>
    <row r="3037" spans="1:16" x14ac:dyDescent="0.25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13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46071.016661778092</v>
      </c>
    </row>
    <row r="3038" spans="1:16" x14ac:dyDescent="0.25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8.0555553436279297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9.9444446563720703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46080.961106434464</v>
      </c>
    </row>
    <row r="3039" spans="1:16" x14ac:dyDescent="0.25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3.8888888359069824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14.111111164093018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46095.072217598557</v>
      </c>
    </row>
    <row r="3040" spans="1:16" x14ac:dyDescent="0.25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-3.3333332538604736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21.333333253860474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46116.405550852418</v>
      </c>
    </row>
    <row r="3041" spans="1:16" x14ac:dyDescent="0.25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-1.6666666269302368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19.666666626930237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46136.072217479348</v>
      </c>
    </row>
    <row r="3042" spans="1:16" x14ac:dyDescent="0.25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3.8888888359069824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14.111111164093018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46150.183328643441</v>
      </c>
    </row>
    <row r="3043" spans="1:16" x14ac:dyDescent="0.25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6.1111111640930176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11.888888835906982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46162.072217479348</v>
      </c>
    </row>
    <row r="3044" spans="1:16" x14ac:dyDescent="0.25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6.6666667461395264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11.333333253860474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46173.405550733209</v>
      </c>
    </row>
    <row r="3045" spans="1:16" x14ac:dyDescent="0.25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7.2222223281860352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10.777777671813965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46184.183328405023</v>
      </c>
    </row>
    <row r="3046" spans="1:16" x14ac:dyDescent="0.25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7.7777779102325439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10.222222089767456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46194.40555049479</v>
      </c>
    </row>
    <row r="3047" spans="1:16" x14ac:dyDescent="0.25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8.3333334922790527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9.6666665077209473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46204.072217002511</v>
      </c>
    </row>
    <row r="3048" spans="1:16" x14ac:dyDescent="0.25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8.8888890743255615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9.1111109256744385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46213.183327928185</v>
      </c>
    </row>
    <row r="3049" spans="1:16" x14ac:dyDescent="0.25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9.4444446563720703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8.5555553436279297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46221.738883271813</v>
      </c>
    </row>
    <row r="3050" spans="1:16" x14ac:dyDescent="0.25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10.277777671813965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7.7222223281860352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46229.461105599999</v>
      </c>
    </row>
    <row r="3051" spans="1:16" x14ac:dyDescent="0.25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8.8888893127441406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9.1111106872558594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46238.572216287255</v>
      </c>
    </row>
    <row r="3052" spans="1:16" x14ac:dyDescent="0.25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8.8888893127441406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9.1111106872558594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46247.683326974511</v>
      </c>
    </row>
    <row r="3053" spans="1:16" x14ac:dyDescent="0.25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13.888889312744141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4.1111106872558594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46251.794437661767</v>
      </c>
    </row>
    <row r="3054" spans="1:16" x14ac:dyDescent="0.25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16.94444465637207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1.0555553436279297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46252.849993005395</v>
      </c>
    </row>
    <row r="3055" spans="1:16" x14ac:dyDescent="0.25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20.833333969116211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0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46252.849993005395</v>
      </c>
    </row>
    <row r="3056" spans="1:16" x14ac:dyDescent="0.25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18.611110687255859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0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46252.849993005395</v>
      </c>
    </row>
    <row r="3057" spans="1:16" x14ac:dyDescent="0.25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20.277778625488281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0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46252.849993005395</v>
      </c>
    </row>
    <row r="3058" spans="1:16" x14ac:dyDescent="0.25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16.94444465637207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1.0555553436279297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46253.905548349023</v>
      </c>
    </row>
    <row r="3059" spans="1:16" x14ac:dyDescent="0.25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13.888889312744141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4.1111106872558594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46258.016659036279</v>
      </c>
    </row>
    <row r="3060" spans="1:16" x14ac:dyDescent="0.25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9.7222223281860352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8.2777776718139648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46266.294436708093</v>
      </c>
    </row>
    <row r="3061" spans="1:16" x14ac:dyDescent="0.25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5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13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46279.294436708093</v>
      </c>
    </row>
    <row r="3062" spans="1:16" x14ac:dyDescent="0.25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11.111110687255859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6.8888893127441406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46286.183326020837</v>
      </c>
    </row>
    <row r="3063" spans="1:16" x14ac:dyDescent="0.25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13.333333015441895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4.6666669845581055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46290.849993005395</v>
      </c>
    </row>
    <row r="3064" spans="1:16" x14ac:dyDescent="0.25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10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8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46298.849993005395</v>
      </c>
    </row>
    <row r="3065" spans="1:16" x14ac:dyDescent="0.25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6.9444446563720703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11.05555534362793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46309.905548349023</v>
      </c>
    </row>
    <row r="3066" spans="1:16" x14ac:dyDescent="0.25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5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13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46322.905548349023</v>
      </c>
    </row>
    <row r="3067" spans="1:16" x14ac:dyDescent="0.25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8.3333330154418945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9.6666669845581055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46332.572215333581</v>
      </c>
    </row>
    <row r="3068" spans="1:16" x14ac:dyDescent="0.25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11.111110687255859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6.8888893127441406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46339.461104646325</v>
      </c>
    </row>
    <row r="3069" spans="1:16" x14ac:dyDescent="0.25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11.111110687255859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6.8888893127441406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46346.349993959069</v>
      </c>
    </row>
    <row r="3070" spans="1:16" x14ac:dyDescent="0.25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10.55555534362793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7.4444446563720703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46353.794438615441</v>
      </c>
    </row>
    <row r="3071" spans="1:16" x14ac:dyDescent="0.25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10.833333015441895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7.1666669845581055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46360.961105599999</v>
      </c>
    </row>
    <row r="3072" spans="1:16" x14ac:dyDescent="0.25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13.05555534362793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4.9444446563720703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46365.905550256371</v>
      </c>
    </row>
    <row r="3073" spans="1:16" x14ac:dyDescent="0.25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16.388889312744141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1.6111106872558594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46367.516660943627</v>
      </c>
    </row>
    <row r="3074" spans="1:16" x14ac:dyDescent="0.25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20.277778625488281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0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46367.516660943627</v>
      </c>
    </row>
    <row r="3075" spans="1:16" x14ac:dyDescent="0.25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20.277778625488281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0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46367.516660943627</v>
      </c>
    </row>
    <row r="3076" spans="1:16" x14ac:dyDescent="0.25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8.8888893127441406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9.1111106872558594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46376.627771630883</v>
      </c>
    </row>
    <row r="3077" spans="1:16" x14ac:dyDescent="0.25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14.722222328186035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3.2777776718139648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46379.905549302697</v>
      </c>
    </row>
    <row r="3078" spans="1:16" x14ac:dyDescent="0.25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10.833333015441895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7.1666669845581055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46387.072216287255</v>
      </c>
    </row>
    <row r="3079" spans="1:16" x14ac:dyDescent="0.25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11.94444465637207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6.0555553436279297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46393.127771630883</v>
      </c>
    </row>
    <row r="3080" spans="1:16" x14ac:dyDescent="0.25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15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3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46396.127771630883</v>
      </c>
    </row>
    <row r="3081" spans="1:16" x14ac:dyDescent="0.25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11.111110687255859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6.8888893127441406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46403.016660943627</v>
      </c>
    </row>
    <row r="3082" spans="1:16" x14ac:dyDescent="0.25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10.277777671813965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7.7222223281860352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46410.738883271813</v>
      </c>
    </row>
    <row r="3083" spans="1:16" x14ac:dyDescent="0.25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15.277777671813965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2.7222223281860352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46413.461105599999</v>
      </c>
    </row>
    <row r="3084" spans="1:16" x14ac:dyDescent="0.25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11.388889312744141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6.6111106872558594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46420.072216287255</v>
      </c>
    </row>
    <row r="3085" spans="1:16" x14ac:dyDescent="0.25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13.611110687255859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4.3888893127441406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46424.461105599999</v>
      </c>
    </row>
    <row r="3086" spans="1:16" x14ac:dyDescent="0.25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14.166666984558105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3.8333330154418945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46428.294438615441</v>
      </c>
    </row>
    <row r="3087" spans="1:16" x14ac:dyDescent="0.25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10.55555534362793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7.4444446563720703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46435.738883271813</v>
      </c>
    </row>
    <row r="3088" spans="1:16" x14ac:dyDescent="0.25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14.166666984558105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3.8333330154418945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46439.572216287255</v>
      </c>
    </row>
    <row r="3089" spans="1:16" x14ac:dyDescent="0.25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16.94444465637207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1.0555553436279297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46440.627771630883</v>
      </c>
    </row>
    <row r="3090" spans="1:16" x14ac:dyDescent="0.25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21.388889312744141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0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46440.627771630883</v>
      </c>
    </row>
    <row r="3091" spans="1:16" x14ac:dyDescent="0.25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18.888889312744141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0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46440.627771630883</v>
      </c>
    </row>
    <row r="3092" spans="1:16" x14ac:dyDescent="0.25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11.666666984558105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6.3333330154418945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46446.961104646325</v>
      </c>
    </row>
    <row r="3093" spans="1:16" x14ac:dyDescent="0.25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10.833333015441895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7.1666669845581055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46454.127771630883</v>
      </c>
    </row>
    <row r="3094" spans="1:16" x14ac:dyDescent="0.25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12.5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5.5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46459.627771630883</v>
      </c>
    </row>
    <row r="3095" spans="1:16" x14ac:dyDescent="0.25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15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3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46462.627771630883</v>
      </c>
    </row>
    <row r="3096" spans="1:16" x14ac:dyDescent="0.25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22.222221374511719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46462.627771630883</v>
      </c>
    </row>
    <row r="3097" spans="1:16" x14ac:dyDescent="0.25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13.888889312744141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4.1111106872558594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46466.738882318139</v>
      </c>
    </row>
    <row r="3098" spans="1:16" x14ac:dyDescent="0.25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18.05555534362793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46466.738882318139</v>
      </c>
    </row>
    <row r="3099" spans="1:16" x14ac:dyDescent="0.25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22.777778625488281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0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46466.738882318139</v>
      </c>
    </row>
    <row r="3100" spans="1:16" x14ac:dyDescent="0.25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22.777778625488281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0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46466.738882318139</v>
      </c>
    </row>
    <row r="3101" spans="1:16" x14ac:dyDescent="0.25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14.722222328186035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3.2777776718139648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46470.016659989953</v>
      </c>
    </row>
    <row r="3102" spans="1:16" x14ac:dyDescent="0.25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10.277777671813965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7.7222223281860352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46477.738882318139</v>
      </c>
    </row>
    <row r="3103" spans="1:16" x14ac:dyDescent="0.25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14.166666984558105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3.8333330154418945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46481.572215333581</v>
      </c>
    </row>
    <row r="3104" spans="1:16" x14ac:dyDescent="0.25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13.888889312744141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4.1111106872558594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46485.683326020837</v>
      </c>
    </row>
    <row r="3105" spans="1:16" x14ac:dyDescent="0.25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18.888889312744141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0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46485.683326020837</v>
      </c>
    </row>
    <row r="3106" spans="1:16" x14ac:dyDescent="0.25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15.55555534362793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2.4444446563720703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46488.127770677209</v>
      </c>
    </row>
    <row r="3107" spans="1:16" x14ac:dyDescent="0.25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11.666666984558105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6.3333330154418945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46494.461103692651</v>
      </c>
    </row>
    <row r="3108" spans="1:16" x14ac:dyDescent="0.25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15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46497.461103692651</v>
      </c>
    </row>
    <row r="3109" spans="1:16" x14ac:dyDescent="0.25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16.111110687255859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1.8888893127441406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46499.349993005395</v>
      </c>
    </row>
    <row r="3110" spans="1:16" x14ac:dyDescent="0.25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16.94444465637207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1.0555553436279297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46500.405548349023</v>
      </c>
    </row>
    <row r="3111" spans="1:16" x14ac:dyDescent="0.25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15.277777671813965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2.7222223281860352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46503.127770677209</v>
      </c>
    </row>
    <row r="3112" spans="1:16" x14ac:dyDescent="0.25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17.5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0.5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46503.627770677209</v>
      </c>
    </row>
    <row r="3113" spans="1:16" x14ac:dyDescent="0.25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15.833333015441895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2.1666669845581055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46505.794437661767</v>
      </c>
    </row>
    <row r="3114" spans="1:16" x14ac:dyDescent="0.25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17.222221374511719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0.77777862548828125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46506.572216287255</v>
      </c>
    </row>
    <row r="3115" spans="1:16" x14ac:dyDescent="0.25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18.888889312744141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46506.572216287255</v>
      </c>
    </row>
    <row r="3116" spans="1:16" x14ac:dyDescent="0.25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17.222221374511719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0.77777862548828125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46507.349994912744</v>
      </c>
    </row>
    <row r="3117" spans="1:16" x14ac:dyDescent="0.25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15.833333015441895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2.1666669845581055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46509.516661897302</v>
      </c>
    </row>
    <row r="3118" spans="1:16" x14ac:dyDescent="0.25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16.388889312744141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1.6111106872558594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46511.127772584558</v>
      </c>
    </row>
    <row r="3119" spans="1:16" x14ac:dyDescent="0.25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16.111110687255859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1.8888893127441406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46513.016661897302</v>
      </c>
    </row>
    <row r="3120" spans="1:16" x14ac:dyDescent="0.25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16.111110687255859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1.8888893127441406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46514.905551210046</v>
      </c>
    </row>
    <row r="3121" spans="1:16" x14ac:dyDescent="0.25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19.44444465637207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46514.905551210046</v>
      </c>
    </row>
    <row r="3122" spans="1:16" x14ac:dyDescent="0.25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21.111110687255859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46514.905551210046</v>
      </c>
    </row>
    <row r="3123" spans="1:16" x14ac:dyDescent="0.25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23.333333969116211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46514.905551210046</v>
      </c>
    </row>
    <row r="3124" spans="1:16" x14ac:dyDescent="0.25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21.666666030883789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46514.905551210046</v>
      </c>
    </row>
    <row r="3125" spans="1:16" x14ac:dyDescent="0.25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19.722221374511719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46514.905551210046</v>
      </c>
    </row>
    <row r="3126" spans="1:16" x14ac:dyDescent="0.25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17.777778625488281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0.22222137451171875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46515.127772584558</v>
      </c>
    </row>
    <row r="3127" spans="1:16" x14ac:dyDescent="0.25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20.277778625488281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46515.127772584558</v>
      </c>
    </row>
    <row r="3128" spans="1:16" x14ac:dyDescent="0.25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21.94444465637207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0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46515.127772584558</v>
      </c>
    </row>
    <row r="3129" spans="1:16" x14ac:dyDescent="0.25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17.5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0.5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46515.627772584558</v>
      </c>
    </row>
    <row r="3130" spans="1:16" x14ac:dyDescent="0.25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13.611110687255859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4.3888893127441406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46520.016661897302</v>
      </c>
    </row>
    <row r="3131" spans="1:16" x14ac:dyDescent="0.25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18.888889312744141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46520.016661897302</v>
      </c>
    </row>
    <row r="3132" spans="1:16" x14ac:dyDescent="0.25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16.666666030883789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1.3333339691162109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46521.349995866418</v>
      </c>
    </row>
    <row r="3133" spans="1:16" x14ac:dyDescent="0.25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15.55555534362793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2.4444446563720703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46523.79444052279</v>
      </c>
    </row>
    <row r="3134" spans="1:16" x14ac:dyDescent="0.25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16.388889312744141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1.6111106872558594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46525.405551210046</v>
      </c>
    </row>
    <row r="3135" spans="1:16" x14ac:dyDescent="0.25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19.722221374511719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46525.405551210046</v>
      </c>
    </row>
    <row r="3136" spans="1:16" x14ac:dyDescent="0.25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21.94444465637207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46525.405551210046</v>
      </c>
    </row>
    <row r="3137" spans="1:16" x14ac:dyDescent="0.25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17.222221374511719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0.77777862548828125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46526.183329835534</v>
      </c>
    </row>
    <row r="3138" spans="1:16" x14ac:dyDescent="0.25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18.333333969116211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46526.183329835534</v>
      </c>
    </row>
    <row r="3139" spans="1:16" x14ac:dyDescent="0.25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20.55555534362793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46526.183329835534</v>
      </c>
    </row>
    <row r="3140" spans="1:16" x14ac:dyDescent="0.25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17.777778625488281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0.22222137451171875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46526.405551210046</v>
      </c>
    </row>
    <row r="3141" spans="1:16" x14ac:dyDescent="0.25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19.166666030883789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46526.405551210046</v>
      </c>
    </row>
    <row r="3142" spans="1:16" x14ac:dyDescent="0.25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22.5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0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46526.405551210046</v>
      </c>
    </row>
    <row r="3143" spans="1:16" x14ac:dyDescent="0.25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16.94444465637207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1.0555553436279297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46527.461106553674</v>
      </c>
    </row>
    <row r="3144" spans="1:16" x14ac:dyDescent="0.25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15.55555534362793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2.4444446563720703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46529.905551210046</v>
      </c>
    </row>
    <row r="3145" spans="1:16" x14ac:dyDescent="0.25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18.05555534362793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46529.905551210046</v>
      </c>
    </row>
    <row r="3146" spans="1:16" x14ac:dyDescent="0.25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17.777778625488281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0.22222137451171875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46530.127772584558</v>
      </c>
    </row>
    <row r="3147" spans="1:16" x14ac:dyDescent="0.25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14.166666984558105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3.8333330154418945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46533.961105599999</v>
      </c>
    </row>
    <row r="3148" spans="1:16" x14ac:dyDescent="0.25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16.666666030883789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1.3333339691162109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46535.294439569116</v>
      </c>
    </row>
    <row r="3149" spans="1:16" x14ac:dyDescent="0.25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17.222221374511719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0.77777862548828125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46536.072218194604</v>
      </c>
    </row>
    <row r="3150" spans="1:16" x14ac:dyDescent="0.25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17.5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0.5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46536.572218194604</v>
      </c>
    </row>
    <row r="3151" spans="1:16" x14ac:dyDescent="0.25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18.888889312744141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0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46536.572218194604</v>
      </c>
    </row>
    <row r="3152" spans="1:16" x14ac:dyDescent="0.25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18.888889312744141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46536.572218194604</v>
      </c>
    </row>
    <row r="3153" spans="1:16" x14ac:dyDescent="0.25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19.722221374511719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46536.572218194604</v>
      </c>
    </row>
    <row r="3154" spans="1:16" x14ac:dyDescent="0.25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19.166666030883789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46536.572218194604</v>
      </c>
    </row>
    <row r="3155" spans="1:16" x14ac:dyDescent="0.25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21.111110687255859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46536.572218194604</v>
      </c>
    </row>
    <row r="3156" spans="1:16" x14ac:dyDescent="0.25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21.94444465637207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0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46536.572218194604</v>
      </c>
    </row>
    <row r="3157" spans="1:16" x14ac:dyDescent="0.25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19.44444465637207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46536.572218194604</v>
      </c>
    </row>
    <row r="3158" spans="1:16" x14ac:dyDescent="0.25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19.722221374511719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46536.572218194604</v>
      </c>
    </row>
    <row r="3159" spans="1:16" x14ac:dyDescent="0.25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19.44444465637207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0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46536.572218194604</v>
      </c>
    </row>
    <row r="3160" spans="1:16" x14ac:dyDescent="0.25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20.277778625488281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46536.572218194604</v>
      </c>
    </row>
    <row r="3161" spans="1:16" x14ac:dyDescent="0.25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3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46539.572218194604</v>
      </c>
    </row>
    <row r="3162" spans="1:16" x14ac:dyDescent="0.25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16.666666030883789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1.3333339691162109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46540.90555216372</v>
      </c>
    </row>
    <row r="3163" spans="1:16" x14ac:dyDescent="0.25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18.888889312744141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46540.90555216372</v>
      </c>
    </row>
    <row r="3164" spans="1:16" x14ac:dyDescent="0.25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21.94444465637207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46540.90555216372</v>
      </c>
    </row>
    <row r="3165" spans="1:16" x14ac:dyDescent="0.25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20.55555534362793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46540.90555216372</v>
      </c>
    </row>
    <row r="3166" spans="1:16" x14ac:dyDescent="0.25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15.277777671813965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2.7222223281860352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46543.627774491906</v>
      </c>
    </row>
    <row r="3167" spans="1:16" x14ac:dyDescent="0.25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11.666666984558105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6.3333330154418945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46549.961107507348</v>
      </c>
    </row>
    <row r="3168" spans="1:16" x14ac:dyDescent="0.25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15.55555534362793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2.4444446563720703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46552.40555216372</v>
      </c>
    </row>
    <row r="3169" spans="1:16" x14ac:dyDescent="0.25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20.833333969116211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0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46552.40555216372</v>
      </c>
    </row>
    <row r="3170" spans="1:16" x14ac:dyDescent="0.25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15.277777671813965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2.7222223281860352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46555.127774491906</v>
      </c>
    </row>
    <row r="3171" spans="1:16" x14ac:dyDescent="0.25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13.05555534362793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4.9444446563720703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46560.072219148278</v>
      </c>
    </row>
    <row r="3172" spans="1:16" x14ac:dyDescent="0.25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14.722222328186035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3.2777776718139648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46563.349996820092</v>
      </c>
    </row>
    <row r="3173" spans="1:16" x14ac:dyDescent="0.25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15.277777671813965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2.7222223281860352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46566.072219148278</v>
      </c>
    </row>
    <row r="3174" spans="1:16" x14ac:dyDescent="0.25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16.111110687255859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1.8888893127441406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46567.961108461022</v>
      </c>
    </row>
    <row r="3175" spans="1:16" x14ac:dyDescent="0.25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18.05555534362793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0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46567.961108461022</v>
      </c>
    </row>
    <row r="3176" spans="1:16" x14ac:dyDescent="0.25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20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0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46567.961108461022</v>
      </c>
    </row>
    <row r="3177" spans="1:16" x14ac:dyDescent="0.25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16.94444465637207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1.0555553436279297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46569.01666380465</v>
      </c>
    </row>
    <row r="3178" spans="1:16" x14ac:dyDescent="0.25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17.222221374511719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0.77777862548828125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46569.794442430139</v>
      </c>
    </row>
    <row r="3179" spans="1:16" x14ac:dyDescent="0.25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16.666666030883789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1.3333339691162109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46571.127776399255</v>
      </c>
    </row>
    <row r="3180" spans="1:16" x14ac:dyDescent="0.25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11.94444465637207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6.0555553436279297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46577.183331742883</v>
      </c>
    </row>
    <row r="3181" spans="1:16" x14ac:dyDescent="0.25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14.166666984558105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3.8333330154418945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46581.016664758325</v>
      </c>
    </row>
    <row r="3182" spans="1:16" x14ac:dyDescent="0.25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12.222222328186035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5.7777776718139648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46586.794442430139</v>
      </c>
    </row>
    <row r="3183" spans="1:16" x14ac:dyDescent="0.25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12.5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5.5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46592.294442430139</v>
      </c>
    </row>
    <row r="3184" spans="1:16" x14ac:dyDescent="0.25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21.94444465637207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0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46592.294442430139</v>
      </c>
    </row>
    <row r="3185" spans="1:16" x14ac:dyDescent="0.25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20.277778625488281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0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46592.294442430139</v>
      </c>
    </row>
    <row r="3186" spans="1:16" x14ac:dyDescent="0.25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>
        <v>14.722222328186035</v>
      </c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3.2777776718139648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46595.572220101953</v>
      </c>
    </row>
    <row r="3187" spans="1:16" x14ac:dyDescent="0.25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18.333333969116211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0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46595.572220101953</v>
      </c>
    </row>
    <row r="3188" spans="1:16" x14ac:dyDescent="0.25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>
        <v>13.611110687255859</v>
      </c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4.3888893127441406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46599.961109414697</v>
      </c>
    </row>
    <row r="3189" spans="1:16" x14ac:dyDescent="0.25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6.6666665077209473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11.333333492279053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46611.294442906976</v>
      </c>
    </row>
    <row r="3190" spans="1:16" x14ac:dyDescent="0.25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9.4444446563720703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8.5555553436279297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46619.849998250604</v>
      </c>
    </row>
    <row r="3191" spans="1:16" x14ac:dyDescent="0.25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11.388889312744141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6.6111106872558594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46626.46110893786</v>
      </c>
    </row>
    <row r="3192" spans="1:16" x14ac:dyDescent="0.25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11.111110687255859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6.8888893127441406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46633.349998250604</v>
      </c>
    </row>
    <row r="3193" spans="1:16" x14ac:dyDescent="0.25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12.222222328186035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5.7777776718139648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46639.127775922418</v>
      </c>
    </row>
    <row r="3194" spans="1:16" x14ac:dyDescent="0.25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8.8888893127441406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9.1111106872558594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46648.238886609674</v>
      </c>
    </row>
    <row r="3195" spans="1:16" x14ac:dyDescent="0.25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5.5555553436279297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12.44444465637207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46660.683331266046</v>
      </c>
    </row>
    <row r="3196" spans="1:16" x14ac:dyDescent="0.25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9.1666669845581055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8.8333330154418945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46669.516664281487</v>
      </c>
    </row>
    <row r="3197" spans="1:16" x14ac:dyDescent="0.25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10.55555534362793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7.4444446563720703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46676.96110893786</v>
      </c>
    </row>
    <row r="3198" spans="1:16" x14ac:dyDescent="0.25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10.277777671813965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7.7222223281860352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46684.683331266046</v>
      </c>
    </row>
    <row r="3199" spans="1:16" x14ac:dyDescent="0.25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6.6666665077209473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11.333333492279053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46696.016664758325</v>
      </c>
    </row>
    <row r="3200" spans="1:16" x14ac:dyDescent="0.25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8.3333330154418945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9.6666669845581055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46705.683331742883</v>
      </c>
    </row>
    <row r="3201" spans="1:16" x14ac:dyDescent="0.25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13.05555534362793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4.9444446563720703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46710.627776399255</v>
      </c>
    </row>
    <row r="3202" spans="1:16" x14ac:dyDescent="0.25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15.833333015441895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2.1666669845581055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46712.794443383813</v>
      </c>
    </row>
    <row r="3203" spans="1:16" x14ac:dyDescent="0.25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7.7777776718139648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10.222222328186035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46723.016665711999</v>
      </c>
    </row>
    <row r="3204" spans="1:16" x14ac:dyDescent="0.25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3.3333332538604736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14.666666746139526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46737.683332458138</v>
      </c>
    </row>
    <row r="3205" spans="1:16" x14ac:dyDescent="0.25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6.1111111640930176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11.888888835906982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46749.572221294045</v>
      </c>
    </row>
    <row r="3206" spans="1:16" x14ac:dyDescent="0.25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4.7222223281860352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13.277777671813965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46762.849998965859</v>
      </c>
    </row>
    <row r="3207" spans="1:16" x14ac:dyDescent="0.25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4.7222223281860352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13.277777671813965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46776.127776637673</v>
      </c>
    </row>
    <row r="3208" spans="1:16" x14ac:dyDescent="0.25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11.111110687255859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6.8888893127441406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46783.016665950418</v>
      </c>
    </row>
    <row r="3209" spans="1:16" x14ac:dyDescent="0.25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9.1666669845581055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8.8333330154418945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46791.849998965859</v>
      </c>
    </row>
    <row r="3210" spans="1:16" x14ac:dyDescent="0.25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6.3888888359069824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11.611111164093018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46803.461110129952</v>
      </c>
    </row>
    <row r="3211" spans="1:16" x14ac:dyDescent="0.25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5.2777776718139648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12.722222328186035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46816.183332458138</v>
      </c>
    </row>
    <row r="3212" spans="1:16" x14ac:dyDescent="0.25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4.4444446563720703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13.55555534362793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46829.738887801766</v>
      </c>
    </row>
    <row r="3213" spans="1:16" x14ac:dyDescent="0.25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3.8888888359069824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14.111111164093018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46843.849998965859</v>
      </c>
    </row>
    <row r="3214" spans="1:16" x14ac:dyDescent="0.25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5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13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46856.849998965859</v>
      </c>
    </row>
    <row r="3215" spans="1:16" x14ac:dyDescent="0.25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4.1666665077209473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13.833333492279053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46870.683332458138</v>
      </c>
    </row>
    <row r="3216" spans="1:16" x14ac:dyDescent="0.25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0.27777779102325439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17.722222208976746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46888.405554667115</v>
      </c>
    </row>
    <row r="3217" spans="1:16" x14ac:dyDescent="0.25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2.2222223281860352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15.777777671813965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46904.183332338929</v>
      </c>
    </row>
    <row r="3218" spans="1:16" x14ac:dyDescent="0.25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8.0555553436279297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9.9444446563720703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46914.127776995301</v>
      </c>
    </row>
    <row r="3219" spans="1:16" x14ac:dyDescent="0.25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8.0555553436279297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9.9444446563720703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46924.072221651673</v>
      </c>
    </row>
    <row r="3220" spans="1:16" x14ac:dyDescent="0.25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12.222222328186035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5.7777776718139648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46929.849999323487</v>
      </c>
    </row>
    <row r="3221" spans="1:16" x14ac:dyDescent="0.25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14.722222328186035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3.2777776718139648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46933.127776995301</v>
      </c>
    </row>
    <row r="3222" spans="1:16" x14ac:dyDescent="0.25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11.94444465637207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6.0555553436279297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46939.183332338929</v>
      </c>
    </row>
    <row r="3223" spans="1:16" x14ac:dyDescent="0.25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4.4444446563720703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13.55555534362793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46952.738887682557</v>
      </c>
    </row>
    <row r="3224" spans="1:16" x14ac:dyDescent="0.25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5.2777776718139648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12.722222328186035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46965.461110010743</v>
      </c>
    </row>
    <row r="3225" spans="1:16" x14ac:dyDescent="0.25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5.8333334922790527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12.166666507720947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46977.627776518464</v>
      </c>
    </row>
    <row r="3226" spans="1:16" x14ac:dyDescent="0.25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8.0555553436279297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9.9444446563720703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46987.572221174836</v>
      </c>
    </row>
    <row r="3227" spans="1:16" x14ac:dyDescent="0.25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9.7222223281860352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8.2777776718139648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46995.84999884665</v>
      </c>
    </row>
    <row r="3228" spans="1:16" x14ac:dyDescent="0.25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8.0555553436279297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9.9444446563720703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47005.794443503022</v>
      </c>
    </row>
    <row r="3229" spans="1:16" x14ac:dyDescent="0.25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8.8888893127441406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9.1111106872558594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47014.905554190278</v>
      </c>
    </row>
    <row r="3230" spans="1:16" x14ac:dyDescent="0.25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7.7777776718139648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10.222222328186035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47025.127776518464</v>
      </c>
    </row>
    <row r="3231" spans="1:16" x14ac:dyDescent="0.25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11.666666984558105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6.3333330154418945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47031.461109533906</v>
      </c>
    </row>
    <row r="3232" spans="1:16" x14ac:dyDescent="0.25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12.777777671813965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5.2222223281860352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47036.683331862092</v>
      </c>
    </row>
    <row r="3233" spans="1:16" x14ac:dyDescent="0.25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9.4444446563720703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8.5555553436279297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47045.23888720572</v>
      </c>
    </row>
    <row r="3234" spans="1:16" x14ac:dyDescent="0.25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7.5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10.5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47055.73888720572</v>
      </c>
    </row>
    <row r="3235" spans="1:16" x14ac:dyDescent="0.25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2.7777776718139648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15.222222328186035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47070.961109533906</v>
      </c>
    </row>
    <row r="3236" spans="1:16" x14ac:dyDescent="0.25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3.3333332538604736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14.666666746139526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47085.627776280046</v>
      </c>
    </row>
    <row r="3237" spans="1:16" x14ac:dyDescent="0.25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7.5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10.5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47096.127776280046</v>
      </c>
    </row>
    <row r="3238" spans="1:16" x14ac:dyDescent="0.25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14.722222328186035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3.2777776718139648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47099.405553951859</v>
      </c>
    </row>
    <row r="3239" spans="1:16" x14ac:dyDescent="0.25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5.2777776718139648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12.722222328186035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47112.127776280046</v>
      </c>
    </row>
    <row r="3240" spans="1:16" x14ac:dyDescent="0.25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-1.9444444179534912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19.944444417953491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47132.072220697999</v>
      </c>
    </row>
    <row r="3241" spans="1:16" x14ac:dyDescent="0.25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-3.3333332538604736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21.333333253860474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47153.405553951859</v>
      </c>
    </row>
    <row r="3242" spans="1:16" x14ac:dyDescent="0.25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-2.5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20.5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47173.905553951859</v>
      </c>
    </row>
    <row r="3243" spans="1:16" x14ac:dyDescent="0.25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-2.5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20.5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47194.405553951859</v>
      </c>
    </row>
    <row r="3244" spans="1:16" x14ac:dyDescent="0.25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-4.4444446563720703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22.44444465637207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47216.849998608232</v>
      </c>
    </row>
    <row r="3245" spans="1:16" x14ac:dyDescent="0.25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-5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23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47239.849998608232</v>
      </c>
    </row>
    <row r="3246" spans="1:16" x14ac:dyDescent="0.25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-3.8888888359069824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21.888888835906982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47261.738887444139</v>
      </c>
    </row>
    <row r="3247" spans="1:16" x14ac:dyDescent="0.25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-8.0555553436279297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26.05555534362793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47287.794442787766</v>
      </c>
    </row>
    <row r="3248" spans="1:16" x14ac:dyDescent="0.25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-6.3888888359069824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24.388888835906982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47312.183331623673</v>
      </c>
    </row>
    <row r="3249" spans="1:16" x14ac:dyDescent="0.25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-0.83333331346511841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18.833333313465118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47331.016664937139</v>
      </c>
    </row>
    <row r="3250" spans="1:16" x14ac:dyDescent="0.25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-0.83333331346511841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18.833333313465118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47349.849998250604</v>
      </c>
    </row>
    <row r="3251" spans="1:16" x14ac:dyDescent="0.25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-0.55555558204650879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18.555555582046509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47368.40555383265</v>
      </c>
    </row>
    <row r="3252" spans="1:16" x14ac:dyDescent="0.25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2.7777776718139648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15.222222328186035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47383.627776160836</v>
      </c>
    </row>
    <row r="3253" spans="1:16" x14ac:dyDescent="0.25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0.27777779102325439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17.722222208976746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47401.349998369813</v>
      </c>
    </row>
    <row r="3254" spans="1:16" x14ac:dyDescent="0.25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4.4444446563720703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13.55555534362793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47414.905553713441</v>
      </c>
    </row>
    <row r="3255" spans="1:16" x14ac:dyDescent="0.25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0.27777779102325439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17.722222208976746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47432.627775922418</v>
      </c>
    </row>
    <row r="3256" spans="1:16" x14ac:dyDescent="0.25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-0.27777779102325439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18.277777791023254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47450.905553713441</v>
      </c>
    </row>
    <row r="3257" spans="1:16" x14ac:dyDescent="0.25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3.8888888359069824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14.111111164093018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47465.016664877534</v>
      </c>
    </row>
    <row r="3258" spans="1:16" x14ac:dyDescent="0.25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-2.2222223281860352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20.222222328186035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47485.23888720572</v>
      </c>
    </row>
    <row r="3259" spans="1:16" x14ac:dyDescent="0.25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-1.1111111640930176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19.111111164093018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47504.349998369813</v>
      </c>
    </row>
    <row r="3260" spans="1:16" x14ac:dyDescent="0.25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1.3888888359069824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16.611111164093018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47520.961109533906</v>
      </c>
    </row>
    <row r="3261" spans="1:16" x14ac:dyDescent="0.25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-3.8888888359069824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21.888888835906982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47542.849998369813</v>
      </c>
    </row>
    <row r="3262" spans="1:16" x14ac:dyDescent="0.25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-3.3333332538604736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21.333333253860474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47564.183331623673</v>
      </c>
    </row>
    <row r="3263" spans="1:16" x14ac:dyDescent="0.25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-1.1111111640930176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19.111111164093018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47583.294442787766</v>
      </c>
    </row>
    <row r="3264" spans="1:16" x14ac:dyDescent="0.25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-2.2222223281860352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20.222222328186035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47603.516665115952</v>
      </c>
    </row>
    <row r="3265" spans="1:16" x14ac:dyDescent="0.25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-4.7222223281860352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22.722222328186035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47626.238887444139</v>
      </c>
    </row>
    <row r="3266" spans="1:16" x14ac:dyDescent="0.25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-8.3333330154418945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26.333333015441895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47652.57222045958</v>
      </c>
    </row>
    <row r="3267" spans="1:16" x14ac:dyDescent="0.25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-6.6666665077209473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24.666666507720947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47677.238886967301</v>
      </c>
    </row>
    <row r="3268" spans="1:16" x14ac:dyDescent="0.25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-7.2222223281860352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25.222222328186035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47702.461109295487</v>
      </c>
    </row>
    <row r="3269" spans="1:16" x14ac:dyDescent="0.25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-5.5555553436279297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23.55555534362793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47726.016664639115</v>
      </c>
    </row>
    <row r="3270" spans="1:16" x14ac:dyDescent="0.25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-9.1666669845581055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27.166666984558105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47753.183331623673</v>
      </c>
    </row>
    <row r="3271" spans="1:16" x14ac:dyDescent="0.25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-6.1111111640930176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24.111111164093018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47777.294442787766</v>
      </c>
    </row>
    <row r="3272" spans="1:16" x14ac:dyDescent="0.25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-2.7777776718139648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20.777777671813965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47798.07222045958</v>
      </c>
    </row>
    <row r="3273" spans="1:16" x14ac:dyDescent="0.25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0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47816.07222045958</v>
      </c>
    </row>
    <row r="3274" spans="1:16" x14ac:dyDescent="0.25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-0.27777779102325439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18.277777791023254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47834.349998250604</v>
      </c>
    </row>
    <row r="3275" spans="1:16" x14ac:dyDescent="0.25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-5.8333334922790527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23.833333492279053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47858.183331742883</v>
      </c>
    </row>
    <row r="3276" spans="1:16" x14ac:dyDescent="0.25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-5.2777776718139648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23.277777671813965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47881.461109414697</v>
      </c>
    </row>
    <row r="3277" spans="1:16" x14ac:dyDescent="0.25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-4.7222223281860352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22.722222328186035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47904.183331742883</v>
      </c>
    </row>
    <row r="3278" spans="1:16" x14ac:dyDescent="0.25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-8.0555553436279297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26.05555534362793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47930.238887086511</v>
      </c>
    </row>
    <row r="3279" spans="1:16" x14ac:dyDescent="0.25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-9.1666669845581055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27.166666984558105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47957.405554071069</v>
      </c>
    </row>
    <row r="3280" spans="1:16" x14ac:dyDescent="0.25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-2.5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20.5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47977.905554071069</v>
      </c>
    </row>
    <row r="3281" spans="1:16" x14ac:dyDescent="0.25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-4.7222223281860352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22.722222328186035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48000.627776399255</v>
      </c>
    </row>
    <row r="3282" spans="1:16" x14ac:dyDescent="0.25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-8.3333330154418945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26.333333015441895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48026.961109414697</v>
      </c>
    </row>
    <row r="3283" spans="1:16" x14ac:dyDescent="0.25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-7.5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25.5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48052.461109414697</v>
      </c>
    </row>
    <row r="3284" spans="1:16" x14ac:dyDescent="0.25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-8.3333330154418945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26.333333015441895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48078.794442430139</v>
      </c>
    </row>
    <row r="3285" spans="1:16" x14ac:dyDescent="0.25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-6.3888888359069824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24.388888835906982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48103.183331266046</v>
      </c>
    </row>
    <row r="3286" spans="1:16" x14ac:dyDescent="0.25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-1.1111111640930176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19.111111164093018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48122.294442430139</v>
      </c>
    </row>
    <row r="3287" spans="1:16" x14ac:dyDescent="0.25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3.6111111640930176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14.388888835906982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48136.683331266046</v>
      </c>
    </row>
    <row r="3288" spans="1:16" x14ac:dyDescent="0.25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3.0555555820465088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14.944444417953491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48151.627775683999</v>
      </c>
    </row>
    <row r="3289" spans="1:16" x14ac:dyDescent="0.25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0.27777779102325439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17.722222208976746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48169.349997892976</v>
      </c>
    </row>
    <row r="3290" spans="1:16" x14ac:dyDescent="0.25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0.27777779102325439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17.722222208976746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48187.072220101953</v>
      </c>
    </row>
    <row r="3291" spans="1:16" x14ac:dyDescent="0.25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0.55555558204650879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17.444444417953491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48204.516664519906</v>
      </c>
    </row>
    <row r="3292" spans="1:16" x14ac:dyDescent="0.25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0.27777779102325439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17.722222208976746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48222.238886728883</v>
      </c>
    </row>
    <row r="3293" spans="1:16" x14ac:dyDescent="0.25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-3.0555555820465088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21.055555582046509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48243.294442310929</v>
      </c>
    </row>
    <row r="3294" spans="1:16" x14ac:dyDescent="0.25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23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48266.294442310929</v>
      </c>
    </row>
    <row r="3295" spans="1:16" x14ac:dyDescent="0.25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-6.3888888359069824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24.388888835906982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48290.683331146836</v>
      </c>
    </row>
    <row r="3296" spans="1:16" x14ac:dyDescent="0.25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-7.5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25.5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48316.183331146836</v>
      </c>
    </row>
    <row r="3297" spans="1:16" x14ac:dyDescent="0.25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-2.7777776718139648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20.777777671813965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48336.96110881865</v>
      </c>
    </row>
    <row r="3298" spans="1:16" x14ac:dyDescent="0.25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-5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23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48359.96110881865</v>
      </c>
    </row>
    <row r="3299" spans="1:16" x14ac:dyDescent="0.25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-7.7777776718139648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25.777777671813965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48385.738886490464</v>
      </c>
    </row>
    <row r="3300" spans="1:16" x14ac:dyDescent="0.25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-3.6111111640930176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21.611111164093018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48407.349997654557</v>
      </c>
    </row>
    <row r="3301" spans="1:16" x14ac:dyDescent="0.25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-4.4444446563720703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22.44444465637207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48429.794442310929</v>
      </c>
    </row>
    <row r="3302" spans="1:16" x14ac:dyDescent="0.25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-13.888889312744141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31.888889312744141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48461.683331623673</v>
      </c>
    </row>
    <row r="3303" spans="1:16" x14ac:dyDescent="0.25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-11.94444465637207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29.94444465637207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48491.627776280046</v>
      </c>
    </row>
    <row r="3304" spans="1:16" x14ac:dyDescent="0.25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-0.55555558204650879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18.555555582046509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48510.183331862092</v>
      </c>
    </row>
    <row r="3305" spans="1:16" x14ac:dyDescent="0.25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1.1111111640930176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16.888888835906982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48527.072220697999</v>
      </c>
    </row>
    <row r="3306" spans="1:16" x14ac:dyDescent="0.25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0.55555558204650879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17.444444417953491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48544.516665115952</v>
      </c>
    </row>
    <row r="3307" spans="1:16" x14ac:dyDescent="0.25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-1.3888888359069824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19.388888835906982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48563.905553951859</v>
      </c>
    </row>
    <row r="3308" spans="1:16" x14ac:dyDescent="0.25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-5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23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48586.905553951859</v>
      </c>
    </row>
    <row r="3309" spans="1:16" x14ac:dyDescent="0.25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-9.1666669845581055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27.166666984558105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48614.072220936418</v>
      </c>
    </row>
    <row r="3310" spans="1:16" x14ac:dyDescent="0.25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-4.4444446563720703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22.44444465637207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48636.51666559279</v>
      </c>
    </row>
    <row r="3311" spans="1:16" x14ac:dyDescent="0.25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-4.4444446563720703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22.44444465637207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48658.961110249162</v>
      </c>
    </row>
    <row r="3312" spans="1:16" x14ac:dyDescent="0.25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-2.5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20.5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48679.461110249162</v>
      </c>
    </row>
    <row r="3313" spans="1:16" x14ac:dyDescent="0.25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-3.0555555820465088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21.055555582046509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48700.516665831208</v>
      </c>
    </row>
    <row r="3314" spans="1:16" x14ac:dyDescent="0.25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-3.3333332538604736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21.333333253860474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48721.849999085069</v>
      </c>
    </row>
    <row r="3315" spans="1:16" x14ac:dyDescent="0.25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-11.94444465637207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29.94444465637207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48751.794443741441</v>
      </c>
    </row>
    <row r="3316" spans="1:16" x14ac:dyDescent="0.25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-7.7777776718139648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25.777777671813965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48777.572221413255</v>
      </c>
    </row>
    <row r="3317" spans="1:16" x14ac:dyDescent="0.25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-10.833333015441895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28.833333015441895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48806.405554428697</v>
      </c>
    </row>
    <row r="3318" spans="1:16" x14ac:dyDescent="0.25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-10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28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48834.405554428697</v>
      </c>
    </row>
    <row r="3319" spans="1:16" x14ac:dyDescent="0.25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-16.111110687255859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34.111110687255859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48868.516665115952</v>
      </c>
    </row>
    <row r="3320" spans="1:16" x14ac:dyDescent="0.25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-15.277777671813965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33.277777671813965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48901.794442787766</v>
      </c>
    </row>
    <row r="3321" spans="1:16" x14ac:dyDescent="0.25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-13.333333015441895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31.333333015441895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48933.127775803208</v>
      </c>
    </row>
    <row r="3322" spans="1:16" x14ac:dyDescent="0.25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-16.666666030883789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34.666666030883789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48967.794441834092</v>
      </c>
    </row>
    <row r="3323" spans="1:16" x14ac:dyDescent="0.25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-19.44444465637207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37.44444465637207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49005.238886490464</v>
      </c>
    </row>
    <row r="3324" spans="1:16" x14ac:dyDescent="0.25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-10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28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49033.238886490464</v>
      </c>
    </row>
    <row r="3325" spans="1:16" x14ac:dyDescent="0.25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-7.5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25.5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49058.738886490464</v>
      </c>
    </row>
    <row r="3326" spans="1:16" x14ac:dyDescent="0.25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-7.2222223281860352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25.222222328186035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49083.96110881865</v>
      </c>
    </row>
    <row r="3327" spans="1:16" x14ac:dyDescent="0.25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-2.5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20.5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49104.46110881865</v>
      </c>
    </row>
    <row r="3328" spans="1:16" x14ac:dyDescent="0.25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-0.55555558204650879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18.555555582046509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49123.016664400697</v>
      </c>
    </row>
    <row r="3329" spans="1:16" x14ac:dyDescent="0.25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-2.2222223281860352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20.222222328186035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49143.238886728883</v>
      </c>
    </row>
    <row r="3330" spans="1:16" x14ac:dyDescent="0.25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-6.6666665077209473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24.666666507720947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49167.905553236604</v>
      </c>
    </row>
    <row r="3331" spans="1:16" x14ac:dyDescent="0.25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-2.5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20.5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49188.405553236604</v>
      </c>
    </row>
    <row r="3332" spans="1:16" x14ac:dyDescent="0.25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-2.2222223281860352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20.222222328186035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49208.62777556479</v>
      </c>
    </row>
    <row r="3333" spans="1:16" x14ac:dyDescent="0.25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-3.6111111640930176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21.611111164093018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49230.238886728883</v>
      </c>
    </row>
    <row r="3334" spans="1:16" x14ac:dyDescent="0.25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-1.9444444179534912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19.944444417953491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49250.183331146836</v>
      </c>
    </row>
    <row r="3335" spans="1:16" x14ac:dyDescent="0.25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-2.7777776718139648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20.777777671813965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49270.96110881865</v>
      </c>
    </row>
    <row r="3336" spans="1:16" x14ac:dyDescent="0.25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-10.833333015441895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28.833333015441895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49299.794441834092</v>
      </c>
    </row>
    <row r="3337" spans="1:16" x14ac:dyDescent="0.25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-10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28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49327.794441834092</v>
      </c>
    </row>
    <row r="3338" spans="1:16" x14ac:dyDescent="0.25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-4.1666665077209473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22.166666507720947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49349.961108341813</v>
      </c>
    </row>
    <row r="3339" spans="1:16" x14ac:dyDescent="0.25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-2.2222223281860352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20.222222328186035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49370.183330669999</v>
      </c>
    </row>
    <row r="3340" spans="1:16" x14ac:dyDescent="0.25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-8.6111106872558594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26.611110687255859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49396.794441357255</v>
      </c>
    </row>
    <row r="3341" spans="1:16" x14ac:dyDescent="0.25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-6.1111111640930176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24.111111164093018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49420.905552521348</v>
      </c>
    </row>
    <row r="3342" spans="1:16" x14ac:dyDescent="0.25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-8.6111106872558594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26.611110687255859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49447.516663208604</v>
      </c>
    </row>
    <row r="3343" spans="1:16" x14ac:dyDescent="0.25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-16.666666030883789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34.666666030883789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49482.183329239488</v>
      </c>
    </row>
    <row r="3344" spans="1:16" x14ac:dyDescent="0.25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-16.94444465637207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34.94444465637207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49517.12777389586</v>
      </c>
    </row>
    <row r="3345" spans="1:16" x14ac:dyDescent="0.25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-7.2222223281860352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25.222222328186035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49542.349996224046</v>
      </c>
    </row>
    <row r="3346" spans="1:16" x14ac:dyDescent="0.25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-11.388889312744141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29.388889312744141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49571.73888553679</v>
      </c>
    </row>
    <row r="3347" spans="1:16" x14ac:dyDescent="0.25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-7.5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25.5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49597.23888553679</v>
      </c>
    </row>
    <row r="3348" spans="1:16" x14ac:dyDescent="0.25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-5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23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49620.23888553679</v>
      </c>
    </row>
    <row r="3349" spans="1:16" x14ac:dyDescent="0.25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-1.1111111640930176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19.111111164093018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49639.349996700883</v>
      </c>
    </row>
    <row r="3350" spans="1:16" x14ac:dyDescent="0.25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-7.2222223281860352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25.222222328186035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49664.572219029069</v>
      </c>
    </row>
    <row r="3351" spans="1:16" x14ac:dyDescent="0.25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-4.7222223281860352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22.722222328186035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49687.294441357255</v>
      </c>
    </row>
    <row r="3352" spans="1:16" x14ac:dyDescent="0.25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-2.5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20.5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49707.794441357255</v>
      </c>
    </row>
    <row r="3353" spans="1:16" x14ac:dyDescent="0.25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0.55555558204650879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17.444444417953491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49725.238885775208</v>
      </c>
    </row>
    <row r="3354" spans="1:16" x14ac:dyDescent="0.25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-1.6666666269302368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19.666666626930237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49744.905552402139</v>
      </c>
    </row>
    <row r="3355" spans="1:16" x14ac:dyDescent="0.25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-3.0555555820465088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21.055555582046509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49765.961107984185</v>
      </c>
    </row>
    <row r="3356" spans="1:16" x14ac:dyDescent="0.25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-4.1666665077209473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22.166666507720947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49788.127774491906</v>
      </c>
    </row>
    <row r="3357" spans="1:16" x14ac:dyDescent="0.25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-2.5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20.5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49808.627774491906</v>
      </c>
    </row>
    <row r="3358" spans="1:16" x14ac:dyDescent="0.25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-4.7222223281860352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22.722222328186035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49831.349996820092</v>
      </c>
    </row>
    <row r="3359" spans="1:16" x14ac:dyDescent="0.25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-5.5555553436279297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23.55555534362793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49854.90555216372</v>
      </c>
    </row>
    <row r="3360" spans="1:16" x14ac:dyDescent="0.25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-5.5555553436279297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23.55555534362793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49878.461107507348</v>
      </c>
    </row>
    <row r="3361" spans="1:16" x14ac:dyDescent="0.25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-7.2222223281860352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25.222222328186035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49903.683329835534</v>
      </c>
    </row>
    <row r="3362" spans="1:16" x14ac:dyDescent="0.25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-9.1666669845581055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27.166666984558105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49930.849996820092</v>
      </c>
    </row>
    <row r="3363" spans="1:16" x14ac:dyDescent="0.25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23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49953.849996820092</v>
      </c>
    </row>
    <row r="3364" spans="1:16" x14ac:dyDescent="0.25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3.0555555820465088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14.944444417953491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49968.794441238046</v>
      </c>
    </row>
    <row r="3365" spans="1:16" x14ac:dyDescent="0.25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-5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23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49991.794441238046</v>
      </c>
    </row>
    <row r="3366" spans="1:16" x14ac:dyDescent="0.25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-8.6111106872558594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26.611110687255859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50018.405551925302</v>
      </c>
    </row>
    <row r="3367" spans="1:16" x14ac:dyDescent="0.25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-2.7777776718139648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20.777777671813965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50039.183329597116</v>
      </c>
    </row>
    <row r="3368" spans="1:16" x14ac:dyDescent="0.25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-2.7777776718139648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20.777777671813965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50059.961107268929</v>
      </c>
    </row>
    <row r="3369" spans="1:16" x14ac:dyDescent="0.25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-3.6111111640930176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21.611111164093018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50081.572218433022</v>
      </c>
    </row>
    <row r="3370" spans="1:16" x14ac:dyDescent="0.25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0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18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50099.572218433022</v>
      </c>
    </row>
    <row r="3371" spans="1:16" x14ac:dyDescent="0.25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50122.572218433022</v>
      </c>
    </row>
    <row r="3372" spans="1:16" x14ac:dyDescent="0.25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-3.0555555820465088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21.055555582046509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50143.627774015069</v>
      </c>
    </row>
    <row r="3373" spans="1:16" x14ac:dyDescent="0.25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-0.83333331346511841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18.833333313465118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50162.461107328534</v>
      </c>
    </row>
    <row r="3374" spans="1:16" x14ac:dyDescent="0.25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0.27777779102325439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17.722222208976746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50180.183329537511</v>
      </c>
    </row>
    <row r="3375" spans="1:16" x14ac:dyDescent="0.25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-1.1111111640930176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19.111111164093018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50199.294440701604</v>
      </c>
    </row>
    <row r="3376" spans="1:16" x14ac:dyDescent="0.25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-1.9444444179534912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19.944444417953491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50219.238885119557</v>
      </c>
    </row>
    <row r="3377" spans="1:16" x14ac:dyDescent="0.25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-8.3333330154418945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26.333333015441895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50245.572218134999</v>
      </c>
    </row>
    <row r="3378" spans="1:16" x14ac:dyDescent="0.25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-5.2777776718139648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23.277777671813965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50268.849995806813</v>
      </c>
    </row>
    <row r="3379" spans="1:16" x14ac:dyDescent="0.25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-0.27777779102325439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18.277777791023254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50287.127773597836</v>
      </c>
    </row>
    <row r="3380" spans="1:16" x14ac:dyDescent="0.25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-4.4444446563720703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22.44444465637207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50309.572218254209</v>
      </c>
    </row>
    <row r="3381" spans="1:16" x14ac:dyDescent="0.25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-3.3333332538604736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21.333333253860474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50330.905551508069</v>
      </c>
    </row>
    <row r="3382" spans="1:16" x14ac:dyDescent="0.25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2.5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15.5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50346.405551508069</v>
      </c>
    </row>
    <row r="3383" spans="1:16" x14ac:dyDescent="0.25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1.3888888359069824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16.611111164093018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50363.016662672162</v>
      </c>
    </row>
    <row r="3384" spans="1:16" x14ac:dyDescent="0.25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1.3888888359069824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16.611111164093018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50379.627773836255</v>
      </c>
    </row>
    <row r="3385" spans="1:16" x14ac:dyDescent="0.25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-1.1111111640930176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19.111111164093018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50398.738885000348</v>
      </c>
    </row>
    <row r="3386" spans="1:16" x14ac:dyDescent="0.25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-3.3333332538604736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21.333333253860474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50420.072218254209</v>
      </c>
    </row>
    <row r="3387" spans="1:16" x14ac:dyDescent="0.25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-0.27777779102325439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18.277777791023254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50438.349996045232</v>
      </c>
    </row>
    <row r="3388" spans="1:16" x14ac:dyDescent="0.25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1.9444444179534912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16.055555582046509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50454.405551627278</v>
      </c>
    </row>
    <row r="3389" spans="1:16" x14ac:dyDescent="0.25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7.7777776718139648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10.222222328186035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50464.627773955464</v>
      </c>
    </row>
    <row r="3390" spans="1:16" x14ac:dyDescent="0.25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5.8333334922790527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12.166666507720947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50476.794440463185</v>
      </c>
    </row>
    <row r="3391" spans="1:16" x14ac:dyDescent="0.25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10.833333015441895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7.1666669845581055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50483.961107447743</v>
      </c>
    </row>
    <row r="3392" spans="1:16" x14ac:dyDescent="0.25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12.777777671813965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5.2222223281860352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50489.183329775929</v>
      </c>
    </row>
    <row r="3393" spans="1:16" x14ac:dyDescent="0.25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10.833333015441895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7.1666669845581055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50496.349996760488</v>
      </c>
    </row>
    <row r="3394" spans="1:16" x14ac:dyDescent="0.25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13.888889312744141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4.1111106872558594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50500.461107447743</v>
      </c>
    </row>
    <row r="3395" spans="1:16" x14ac:dyDescent="0.25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11.666666984558105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6.3333330154418945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50506.794440463185</v>
      </c>
    </row>
    <row r="3396" spans="1:16" x14ac:dyDescent="0.25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1.3888888359069824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16.611111164093018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50523.405551627278</v>
      </c>
    </row>
    <row r="3397" spans="1:16" x14ac:dyDescent="0.25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-0.55555558204650879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18.555555582046509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50541.961107209325</v>
      </c>
    </row>
    <row r="3398" spans="1:16" x14ac:dyDescent="0.25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1.1111111640930176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16.888888835906982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50558.849996045232</v>
      </c>
    </row>
    <row r="3399" spans="1:16" x14ac:dyDescent="0.25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2.7777776718139648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15.222222328186035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50574.072218373418</v>
      </c>
    </row>
    <row r="3400" spans="1:16" x14ac:dyDescent="0.25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7.7777776718139648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10.222222328186035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50584.294440701604</v>
      </c>
    </row>
    <row r="3401" spans="1:16" x14ac:dyDescent="0.25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3.8888888359069824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14.111111164093018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50598.405551865697</v>
      </c>
    </row>
    <row r="3402" spans="1:16" x14ac:dyDescent="0.25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0.55555558204650879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17.444444417953491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50615.84999628365</v>
      </c>
    </row>
    <row r="3403" spans="1:16" x14ac:dyDescent="0.25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2.7777776718139648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15.222222328186035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50631.072218611836</v>
      </c>
    </row>
    <row r="3404" spans="1:16" x14ac:dyDescent="0.25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3.0555555820465088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14.944444417953491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50646.01666302979</v>
      </c>
    </row>
    <row r="3405" spans="1:16" x14ac:dyDescent="0.25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1.6666666269302368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16.333333373069763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50662.34999640286</v>
      </c>
    </row>
    <row r="3406" spans="1:16" x14ac:dyDescent="0.25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3.3333332538604736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14.666666746139526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50677.016663148999</v>
      </c>
    </row>
    <row r="3407" spans="1:16" x14ac:dyDescent="0.25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10.55555534362793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7.4444446563720703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50684.461107805371</v>
      </c>
    </row>
    <row r="3408" spans="1:16" x14ac:dyDescent="0.25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7.7777776718139648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10.222222328186035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50694.683330133557</v>
      </c>
    </row>
    <row r="3409" spans="1:16" x14ac:dyDescent="0.25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7.5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10.5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50705.183330133557</v>
      </c>
    </row>
    <row r="3410" spans="1:16" x14ac:dyDescent="0.25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3.3333332538604736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14.666666746139526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50719.849996879697</v>
      </c>
    </row>
    <row r="3411" spans="1:16" x14ac:dyDescent="0.25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5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13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50732.849996879697</v>
      </c>
    </row>
    <row r="3412" spans="1:16" x14ac:dyDescent="0.25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4.1666665077209473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13.833333492279053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50746.683330371976</v>
      </c>
    </row>
    <row r="3413" spans="1:16" x14ac:dyDescent="0.25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8.3333330154418945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9.6666669845581055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50756.349997356534</v>
      </c>
    </row>
    <row r="3414" spans="1:16" x14ac:dyDescent="0.25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8.0555553436279297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9.9444446563720703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50766.294442012906</v>
      </c>
    </row>
    <row r="3415" spans="1:16" x14ac:dyDescent="0.25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10.55555534362793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7.4444446563720703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50773.738886669278</v>
      </c>
    </row>
    <row r="3416" spans="1:16" x14ac:dyDescent="0.25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9.7222223281860352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8.2777776718139648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50782.016664341092</v>
      </c>
    </row>
    <row r="3417" spans="1:16" x14ac:dyDescent="0.25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10.277777671813965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7.7222223281860352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50789.738886669278</v>
      </c>
    </row>
    <row r="3418" spans="1:16" x14ac:dyDescent="0.25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10.55555534362793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7.4444446563720703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50797.18333132565</v>
      </c>
    </row>
    <row r="3419" spans="1:16" x14ac:dyDescent="0.25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14.166666984558105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3.8333330154418945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50801.016664341092</v>
      </c>
    </row>
    <row r="3420" spans="1:16" x14ac:dyDescent="0.25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17.5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0.5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50801.516664341092</v>
      </c>
    </row>
    <row r="3421" spans="1:16" x14ac:dyDescent="0.25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16.94444465637207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1.0555553436279297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50802.57221968472</v>
      </c>
    </row>
    <row r="3422" spans="1:16" x14ac:dyDescent="0.25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14.44444465637207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3.5555553436279297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50806.127775028348</v>
      </c>
    </row>
    <row r="3423" spans="1:16" x14ac:dyDescent="0.25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9.4444446563720703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8.5555553436279297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50814.683330371976</v>
      </c>
    </row>
    <row r="3424" spans="1:16" x14ac:dyDescent="0.25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11.94444465637207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6.0555553436279297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50820.738885715604</v>
      </c>
    </row>
    <row r="3425" spans="1:16" x14ac:dyDescent="0.25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7.7777776718139648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10.222222328186035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50830.96110804379</v>
      </c>
    </row>
    <row r="3426" spans="1:16" x14ac:dyDescent="0.25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5.8333334922790527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12.166666507720947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50843.127774551511</v>
      </c>
    </row>
    <row r="3427" spans="1:16" x14ac:dyDescent="0.25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8.6111106872558594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9.3888893127441406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50852.516663864255</v>
      </c>
    </row>
    <row r="3428" spans="1:16" x14ac:dyDescent="0.25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9.4444446563720703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8.5555553436279297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50861.072219207883</v>
      </c>
    </row>
    <row r="3429" spans="1:16" x14ac:dyDescent="0.25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10.277777671813965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7.7222223281860352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50868.794441536069</v>
      </c>
    </row>
    <row r="3430" spans="1:16" x14ac:dyDescent="0.25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12.777777671813965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5.2222223281860352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50874.016663864255</v>
      </c>
    </row>
    <row r="3431" spans="1:16" x14ac:dyDescent="0.25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13.05555534362793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4.9444446563720703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50878.961108520627</v>
      </c>
    </row>
    <row r="3432" spans="1:16" x14ac:dyDescent="0.25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15.55555534362793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2.4444446563720703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50881.405553176999</v>
      </c>
    </row>
    <row r="3433" spans="1:16" x14ac:dyDescent="0.25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8.3333330154418945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9.6666669845581055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50891.072220161557</v>
      </c>
    </row>
    <row r="3434" spans="1:16" x14ac:dyDescent="0.25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9.7222223281860352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8.2777776718139648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50899.349997833371</v>
      </c>
    </row>
    <row r="3435" spans="1:16" x14ac:dyDescent="0.25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13.05555534362793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4.9444446563720703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50904.294442489743</v>
      </c>
    </row>
    <row r="3436" spans="1:16" x14ac:dyDescent="0.25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14.722222328186035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3.2777776718139648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50907.572220161557</v>
      </c>
    </row>
    <row r="3437" spans="1:16" x14ac:dyDescent="0.25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17.5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0.5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50908.072220161557</v>
      </c>
    </row>
    <row r="3438" spans="1:16" x14ac:dyDescent="0.25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18.333333969116211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0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50908.072220161557</v>
      </c>
    </row>
    <row r="3439" spans="1:16" x14ac:dyDescent="0.25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19.722221374511719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0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50908.072220161557</v>
      </c>
    </row>
    <row r="3440" spans="1:16" x14ac:dyDescent="0.25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21.666666030883789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50908.072220161557</v>
      </c>
    </row>
    <row r="3441" spans="1:16" x14ac:dyDescent="0.25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21.111110687255859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50908.072220161557</v>
      </c>
    </row>
    <row r="3442" spans="1:16" x14ac:dyDescent="0.25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22.5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50908.072220161557</v>
      </c>
    </row>
    <row r="3443" spans="1:16" x14ac:dyDescent="0.25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18.611110687255859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50908.072220161557</v>
      </c>
    </row>
    <row r="3444" spans="1:16" x14ac:dyDescent="0.25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19.44444465637207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0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50908.072220161557</v>
      </c>
    </row>
    <row r="3445" spans="1:16" x14ac:dyDescent="0.25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19.166666030883789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0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50908.072220161557</v>
      </c>
    </row>
    <row r="3446" spans="1:16" x14ac:dyDescent="0.25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14.44444465637207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3.5555553436279297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50911.627775505185</v>
      </c>
    </row>
    <row r="3447" spans="1:16" x14ac:dyDescent="0.25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12.222222328186035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5.7777776718139648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50917.405553176999</v>
      </c>
    </row>
    <row r="3448" spans="1:16" x14ac:dyDescent="0.25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13.888889312744141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4.1111106872558594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50921.516663864255</v>
      </c>
    </row>
    <row r="3449" spans="1:16" x14ac:dyDescent="0.25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15.833333015441895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2.1666669845581055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50923.683330848813</v>
      </c>
    </row>
    <row r="3450" spans="1:16" x14ac:dyDescent="0.25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14.166666984558105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3.8333330154418945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50927.516663864255</v>
      </c>
    </row>
    <row r="3451" spans="1:16" x14ac:dyDescent="0.25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11.94444465637207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6.0555553436279297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50933.572219207883</v>
      </c>
    </row>
    <row r="3452" spans="1:16" x14ac:dyDescent="0.25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10.833333015441895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7.1666669845581055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50940.738886192441</v>
      </c>
    </row>
    <row r="3453" spans="1:16" x14ac:dyDescent="0.25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11.111110687255859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6.8888893127441406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50947.627775505185</v>
      </c>
    </row>
    <row r="3454" spans="1:16" x14ac:dyDescent="0.25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12.777777671813965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5.2222223281860352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50952.849997833371</v>
      </c>
    </row>
    <row r="3455" spans="1:16" x14ac:dyDescent="0.25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12.5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5.5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50958.349997833371</v>
      </c>
    </row>
    <row r="3456" spans="1:16" x14ac:dyDescent="0.25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12.5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5.5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50963.849997833371</v>
      </c>
    </row>
    <row r="3457" spans="1:16" x14ac:dyDescent="0.25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15.277777671813965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2.7222223281860352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50966.572220161557</v>
      </c>
    </row>
    <row r="3458" spans="1:16" x14ac:dyDescent="0.25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18.333333969116211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0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50966.572220161557</v>
      </c>
    </row>
    <row r="3459" spans="1:16" x14ac:dyDescent="0.25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18.05555534362793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50966.572220161557</v>
      </c>
    </row>
    <row r="3460" spans="1:16" x14ac:dyDescent="0.25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19.722221374511719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50966.572220161557</v>
      </c>
    </row>
    <row r="3461" spans="1:16" x14ac:dyDescent="0.25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19.722221374511719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50966.572220161557</v>
      </c>
    </row>
    <row r="3462" spans="1:16" x14ac:dyDescent="0.25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21.111110687255859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50966.572220161557</v>
      </c>
    </row>
    <row r="3463" spans="1:16" x14ac:dyDescent="0.25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21.111110687255859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50966.572220161557</v>
      </c>
    </row>
    <row r="3464" spans="1:16" x14ac:dyDescent="0.25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22.5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0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50966.572220161557</v>
      </c>
    </row>
    <row r="3465" spans="1:16" x14ac:dyDescent="0.25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20.277778625488281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50966.572220161557</v>
      </c>
    </row>
    <row r="3466" spans="1:16" x14ac:dyDescent="0.25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18.611110687255859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0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50966.572220161557</v>
      </c>
    </row>
    <row r="3467" spans="1:16" x14ac:dyDescent="0.25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14.722222328186035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3.2777776718139648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50969.849997833371</v>
      </c>
    </row>
    <row r="3468" spans="1:16" x14ac:dyDescent="0.25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17.222221374511719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0.77777862548828125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50970.627776458859</v>
      </c>
    </row>
    <row r="3469" spans="1:16" x14ac:dyDescent="0.25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19.166666030883789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50970.627776458859</v>
      </c>
    </row>
    <row r="3470" spans="1:16" x14ac:dyDescent="0.25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16.111110687255859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1.8888893127441406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50972.516665771604</v>
      </c>
    </row>
    <row r="3471" spans="1:16" x14ac:dyDescent="0.25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19.166666030883789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50972.516665771604</v>
      </c>
    </row>
    <row r="3472" spans="1:16" x14ac:dyDescent="0.25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18.888889312744141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50972.516665771604</v>
      </c>
    </row>
    <row r="3473" spans="1:16" x14ac:dyDescent="0.25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20.55555534362793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50972.516665771604</v>
      </c>
    </row>
    <row r="3474" spans="1:16" x14ac:dyDescent="0.25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22.5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50972.516665771604</v>
      </c>
    </row>
    <row r="3475" spans="1:16" x14ac:dyDescent="0.25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20.277778625488281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0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50972.516665771604</v>
      </c>
    </row>
    <row r="3476" spans="1:16" x14ac:dyDescent="0.25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15.833333015441895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2.1666669845581055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50974.683332756162</v>
      </c>
    </row>
    <row r="3477" spans="1:16" x14ac:dyDescent="0.25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17.777778625488281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0.22222137451171875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50974.905554130673</v>
      </c>
    </row>
    <row r="3478" spans="1:16" x14ac:dyDescent="0.25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17.222221374511719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0.77777862548828125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50975.683332756162</v>
      </c>
    </row>
    <row r="3479" spans="1:16" x14ac:dyDescent="0.25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18.333333969116211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0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50975.683332756162</v>
      </c>
    </row>
    <row r="3480" spans="1:16" x14ac:dyDescent="0.25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19.44444465637207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0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50975.683332756162</v>
      </c>
    </row>
    <row r="3481" spans="1:16" x14ac:dyDescent="0.25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14.166666984558105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3.8333330154418945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50979.516665771604</v>
      </c>
    </row>
    <row r="3482" spans="1:16" x14ac:dyDescent="0.25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16.666666030883789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1.3333339691162109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50980.84999974072</v>
      </c>
    </row>
    <row r="3483" spans="1:16" x14ac:dyDescent="0.25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17.5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0.5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50981.34999974072</v>
      </c>
    </row>
    <row r="3484" spans="1:16" x14ac:dyDescent="0.25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18.611110687255859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0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50981.34999974072</v>
      </c>
    </row>
    <row r="3485" spans="1:16" x14ac:dyDescent="0.25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19.722221374511719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0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50981.34999974072</v>
      </c>
    </row>
    <row r="3486" spans="1:16" x14ac:dyDescent="0.25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18.888889312744141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0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50981.34999974072</v>
      </c>
    </row>
    <row r="3487" spans="1:16" x14ac:dyDescent="0.25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15.277777671813965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2.7222223281860352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50984.072222068906</v>
      </c>
    </row>
    <row r="3488" spans="1:16" x14ac:dyDescent="0.25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16.666666030883789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1.3333339691162109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50985.405556038022</v>
      </c>
    </row>
    <row r="3489" spans="1:16" x14ac:dyDescent="0.25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18.05555534362793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50985.405556038022</v>
      </c>
    </row>
    <row r="3490" spans="1:16" x14ac:dyDescent="0.25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16.388889312744141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1.6111106872558594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50987.016666725278</v>
      </c>
    </row>
    <row r="3491" spans="1:16" x14ac:dyDescent="0.25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16.94444465637207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1.0555553436279297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50988.072222068906</v>
      </c>
    </row>
    <row r="3492" spans="1:16" x14ac:dyDescent="0.25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18.888889312744141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50988.072222068906</v>
      </c>
    </row>
    <row r="3493" spans="1:16" x14ac:dyDescent="0.25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18.333333969116211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50988.072222068906</v>
      </c>
    </row>
    <row r="3494" spans="1:16" x14ac:dyDescent="0.25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18.333333969116211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50988.072222068906</v>
      </c>
    </row>
    <row r="3495" spans="1:16" x14ac:dyDescent="0.25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50988.072222068906</v>
      </c>
    </row>
    <row r="3496" spans="1:16" x14ac:dyDescent="0.25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18.888889312744141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50988.072222068906</v>
      </c>
    </row>
    <row r="3497" spans="1:16" x14ac:dyDescent="0.25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21.94444465637207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50988.072222068906</v>
      </c>
    </row>
    <row r="3498" spans="1:16" x14ac:dyDescent="0.25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20.833333969116211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50988.072222068906</v>
      </c>
    </row>
    <row r="3499" spans="1:16" x14ac:dyDescent="0.25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17.777778625488281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0.22222137451171875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50988.294443443418</v>
      </c>
    </row>
    <row r="3500" spans="1:16" x14ac:dyDescent="0.25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17.222221374511719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0.77777862548828125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50989.072222068906</v>
      </c>
    </row>
    <row r="3501" spans="1:16" x14ac:dyDescent="0.25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16.388889312744141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1.6111106872558594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50990.683332756162</v>
      </c>
    </row>
    <row r="3502" spans="1:16" x14ac:dyDescent="0.25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17.777778625488281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0.22222137451171875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50990.905554130673</v>
      </c>
    </row>
    <row r="3503" spans="1:16" x14ac:dyDescent="0.25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21.111110687255859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50990.905554130673</v>
      </c>
    </row>
    <row r="3504" spans="1:16" x14ac:dyDescent="0.25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20.55555534362793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50990.905554130673</v>
      </c>
    </row>
    <row r="3505" spans="1:16" x14ac:dyDescent="0.25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18.05555534362793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50990.905554130673</v>
      </c>
    </row>
    <row r="3506" spans="1:16" x14ac:dyDescent="0.25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18.05555534362793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50990.905554130673</v>
      </c>
    </row>
    <row r="3507" spans="1:16" x14ac:dyDescent="0.25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18.333333969116211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50990.905554130673</v>
      </c>
    </row>
    <row r="3508" spans="1:16" x14ac:dyDescent="0.25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19.166666030883789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50990.905554130673</v>
      </c>
    </row>
    <row r="3509" spans="1:16" x14ac:dyDescent="0.25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19.44444465637207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50990.905554130673</v>
      </c>
    </row>
    <row r="3510" spans="1:16" x14ac:dyDescent="0.25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17.777778625488281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0.22222137451171875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50991.127775505185</v>
      </c>
    </row>
    <row r="3511" spans="1:16" x14ac:dyDescent="0.25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16.94444465637207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1.0555553436279297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50992.183330848813</v>
      </c>
    </row>
    <row r="3512" spans="1:16" x14ac:dyDescent="0.25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16.94444465637207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1.0555553436279297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50993.238886192441</v>
      </c>
    </row>
    <row r="3513" spans="1:16" x14ac:dyDescent="0.25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16.94444465637207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1.0555553436279297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50994.294441536069</v>
      </c>
    </row>
    <row r="3514" spans="1:16" x14ac:dyDescent="0.25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16.666666030883789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1.3333339691162109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50995.627775505185</v>
      </c>
    </row>
    <row r="3515" spans="1:16" x14ac:dyDescent="0.25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17.222221374511719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0.77777862548828125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50996.405554130673</v>
      </c>
    </row>
    <row r="3516" spans="1:16" x14ac:dyDescent="0.25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17.222221374511719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0.77777862548828125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50997.183332756162</v>
      </c>
    </row>
    <row r="3517" spans="1:16" x14ac:dyDescent="0.25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20.833333969116211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0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50997.183332756162</v>
      </c>
    </row>
    <row r="3518" spans="1:16" x14ac:dyDescent="0.25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16.388889312744141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1.6111106872558594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50998.794443443418</v>
      </c>
    </row>
    <row r="3519" spans="1:16" x14ac:dyDescent="0.25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13.888889312744141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4.1111106872558594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51002.905554130673</v>
      </c>
    </row>
    <row r="3520" spans="1:16" x14ac:dyDescent="0.25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17.222221374511719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0.77777862548828125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51003.683332756162</v>
      </c>
    </row>
    <row r="3521" spans="1:16" x14ac:dyDescent="0.25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19.166666030883789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51003.683332756162</v>
      </c>
    </row>
    <row r="3522" spans="1:16" x14ac:dyDescent="0.25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16.388889312744141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1.6111106872558594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51005.294443443418</v>
      </c>
    </row>
    <row r="3523" spans="1:16" x14ac:dyDescent="0.25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18.05555534362793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0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51005.294443443418</v>
      </c>
    </row>
    <row r="3524" spans="1:16" x14ac:dyDescent="0.25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15.277777671813965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2.7222223281860352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51008.016665771604</v>
      </c>
    </row>
    <row r="3525" spans="1:16" x14ac:dyDescent="0.25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17.777778625488281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0.22222137451171875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51008.238887146115</v>
      </c>
    </row>
    <row r="3526" spans="1:16" x14ac:dyDescent="0.25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19.44444465637207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0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51008.238887146115</v>
      </c>
    </row>
    <row r="3527" spans="1:16" x14ac:dyDescent="0.25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13.333333015441895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4.6666669845581055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51012.905554130673</v>
      </c>
    </row>
    <row r="3528" spans="1:16" x14ac:dyDescent="0.25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13.888889312744141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4.1111106872558594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51017.016664817929</v>
      </c>
    </row>
    <row r="3529" spans="1:16" x14ac:dyDescent="0.25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15.277777671813965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2.7222223281860352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51019.738887146115</v>
      </c>
    </row>
    <row r="3530" spans="1:16" x14ac:dyDescent="0.25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12.777777671813965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5.2222223281860352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51024.961109474301</v>
      </c>
    </row>
    <row r="3531" spans="1:16" x14ac:dyDescent="0.25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11.388889312744141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6.6111106872558594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51031.572220161557</v>
      </c>
    </row>
    <row r="3532" spans="1:16" x14ac:dyDescent="0.25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16.111110687255859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1.8888893127441406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51033.461109474301</v>
      </c>
    </row>
    <row r="3533" spans="1:16" x14ac:dyDescent="0.25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16.666666030883789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1.3333339691162109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51034.794443443418</v>
      </c>
    </row>
    <row r="3534" spans="1:16" x14ac:dyDescent="0.25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20.55555534362793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51034.794443443418</v>
      </c>
    </row>
    <row r="3535" spans="1:16" x14ac:dyDescent="0.25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21.388889312744141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51034.794443443418</v>
      </c>
    </row>
    <row r="3536" spans="1:16" x14ac:dyDescent="0.25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22.5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51034.794443443418</v>
      </c>
    </row>
    <row r="3537" spans="1:16" x14ac:dyDescent="0.25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22.5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0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51034.794443443418</v>
      </c>
    </row>
    <row r="3538" spans="1:16" x14ac:dyDescent="0.25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16.666666030883789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1.3333339691162109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51036.127777412534</v>
      </c>
    </row>
    <row r="3539" spans="1:16" x14ac:dyDescent="0.25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11.388889312744141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6.6111106872558594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51042.73888809979</v>
      </c>
    </row>
    <row r="3540" spans="1:16" x14ac:dyDescent="0.25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11.94444465637207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6.0555553436279297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51048.794443443418</v>
      </c>
    </row>
    <row r="3541" spans="1:16" x14ac:dyDescent="0.25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13.888889312744141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4.1111106872558594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51052.905554130673</v>
      </c>
    </row>
    <row r="3542" spans="1:16" x14ac:dyDescent="0.25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12.777777671813965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5.2222223281860352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51058.127776458859</v>
      </c>
    </row>
    <row r="3543" spans="1:16" x14ac:dyDescent="0.25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13.888889312744141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4.1111106872558594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51062.238887146115</v>
      </c>
    </row>
    <row r="3544" spans="1:16" x14ac:dyDescent="0.25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11.94444465637207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6.0555553436279297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51068.294442489743</v>
      </c>
    </row>
    <row r="3545" spans="1:16" x14ac:dyDescent="0.25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10.277777671813965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7.7222223281860352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51076.016664817929</v>
      </c>
    </row>
    <row r="3546" spans="1:16" x14ac:dyDescent="0.25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11.94444465637207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6.0555553436279297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51082.072220161557</v>
      </c>
    </row>
    <row r="3547" spans="1:16" x14ac:dyDescent="0.25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13.888889312744141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4.1111106872558594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51086.183330848813</v>
      </c>
    </row>
    <row r="3548" spans="1:16" x14ac:dyDescent="0.25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15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3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51089.183330848813</v>
      </c>
    </row>
    <row r="3549" spans="1:16" x14ac:dyDescent="0.25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11.94444465637207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6.0555553436279297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51095.238886192441</v>
      </c>
    </row>
    <row r="3550" spans="1:16" x14ac:dyDescent="0.25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10.277777671813965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7.7222223281860352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51102.961108520627</v>
      </c>
    </row>
    <row r="3551" spans="1:16" x14ac:dyDescent="0.25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11.111110687255859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6.8888893127441406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51109.849997833371</v>
      </c>
    </row>
    <row r="3552" spans="1:16" x14ac:dyDescent="0.25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16.111110687255859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1.8888893127441406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51111.738887146115</v>
      </c>
    </row>
    <row r="3553" spans="1:16" x14ac:dyDescent="0.25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17.5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0.5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51112.238887146115</v>
      </c>
    </row>
    <row r="3554" spans="1:16" x14ac:dyDescent="0.25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18.05555534362793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51112.238887146115</v>
      </c>
    </row>
    <row r="3555" spans="1:16" x14ac:dyDescent="0.25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16.111110687255859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1.8888893127441406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51114.127776458859</v>
      </c>
    </row>
    <row r="3556" spans="1:16" x14ac:dyDescent="0.25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15.833333015441895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2.1666669845581055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51116.294443443418</v>
      </c>
    </row>
    <row r="3557" spans="1:16" x14ac:dyDescent="0.25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16.388889312744141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1.6111106872558594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51117.905554130673</v>
      </c>
    </row>
    <row r="3558" spans="1:16" x14ac:dyDescent="0.25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15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3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51120.905554130673</v>
      </c>
    </row>
    <row r="3559" spans="1:16" x14ac:dyDescent="0.25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3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51123.905554130673</v>
      </c>
    </row>
    <row r="3560" spans="1:16" x14ac:dyDescent="0.25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13.333333015441895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4.6666669845581055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51128.572221115232</v>
      </c>
    </row>
    <row r="3561" spans="1:16" x14ac:dyDescent="0.25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12.777777671813965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5.2222223281860352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51133.794443443418</v>
      </c>
    </row>
    <row r="3562" spans="1:16" x14ac:dyDescent="0.25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15.277777671813965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2.7222223281860352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51136.516665771604</v>
      </c>
    </row>
    <row r="3563" spans="1:16" x14ac:dyDescent="0.25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17.777778625488281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0.22222137451171875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51136.738887146115</v>
      </c>
    </row>
    <row r="3564" spans="1:16" x14ac:dyDescent="0.25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18.888889312744141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51136.738887146115</v>
      </c>
    </row>
    <row r="3565" spans="1:16" x14ac:dyDescent="0.25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19.166666030883789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51136.738887146115</v>
      </c>
    </row>
    <row r="3566" spans="1:16" x14ac:dyDescent="0.25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18.611110687255859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0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51136.738887146115</v>
      </c>
    </row>
    <row r="3567" spans="1:16" x14ac:dyDescent="0.25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14.166666984558105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3.8333330154418945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51140.572220161557</v>
      </c>
    </row>
    <row r="3568" spans="1:16" x14ac:dyDescent="0.25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9.7222223281860352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8.2777776718139648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51148.849997833371</v>
      </c>
    </row>
    <row r="3569" spans="1:16" x14ac:dyDescent="0.25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7.5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10.5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51159.349997833371</v>
      </c>
    </row>
    <row r="3570" spans="1:16" x14ac:dyDescent="0.25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6.1111111640930176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11.888888835906982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51171.238886669278</v>
      </c>
    </row>
    <row r="3571" spans="1:16" x14ac:dyDescent="0.25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6.1111111640930176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11.888888835906982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51183.127775505185</v>
      </c>
    </row>
    <row r="3572" spans="1:16" x14ac:dyDescent="0.25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6.3888888359069824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11.611111164093018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51194.738886669278</v>
      </c>
    </row>
    <row r="3573" spans="1:16" x14ac:dyDescent="0.25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5.5555553436279297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12.44444465637207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51207.18333132565</v>
      </c>
    </row>
    <row r="3574" spans="1:16" x14ac:dyDescent="0.25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6.1111111640930176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11.888888835906982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51219.072220161557</v>
      </c>
    </row>
    <row r="3575" spans="1:16" x14ac:dyDescent="0.25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8.8888893127441406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9.1111106872558594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51228.183330848813</v>
      </c>
    </row>
    <row r="3576" spans="1:16" x14ac:dyDescent="0.25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8.8888893127441406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9.1111106872558594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51237.294441536069</v>
      </c>
    </row>
    <row r="3577" spans="1:16" x14ac:dyDescent="0.25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8.6111106872558594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9.3888893127441406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51246.683330848813</v>
      </c>
    </row>
    <row r="3578" spans="1:16" x14ac:dyDescent="0.25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5.2777776718139648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12.722222328186035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51259.405553176999</v>
      </c>
    </row>
    <row r="3579" spans="1:16" x14ac:dyDescent="0.25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5.2777776718139648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12.722222328186035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51272.127775505185</v>
      </c>
    </row>
    <row r="3580" spans="1:16" x14ac:dyDescent="0.25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9.1666669845581055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8.8333330154418945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51280.961108520627</v>
      </c>
    </row>
    <row r="3581" spans="1:16" x14ac:dyDescent="0.25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11.111110687255859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6.8888893127441406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51287.849997833371</v>
      </c>
    </row>
    <row r="3582" spans="1:16" x14ac:dyDescent="0.25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7.2222223281860352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10.777777671813965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51298.627775505185</v>
      </c>
    </row>
    <row r="3583" spans="1:16" x14ac:dyDescent="0.25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5.2777776718139648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12.722222328186035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51311.349997833371</v>
      </c>
    </row>
    <row r="3584" spans="1:16" x14ac:dyDescent="0.25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3.0555555820465088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14.944444417953491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51326.294442251325</v>
      </c>
    </row>
    <row r="3585" spans="1:16" x14ac:dyDescent="0.25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4.7222223281860352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13.277777671813965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51339.572219923139</v>
      </c>
    </row>
    <row r="3586" spans="1:16" x14ac:dyDescent="0.25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11.94444465637207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6.0555553436279297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51345.627775266767</v>
      </c>
    </row>
    <row r="3587" spans="1:16" x14ac:dyDescent="0.25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11.388889312744141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6.6111106872558594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51352.238885954022</v>
      </c>
    </row>
    <row r="3588" spans="1:16" x14ac:dyDescent="0.25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11.94444465637207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6.0555553436279297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51358.29444129765</v>
      </c>
    </row>
    <row r="3589" spans="1:16" x14ac:dyDescent="0.25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9.4444446563720703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8.5555553436279297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51366.849996641278</v>
      </c>
    </row>
    <row r="3590" spans="1:16" x14ac:dyDescent="0.25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3.3333332538604736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14.666666746139526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51381.516663387418</v>
      </c>
    </row>
    <row r="3591" spans="1:16" x14ac:dyDescent="0.25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1.9444444179534912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16.055555582046509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51397.572218969464</v>
      </c>
    </row>
    <row r="3592" spans="1:16" x14ac:dyDescent="0.25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-1.9444444179534912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19.944444417953491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51417.516663387418</v>
      </c>
    </row>
    <row r="3593" spans="1:16" x14ac:dyDescent="0.25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-2.2222223281860352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20.222222328186035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51437.738885715604</v>
      </c>
    </row>
    <row r="3594" spans="1:16" x14ac:dyDescent="0.25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-0.27777779102325439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18.277777791023254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51456.016663506627</v>
      </c>
    </row>
    <row r="3595" spans="1:16" x14ac:dyDescent="0.25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3.3333332538604736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14.666666746139526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51470.683330252767</v>
      </c>
    </row>
    <row r="3596" spans="1:16" x14ac:dyDescent="0.25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3.3333332538604736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14.666666746139526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51485.349996998906</v>
      </c>
    </row>
    <row r="3597" spans="1:16" x14ac:dyDescent="0.25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2.7777776718139648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15.222222328186035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51500.572219327092</v>
      </c>
    </row>
    <row r="3598" spans="1:16" x14ac:dyDescent="0.25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4.1666665077209473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13.833333492279053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51514.405552819371</v>
      </c>
    </row>
    <row r="3599" spans="1:16" x14ac:dyDescent="0.25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4.1666665077209473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13.833333492279053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51528.23888631165</v>
      </c>
    </row>
    <row r="3600" spans="1:16" x14ac:dyDescent="0.25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-1.1111111640930176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19.111111164093018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51547.349997475743</v>
      </c>
    </row>
    <row r="3601" spans="1:16" x14ac:dyDescent="0.25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-1.1111111640930176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19.111111164093018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51566.461108639836</v>
      </c>
    </row>
    <row r="3602" spans="1:16" x14ac:dyDescent="0.25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2.5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15.5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51581.961108639836</v>
      </c>
    </row>
    <row r="3603" spans="1:16" x14ac:dyDescent="0.25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-0.55555558204650879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18.555555582046509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51600.516664221883</v>
      </c>
    </row>
    <row r="3604" spans="1:16" x14ac:dyDescent="0.25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-0.55555558204650879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18.555555582046509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51619.072219803929</v>
      </c>
    </row>
    <row r="3605" spans="1:16" x14ac:dyDescent="0.25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4.7222223281860352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13.277777671813965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51632.349997475743</v>
      </c>
    </row>
    <row r="3606" spans="1:16" x14ac:dyDescent="0.25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3.3333332538604736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14.666666746139526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51647.016664221883</v>
      </c>
    </row>
    <row r="3607" spans="1:16" x14ac:dyDescent="0.25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5.2777776718139648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12.722222328186035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51659.738886550069</v>
      </c>
    </row>
    <row r="3608" spans="1:16" x14ac:dyDescent="0.25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3.8888888359069824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14.111111164093018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51673.849997714162</v>
      </c>
    </row>
    <row r="3609" spans="1:16" x14ac:dyDescent="0.25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6.6666665077209473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11.333333492279053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51685.183331206441</v>
      </c>
    </row>
    <row r="3610" spans="1:16" x14ac:dyDescent="0.25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-0.55555558204650879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18.555555582046509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51703.738886788487</v>
      </c>
    </row>
    <row r="3611" spans="1:16" x14ac:dyDescent="0.25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2.5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15.5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51719.238886788487</v>
      </c>
    </row>
    <row r="3612" spans="1:16" x14ac:dyDescent="0.25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-1.9444444179534912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19.944444417953491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51739.183331206441</v>
      </c>
    </row>
    <row r="3613" spans="1:16" x14ac:dyDescent="0.25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-1.1111111640930176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19.111111164093018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51758.294442370534</v>
      </c>
    </row>
    <row r="3614" spans="1:16" x14ac:dyDescent="0.25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0.55555558204650879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17.444444417953491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51775.738886788487</v>
      </c>
    </row>
    <row r="3615" spans="1:16" x14ac:dyDescent="0.25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0.83333331346511841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17.166666686534882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51792.905553475022</v>
      </c>
    </row>
    <row r="3616" spans="1:16" x14ac:dyDescent="0.25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-2.5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20.5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51813.405553475022</v>
      </c>
    </row>
    <row r="3617" spans="1:16" x14ac:dyDescent="0.25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-3.8888888359069824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21.888888835906982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51835.294442310929</v>
      </c>
    </row>
    <row r="3618" spans="1:16" x14ac:dyDescent="0.25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-2.5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20.5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51855.794442310929</v>
      </c>
    </row>
    <row r="3619" spans="1:16" x14ac:dyDescent="0.25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-2.5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20.5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51876.294442310929</v>
      </c>
    </row>
    <row r="3620" spans="1:16" x14ac:dyDescent="0.25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-7.5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25.5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51901.794442310929</v>
      </c>
    </row>
    <row r="3621" spans="1:16" x14ac:dyDescent="0.25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-7.2222223281860352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25.222222328186035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51927.016664639115</v>
      </c>
    </row>
    <row r="3622" spans="1:16" x14ac:dyDescent="0.25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-3.0555555820465088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21.055555582046509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51948.072220221162</v>
      </c>
    </row>
    <row r="3623" spans="1:16" x14ac:dyDescent="0.25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-1.1111111640930176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19.111111164093018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51967.183331385255</v>
      </c>
    </row>
    <row r="3624" spans="1:16" x14ac:dyDescent="0.25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-2.5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20.5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51987.683331385255</v>
      </c>
    </row>
    <row r="3625" spans="1:16" x14ac:dyDescent="0.25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-3.3333332538604736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21.333333253860474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52009.016664639115</v>
      </c>
    </row>
    <row r="3626" spans="1:16" x14ac:dyDescent="0.25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-4.7222223281860352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22.722222328186035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52031.738886967301</v>
      </c>
    </row>
    <row r="3627" spans="1:16" x14ac:dyDescent="0.25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-5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23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52054.738886967301</v>
      </c>
    </row>
    <row r="3628" spans="1:16" x14ac:dyDescent="0.25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-5.2777776718139648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23.277777671813965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52078.016664639115</v>
      </c>
    </row>
    <row r="3629" spans="1:16" x14ac:dyDescent="0.25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-3.6111111640930176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21.611111164093018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52099.627775803208</v>
      </c>
    </row>
    <row r="3630" spans="1:16" x14ac:dyDescent="0.25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1.3888888359069824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16.611111164093018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52116.238886967301</v>
      </c>
    </row>
    <row r="3631" spans="1:16" x14ac:dyDescent="0.25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4.1666665077209473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13.833333492279053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52130.07222045958</v>
      </c>
    </row>
    <row r="3632" spans="1:16" x14ac:dyDescent="0.25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4.4444446563720703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13.55555534362793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52143.627775803208</v>
      </c>
    </row>
    <row r="3633" spans="1:16" x14ac:dyDescent="0.25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-2.2222223281860352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20.222222328186035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52163.849998131394</v>
      </c>
    </row>
    <row r="3634" spans="1:16" x14ac:dyDescent="0.25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-3.0555555820465088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21.055555582046509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52184.905553713441</v>
      </c>
    </row>
    <row r="3635" spans="1:16" x14ac:dyDescent="0.25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-3.8888888359069824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21.888888835906982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52206.794442549348</v>
      </c>
    </row>
    <row r="3636" spans="1:16" x14ac:dyDescent="0.25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-5.5555553436279297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23.55555534362793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52230.349997892976</v>
      </c>
    </row>
    <row r="3637" spans="1:16" x14ac:dyDescent="0.25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-0.27777779102325439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18.277777791023254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52248.627775683999</v>
      </c>
    </row>
    <row r="3638" spans="1:16" x14ac:dyDescent="0.25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3.6111111640930176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14.388888835906982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52263.016664519906</v>
      </c>
    </row>
    <row r="3639" spans="1:16" x14ac:dyDescent="0.25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3.0555555820465088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14.944444417953491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52277.96110893786</v>
      </c>
    </row>
    <row r="3640" spans="1:16" x14ac:dyDescent="0.25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3.0555555820465088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14.944444417953491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52292.905553355813</v>
      </c>
    </row>
    <row r="3641" spans="1:16" x14ac:dyDescent="0.25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-5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52315.905553355813</v>
      </c>
    </row>
    <row r="3642" spans="1:16" x14ac:dyDescent="0.25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-5.5555553436279297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23.55555534362793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52339.461108699441</v>
      </c>
    </row>
    <row r="3643" spans="1:16" x14ac:dyDescent="0.25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-2.7777776718139648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20.777777671813965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52360.238886371255</v>
      </c>
    </row>
    <row r="3644" spans="1:16" x14ac:dyDescent="0.25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-4.4444446563720703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22.44444465637207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52382.683331027627</v>
      </c>
    </row>
    <row r="3645" spans="1:16" x14ac:dyDescent="0.25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-0.55555558204650879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18.555555582046509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52401.238886609674</v>
      </c>
    </row>
    <row r="3646" spans="1:16" x14ac:dyDescent="0.25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1.1111111640930176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16.888888835906982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52418.12777544558</v>
      </c>
    </row>
    <row r="3647" spans="1:16" x14ac:dyDescent="0.25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2.5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15.5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52433.62777544558</v>
      </c>
    </row>
    <row r="3648" spans="1:16" x14ac:dyDescent="0.25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4.7222223281860352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13.277777671813965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52446.905553117394</v>
      </c>
    </row>
    <row r="3649" spans="1:16" x14ac:dyDescent="0.25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5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13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52459.905553117394</v>
      </c>
    </row>
    <row r="3650" spans="1:16" x14ac:dyDescent="0.25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4.4444446563720703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13.55555534362793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52473.461108461022</v>
      </c>
    </row>
    <row r="3651" spans="1:16" x14ac:dyDescent="0.25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1.6666666269302368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16.333333373069763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52489.794441834092</v>
      </c>
    </row>
    <row r="3652" spans="1:16" x14ac:dyDescent="0.25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0.55555558204650879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17.444444417953491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52507.238886252046</v>
      </c>
    </row>
    <row r="3653" spans="1:16" x14ac:dyDescent="0.25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-3.0555555820465088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21.055555582046509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52528.294441834092</v>
      </c>
    </row>
    <row r="3654" spans="1:16" x14ac:dyDescent="0.25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-5.2777776718139648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23.277777671813965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52551.572219505906</v>
      </c>
    </row>
    <row r="3655" spans="1:16" x14ac:dyDescent="0.25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-3.8888888359069824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21.888888835906982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52573.461108341813</v>
      </c>
    </row>
    <row r="3656" spans="1:16" x14ac:dyDescent="0.25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-1.3888888359069824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19.388888835906982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52592.84999717772</v>
      </c>
    </row>
    <row r="3657" spans="1:16" x14ac:dyDescent="0.25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-5.8333334922790527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23.833333492279053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52616.683330669999</v>
      </c>
    </row>
    <row r="3658" spans="1:16" x14ac:dyDescent="0.25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-6.9444446563720703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24.94444465637207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52641.627775326371</v>
      </c>
    </row>
    <row r="3659" spans="1:16" x14ac:dyDescent="0.25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-5.2777776718139648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23.277777671813965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52664.905552998185</v>
      </c>
    </row>
    <row r="3660" spans="1:16" x14ac:dyDescent="0.25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-5.2777776718139648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23.277777671813965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52688.183330669999</v>
      </c>
    </row>
    <row r="3661" spans="1:16" x14ac:dyDescent="0.25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-2.7777776718139648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20.777777671813965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52708.961108341813</v>
      </c>
    </row>
    <row r="3662" spans="1:16" x14ac:dyDescent="0.25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-2.7777776718139648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20.777777671813965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52729.738886013627</v>
      </c>
    </row>
    <row r="3663" spans="1:16" x14ac:dyDescent="0.25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-3.6111111640930176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21.611111164093018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52751.34999717772</v>
      </c>
    </row>
    <row r="3664" spans="1:16" x14ac:dyDescent="0.25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-6.6666665077209473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24.666666507720947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52776.016663685441</v>
      </c>
    </row>
    <row r="3665" spans="1:16" x14ac:dyDescent="0.25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-6.6666665077209473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24.666666507720947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52800.683330193162</v>
      </c>
    </row>
    <row r="3666" spans="1:16" x14ac:dyDescent="0.25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-8.6111106872558594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26.611110687255859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52827.294440880418</v>
      </c>
    </row>
    <row r="3667" spans="1:16" x14ac:dyDescent="0.25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-13.333333015441895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31.333333015441895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52858.62777389586</v>
      </c>
    </row>
    <row r="3668" spans="1:16" x14ac:dyDescent="0.25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-9.7222223281860352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27.722222328186035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52886.349996224046</v>
      </c>
    </row>
    <row r="3669" spans="1:16" x14ac:dyDescent="0.25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-14.44444465637207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32.44444465637207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52918.794440880418</v>
      </c>
    </row>
    <row r="3670" spans="1:16" x14ac:dyDescent="0.25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-17.222221374511719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35.222221374511719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52954.01666225493</v>
      </c>
    </row>
    <row r="3671" spans="1:16" x14ac:dyDescent="0.25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-12.777777671813965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30.777777671813965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52984.794439926744</v>
      </c>
    </row>
    <row r="3672" spans="1:16" x14ac:dyDescent="0.25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-15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53017.794439926744</v>
      </c>
    </row>
    <row r="3673" spans="1:16" x14ac:dyDescent="0.25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-16.666666030883789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34.666666030883789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53052.461105957627</v>
      </c>
    </row>
    <row r="3674" spans="1:16" x14ac:dyDescent="0.25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-11.666666984558105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29.666666984558105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53082.127772942185</v>
      </c>
    </row>
    <row r="3675" spans="1:16" x14ac:dyDescent="0.25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-8.3333330154418945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26.333333015441895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53108.461105957627</v>
      </c>
    </row>
    <row r="3676" spans="1:16" x14ac:dyDescent="0.25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-2.2222223281860352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20.222222328186035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53128.683328285813</v>
      </c>
    </row>
    <row r="3677" spans="1:16" x14ac:dyDescent="0.25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-3.6111111640930176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21.611111164093018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53150.294439449906</v>
      </c>
    </row>
    <row r="3678" spans="1:16" x14ac:dyDescent="0.25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-2.7777776718139648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20.777777671813965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53171.07221712172</v>
      </c>
    </row>
    <row r="3679" spans="1:16" x14ac:dyDescent="0.25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0.27777779102325439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17.722222208976746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53188.794439330697</v>
      </c>
    </row>
    <row r="3680" spans="1:16" x14ac:dyDescent="0.25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1.9444444179534912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16.055555582046509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53204.849994912744</v>
      </c>
    </row>
    <row r="3681" spans="1:16" x14ac:dyDescent="0.25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1.1111111640930176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16.888888835906982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53221.738883748651</v>
      </c>
    </row>
    <row r="3682" spans="1:16" x14ac:dyDescent="0.25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0.55555558204650879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17.444444417953491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53239.183328166604</v>
      </c>
    </row>
    <row r="3683" spans="1:16" x14ac:dyDescent="0.25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0.27777779102325439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17.722222208976746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53256.905550375581</v>
      </c>
    </row>
    <row r="3684" spans="1:16" x14ac:dyDescent="0.25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0.55555558204650879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17.444444417953491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53274.349994793534</v>
      </c>
    </row>
    <row r="3685" spans="1:16" x14ac:dyDescent="0.25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0.55555558204650879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17.444444417953491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53291.794439211488</v>
      </c>
    </row>
    <row r="3686" spans="1:16" x14ac:dyDescent="0.25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-1.3888888359069824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19.388888835906982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53311.183328047395</v>
      </c>
    </row>
    <row r="3687" spans="1:16" x14ac:dyDescent="0.25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-3.6111111640930176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21.611111164093018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53332.794439211488</v>
      </c>
    </row>
    <row r="3688" spans="1:16" x14ac:dyDescent="0.25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-2.7777776718139648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20.777777671813965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53353.572216883302</v>
      </c>
    </row>
    <row r="3689" spans="1:16" x14ac:dyDescent="0.25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-2.7777776718139648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20.777777671813965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53374.349994555116</v>
      </c>
    </row>
    <row r="3690" spans="1:16" x14ac:dyDescent="0.25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0.55555558204650879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17.444444417953491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53391.794438973069</v>
      </c>
    </row>
    <row r="3691" spans="1:16" x14ac:dyDescent="0.25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0.27777779102325439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17.722222208976746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53409.516661182046</v>
      </c>
    </row>
    <row r="3692" spans="1:16" x14ac:dyDescent="0.25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2.2222223281860352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15.777777671813965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53425.29443885386</v>
      </c>
    </row>
    <row r="3693" spans="1:16" x14ac:dyDescent="0.25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4.1666665077209473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13.833333492279053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53439.127772346139</v>
      </c>
    </row>
    <row r="3694" spans="1:16" x14ac:dyDescent="0.25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2.7777776718139648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15.222222328186035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53454.349994674325</v>
      </c>
    </row>
    <row r="3695" spans="1:16" x14ac:dyDescent="0.25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-1.6666666269302368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19.666666626930237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53474.016661301255</v>
      </c>
    </row>
    <row r="3696" spans="1:16" x14ac:dyDescent="0.25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-3.3333332538604736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21.333333253860474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53495.349994555116</v>
      </c>
    </row>
    <row r="3697" spans="1:16" x14ac:dyDescent="0.25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-3.8888888359069824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21.888888835906982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53517.238883391023</v>
      </c>
    </row>
    <row r="3698" spans="1:16" x14ac:dyDescent="0.25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-7.2222223281860352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25.222222328186035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53542.461105719209</v>
      </c>
    </row>
    <row r="3699" spans="1:16" x14ac:dyDescent="0.25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-5.8333334922790527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23.833333492279053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53566.294439211488</v>
      </c>
    </row>
    <row r="3700" spans="1:16" x14ac:dyDescent="0.25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-3.6111111640930176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21.611111164093018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53587.905550375581</v>
      </c>
    </row>
    <row r="3701" spans="1:16" x14ac:dyDescent="0.25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-13.888889312744141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31.888889312744141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53619.794439688325</v>
      </c>
    </row>
    <row r="3702" spans="1:16" x14ac:dyDescent="0.25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-12.5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30.5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53650.294439688325</v>
      </c>
    </row>
    <row r="3703" spans="1:16" x14ac:dyDescent="0.25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-6.9444446563720703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24.94444465637207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53675.238884344697</v>
      </c>
    </row>
    <row r="3704" spans="1:16" x14ac:dyDescent="0.25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-9.4444446563720703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27.44444465637207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53702.683329001069</v>
      </c>
    </row>
    <row r="3705" spans="1:16" x14ac:dyDescent="0.25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-6.1111111640930176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24.111111164093018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53726.794440165162</v>
      </c>
    </row>
    <row r="3706" spans="1:16" x14ac:dyDescent="0.25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0.83333331346511841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17.166666686534882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53743.961106851697</v>
      </c>
    </row>
    <row r="3707" spans="1:16" x14ac:dyDescent="0.25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-0.55555558204650879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18.555555582046509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53762.516662433743</v>
      </c>
    </row>
    <row r="3708" spans="1:16" x14ac:dyDescent="0.25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-12.777777671813965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30.777777671813965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53793.294440105557</v>
      </c>
    </row>
    <row r="3709" spans="1:16" x14ac:dyDescent="0.25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-8.0555553436279297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26.05555534362793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53819.349995449185</v>
      </c>
    </row>
    <row r="3710" spans="1:16" x14ac:dyDescent="0.25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-2.2222223281860352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20.222222328186035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53839.572217777371</v>
      </c>
    </row>
    <row r="3711" spans="1:16" x14ac:dyDescent="0.25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-2.5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20.5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53860.072217777371</v>
      </c>
    </row>
    <row r="3712" spans="1:16" x14ac:dyDescent="0.25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0.83333331346511841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17.166666686534882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53877.238884463906</v>
      </c>
    </row>
    <row r="3713" spans="1:16" x14ac:dyDescent="0.25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-13.05555534362793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31.05555534362793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53908.294439807534</v>
      </c>
    </row>
    <row r="3714" spans="1:16" x14ac:dyDescent="0.25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-11.94444465637207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29.94444465637207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53938.238884463906</v>
      </c>
    </row>
    <row r="3715" spans="1:16" x14ac:dyDescent="0.25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0.55555558204650879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17.444444417953491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53955.68332888186</v>
      </c>
    </row>
    <row r="3716" spans="1:16" x14ac:dyDescent="0.25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2.5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15.5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53971.18332888186</v>
      </c>
    </row>
    <row r="3717" spans="1:16" x14ac:dyDescent="0.25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3.3333332538604736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14.666666746139526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53985.849995627999</v>
      </c>
    </row>
    <row r="3718" spans="1:16" x14ac:dyDescent="0.25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7.5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10.5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53996.349995627999</v>
      </c>
    </row>
    <row r="3719" spans="1:16" x14ac:dyDescent="0.25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1.3888888359069824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16.611111164093018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54012.961106792092</v>
      </c>
    </row>
    <row r="3720" spans="1:16" x14ac:dyDescent="0.25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2.2222223281860352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15.777777671813965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54028.738884463906</v>
      </c>
    </row>
    <row r="3721" spans="1:16" x14ac:dyDescent="0.25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1.1111111640930176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16.888888835906982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54045.627773299813</v>
      </c>
    </row>
    <row r="3722" spans="1:16" x14ac:dyDescent="0.25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3.3333332538604736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14.666666746139526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54060.294440045953</v>
      </c>
    </row>
    <row r="3723" spans="1:16" x14ac:dyDescent="0.25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-1.6666666269302368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19.666666626930237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54079.961106672883</v>
      </c>
    </row>
    <row r="3724" spans="1:16" x14ac:dyDescent="0.25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-2.2222223281860352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20.222222328186035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54100.183329001069</v>
      </c>
    </row>
    <row r="3725" spans="1:16" x14ac:dyDescent="0.25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3.3333332538604736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14.666666746139526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54114.849995747209</v>
      </c>
    </row>
    <row r="3726" spans="1:16" x14ac:dyDescent="0.25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3.3333332538604736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14.666666746139526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54129.516662493348</v>
      </c>
    </row>
    <row r="3727" spans="1:16" x14ac:dyDescent="0.25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4.4444446563720703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13.55555534362793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54143.072217836976</v>
      </c>
    </row>
    <row r="3728" spans="1:16" x14ac:dyDescent="0.25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3.3333332538604736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14.666666746139526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54157.738884583116</v>
      </c>
    </row>
    <row r="3729" spans="1:16" x14ac:dyDescent="0.25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2.7777776718139648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15.222222328186035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54172.961106911302</v>
      </c>
    </row>
    <row r="3730" spans="1:16" x14ac:dyDescent="0.25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2.7777776718139648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15.222222328186035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54188.183329239488</v>
      </c>
    </row>
    <row r="3731" spans="1:16" x14ac:dyDescent="0.25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-2.7777776718139648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20.777777671813965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54208.961106911302</v>
      </c>
    </row>
    <row r="3732" spans="1:16" x14ac:dyDescent="0.25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-4.1666665077209473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22.166666507720947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54231.127773419023</v>
      </c>
    </row>
    <row r="3733" spans="1:16" x14ac:dyDescent="0.25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-3.3333332538604736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21.333333253860474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54252.461106672883</v>
      </c>
    </row>
    <row r="3734" spans="1:16" x14ac:dyDescent="0.25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-8.6111106872558594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26.611110687255859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54279.072217360139</v>
      </c>
    </row>
    <row r="3735" spans="1:16" x14ac:dyDescent="0.25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-8.8888893127441406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26.888889312744141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54305.961106672883</v>
      </c>
    </row>
    <row r="3736" spans="1:16" x14ac:dyDescent="0.25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-6.6666665077209473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24.666666507720947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54330.627773180604</v>
      </c>
    </row>
    <row r="3737" spans="1:16" x14ac:dyDescent="0.25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-6.9444446563720703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24.94444465637207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54355.572217836976</v>
      </c>
    </row>
    <row r="3738" spans="1:16" x14ac:dyDescent="0.25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-4.4444446563720703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22.44444465637207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54378.016662493348</v>
      </c>
    </row>
    <row r="3739" spans="1:16" x14ac:dyDescent="0.25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1.6666666269302368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16.333333373069763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54394.349995866418</v>
      </c>
    </row>
    <row r="3740" spans="1:16" x14ac:dyDescent="0.25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3.8888888359069824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14.111111164093018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54408.461107030511</v>
      </c>
    </row>
    <row r="3741" spans="1:16" x14ac:dyDescent="0.25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-1.9444444179534912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19.944444417953491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54428.405551448464</v>
      </c>
    </row>
    <row r="3742" spans="1:16" x14ac:dyDescent="0.25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-1.6666666269302368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19.666666626930237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54448.072218075395</v>
      </c>
    </row>
    <row r="3743" spans="1:16" x14ac:dyDescent="0.25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-1.9444444179534912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19.944444417953491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54468.016662493348</v>
      </c>
    </row>
    <row r="3744" spans="1:16" x14ac:dyDescent="0.25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-0.55555558204650879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18.555555582046509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54486.572218075395</v>
      </c>
    </row>
    <row r="3745" spans="1:16" x14ac:dyDescent="0.25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1.3888888359069824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16.611111164093018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54503.183329239488</v>
      </c>
    </row>
    <row r="3746" spans="1:16" x14ac:dyDescent="0.25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1.9444444179534912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16.055555582046509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54519.238884821534</v>
      </c>
    </row>
    <row r="3747" spans="1:16" x14ac:dyDescent="0.25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5.2777776718139648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12.722222328186035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54531.96110714972</v>
      </c>
    </row>
    <row r="3748" spans="1:16" x14ac:dyDescent="0.25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3.0555555820465088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14.944444417953491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54546.905551567674</v>
      </c>
    </row>
    <row r="3749" spans="1:16" x14ac:dyDescent="0.25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2.5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15.5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54562.405551567674</v>
      </c>
    </row>
    <row r="3750" spans="1:16" x14ac:dyDescent="0.25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4.4444446563720703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13.55555534362793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54575.961106911302</v>
      </c>
    </row>
    <row r="3751" spans="1:16" x14ac:dyDescent="0.25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3.3333332538604736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14.666666746139526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54590.627773657441</v>
      </c>
    </row>
    <row r="3752" spans="1:16" x14ac:dyDescent="0.25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4.4444446563720703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13.55555534362793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54604.183329001069</v>
      </c>
    </row>
    <row r="3753" spans="1:16" x14ac:dyDescent="0.25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6.6666665077209473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11.333333492279053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54615.516662493348</v>
      </c>
    </row>
    <row r="3754" spans="1:16" x14ac:dyDescent="0.25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8.3333330154418945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9.6666669845581055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54625.183329477906</v>
      </c>
    </row>
    <row r="3755" spans="1:16" x14ac:dyDescent="0.25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10.277777671813965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7.7222223281860352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54632.905551806092</v>
      </c>
    </row>
    <row r="3756" spans="1:16" x14ac:dyDescent="0.25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8.3333330154418945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9.6666669845581055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54642.57221879065</v>
      </c>
    </row>
    <row r="3757" spans="1:16" x14ac:dyDescent="0.25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13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54655.57221879065</v>
      </c>
    </row>
    <row r="3758" spans="1:16" x14ac:dyDescent="0.25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5.8333334922790527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12.166666507720947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54667.738885298371</v>
      </c>
    </row>
    <row r="3759" spans="1:16" x14ac:dyDescent="0.25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5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13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54680.738885298371</v>
      </c>
    </row>
    <row r="3760" spans="1:16" x14ac:dyDescent="0.25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4.7222223281860352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13.277777671813965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54694.016662970185</v>
      </c>
    </row>
    <row r="3761" spans="1:16" x14ac:dyDescent="0.25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6.6666665077209473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11.333333492279053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54705.349996462464</v>
      </c>
    </row>
    <row r="3762" spans="1:16" x14ac:dyDescent="0.25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4.7222223281860352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13.277777671813965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54718.627774134278</v>
      </c>
    </row>
    <row r="3763" spans="1:16" x14ac:dyDescent="0.25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7.5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10.5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54729.127774134278</v>
      </c>
    </row>
    <row r="3764" spans="1:16" x14ac:dyDescent="0.25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3.6111111640930176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14.388888835906982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54743.516662970185</v>
      </c>
    </row>
    <row r="3765" spans="1:16" x14ac:dyDescent="0.25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0.27777779102325439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17.722222208976746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54761.238885179162</v>
      </c>
    </row>
    <row r="3766" spans="1:16" x14ac:dyDescent="0.25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1.6666666269302368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16.333333373069763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54777.572218552232</v>
      </c>
    </row>
    <row r="3767" spans="1:16" x14ac:dyDescent="0.25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7.2222223281860352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10.777777671813965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54788.349996224046</v>
      </c>
    </row>
    <row r="3768" spans="1:16" x14ac:dyDescent="0.25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1.9444444179534912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16.055555582046509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54804.405551806092</v>
      </c>
    </row>
    <row r="3769" spans="1:16" x14ac:dyDescent="0.25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-0.55555558204650879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18.555555582046509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54822.961107388139</v>
      </c>
    </row>
    <row r="3770" spans="1:16" x14ac:dyDescent="0.25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3.0555555820465088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14.944444417953491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54837.905551806092</v>
      </c>
    </row>
    <row r="3771" spans="1:16" x14ac:dyDescent="0.25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7.2222223281860352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10.777777671813965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54848.683329477906</v>
      </c>
    </row>
    <row r="3772" spans="1:16" x14ac:dyDescent="0.25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12.5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54854.183329477906</v>
      </c>
    </row>
    <row r="3773" spans="1:16" x14ac:dyDescent="0.25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7.5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10.5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54864.683329477906</v>
      </c>
    </row>
    <row r="3774" spans="1:16" x14ac:dyDescent="0.25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4.4444446563720703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13.55555534362793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54878.238884821534</v>
      </c>
    </row>
    <row r="3775" spans="1:16" x14ac:dyDescent="0.25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6.1111111640930176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11.888888835906982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54890.127773657441</v>
      </c>
    </row>
    <row r="3776" spans="1:16" x14ac:dyDescent="0.25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7.5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10.5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54900.627773657441</v>
      </c>
    </row>
    <row r="3777" spans="1:16" x14ac:dyDescent="0.25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10.277777671813965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7.7222223281860352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54908.349995985627</v>
      </c>
    </row>
    <row r="3778" spans="1:16" x14ac:dyDescent="0.25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11.388889312744141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6.6111106872558594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54914.961106672883</v>
      </c>
    </row>
    <row r="3779" spans="1:16" x14ac:dyDescent="0.25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11.94444465637207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6.0555553436279297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54921.016662016511</v>
      </c>
    </row>
    <row r="3780" spans="1:16" x14ac:dyDescent="0.25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6.9444446563720703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11.05555534362793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54932.072217360139</v>
      </c>
    </row>
    <row r="3781" spans="1:16" x14ac:dyDescent="0.25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11.111110687255859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6.8888893127441406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54938.961106672883</v>
      </c>
    </row>
    <row r="3782" spans="1:16" x14ac:dyDescent="0.25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12.222222328186035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5.7777776718139648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54944.738884344697</v>
      </c>
    </row>
    <row r="3783" spans="1:16" x14ac:dyDescent="0.25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12.5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5.5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54950.238884344697</v>
      </c>
    </row>
    <row r="3784" spans="1:16" x14ac:dyDescent="0.25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11.666666984558105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6.3333330154418945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54956.572217360139</v>
      </c>
    </row>
    <row r="3785" spans="1:16" x14ac:dyDescent="0.25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11.94444465637207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6.0555553436279297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54962.627772703767</v>
      </c>
    </row>
    <row r="3786" spans="1:16" x14ac:dyDescent="0.25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8.3333330154418945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9.6666669845581055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54972.294439688325</v>
      </c>
    </row>
    <row r="3787" spans="1:16" x14ac:dyDescent="0.25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8.0555553436279297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9.9444446563720703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54982.238884344697</v>
      </c>
    </row>
    <row r="3788" spans="1:16" x14ac:dyDescent="0.25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8.8888893127441406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9.1111106872558594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54991.349995031953</v>
      </c>
    </row>
    <row r="3789" spans="1:16" x14ac:dyDescent="0.25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8.6111106872558594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9.3888893127441406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55000.738884344697</v>
      </c>
    </row>
    <row r="3790" spans="1:16" x14ac:dyDescent="0.25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10.55555534362793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7.4444446563720703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55008.183329001069</v>
      </c>
    </row>
    <row r="3791" spans="1:16" x14ac:dyDescent="0.25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12.222222328186035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5.7777776718139648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55013.961106672883</v>
      </c>
    </row>
    <row r="3792" spans="1:16" x14ac:dyDescent="0.25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16.111110687255859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1.8888893127441406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55015.849995985627</v>
      </c>
    </row>
    <row r="3793" spans="1:16" x14ac:dyDescent="0.25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17.5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0.5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55016.349995985627</v>
      </c>
    </row>
    <row r="3794" spans="1:16" x14ac:dyDescent="0.25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15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3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55019.349995985627</v>
      </c>
    </row>
    <row r="3795" spans="1:16" x14ac:dyDescent="0.25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13.333333015441895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4.6666669845581055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55024.016662970185</v>
      </c>
    </row>
    <row r="3796" spans="1:16" x14ac:dyDescent="0.25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18.05555534362793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0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55024.016662970185</v>
      </c>
    </row>
    <row r="3797" spans="1:16" x14ac:dyDescent="0.25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13.333333015441895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4.6666669845581055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55028.683329954743</v>
      </c>
    </row>
    <row r="3798" spans="1:16" x14ac:dyDescent="0.25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8.6111106872558594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9.3888893127441406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55038.072219267488</v>
      </c>
    </row>
    <row r="3799" spans="1:16" x14ac:dyDescent="0.25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12.777777671813965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5.2222223281860352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55043.294441595674</v>
      </c>
    </row>
    <row r="3800" spans="1:16" x14ac:dyDescent="0.25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13.05555534362793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4.9444446563720703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55048.238886252046</v>
      </c>
    </row>
    <row r="3801" spans="1:16" x14ac:dyDescent="0.25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15.833333015441895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2.1666669845581055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55050.405553236604</v>
      </c>
    </row>
    <row r="3802" spans="1:16" x14ac:dyDescent="0.25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14.44444465637207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3.5555553436279297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55053.961108580232</v>
      </c>
    </row>
    <row r="3803" spans="1:16" x14ac:dyDescent="0.25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12.222222328186035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5.7777776718139648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55059.738886252046</v>
      </c>
    </row>
    <row r="3804" spans="1:16" x14ac:dyDescent="0.25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8.8888893127441406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9.1111106872558594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55068.849996939301</v>
      </c>
    </row>
    <row r="3805" spans="1:16" x14ac:dyDescent="0.25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11.666666984558105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6.3333330154418945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55075.183329954743</v>
      </c>
    </row>
    <row r="3806" spans="1:16" x14ac:dyDescent="0.25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14.44444465637207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3.5555553436279297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55078.738885298371</v>
      </c>
    </row>
    <row r="3807" spans="1:16" x14ac:dyDescent="0.25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17.222221374511719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0.77777862548828125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55079.51666392386</v>
      </c>
    </row>
    <row r="3808" spans="1:16" x14ac:dyDescent="0.25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16.666666030883789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1.3333339691162109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55080.849997892976</v>
      </c>
    </row>
    <row r="3809" spans="1:16" x14ac:dyDescent="0.25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16.94444465637207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1.0555553436279297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55081.905553236604</v>
      </c>
    </row>
    <row r="3810" spans="1:16" x14ac:dyDescent="0.25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19.44444465637207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0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55081.905553236604</v>
      </c>
    </row>
    <row r="3811" spans="1:16" x14ac:dyDescent="0.25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17.222221374511719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0.77777862548828125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55082.683331862092</v>
      </c>
    </row>
    <row r="3812" spans="1:16" x14ac:dyDescent="0.25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15.55555534362793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2.4444446563720703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55085.127776518464</v>
      </c>
    </row>
    <row r="3813" spans="1:16" x14ac:dyDescent="0.25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9.1666669845581055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8.8333330154418945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55093.961109533906</v>
      </c>
    </row>
    <row r="3814" spans="1:16" x14ac:dyDescent="0.25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13.333333015441895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4.6666669845581055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55098.627776518464</v>
      </c>
    </row>
    <row r="3815" spans="1:16" x14ac:dyDescent="0.25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10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8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55106.627776518464</v>
      </c>
    </row>
    <row r="3816" spans="1:16" x14ac:dyDescent="0.25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8.8888893127441406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9.1111106872558594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55115.73888720572</v>
      </c>
    </row>
    <row r="3817" spans="1:16" x14ac:dyDescent="0.25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13.888889312744141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4.1111106872558594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55119.849997892976</v>
      </c>
    </row>
    <row r="3818" spans="1:16" x14ac:dyDescent="0.25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20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0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55119.849997892976</v>
      </c>
    </row>
    <row r="3819" spans="1:16" x14ac:dyDescent="0.25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16.388889312744141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1.6111106872558594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55121.461108580232</v>
      </c>
    </row>
    <row r="3820" spans="1:16" x14ac:dyDescent="0.25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12.5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5.5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55126.961108580232</v>
      </c>
    </row>
    <row r="3821" spans="1:16" x14ac:dyDescent="0.25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13.333333015441895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4.6666669845581055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55131.62777556479</v>
      </c>
    </row>
    <row r="3822" spans="1:16" x14ac:dyDescent="0.25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14.44444465637207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3.5555553436279297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55135.183330908418</v>
      </c>
    </row>
    <row r="3823" spans="1:16" x14ac:dyDescent="0.25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19.722221374511719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0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55135.183330908418</v>
      </c>
    </row>
    <row r="3824" spans="1:16" x14ac:dyDescent="0.25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25.833333969116211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0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55135.183330908418</v>
      </c>
    </row>
    <row r="3825" spans="1:16" x14ac:dyDescent="0.25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20.833333969116211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0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55135.183330908418</v>
      </c>
    </row>
    <row r="3826" spans="1:16" x14ac:dyDescent="0.25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18.611110687255859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0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55135.183330908418</v>
      </c>
    </row>
    <row r="3827" spans="1:16" x14ac:dyDescent="0.25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17.222221374511719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0.77777862548828125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55135.961109533906</v>
      </c>
    </row>
    <row r="3828" spans="1:16" x14ac:dyDescent="0.25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15.55555534362793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2.4444446563720703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55138.405554190278</v>
      </c>
    </row>
    <row r="3829" spans="1:16" x14ac:dyDescent="0.25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17.5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0.5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55138.905554190278</v>
      </c>
    </row>
    <row r="3830" spans="1:16" x14ac:dyDescent="0.25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19.722221374511719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55138.905554190278</v>
      </c>
    </row>
    <row r="3831" spans="1:16" x14ac:dyDescent="0.25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19.166666030883789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0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55138.905554190278</v>
      </c>
    </row>
    <row r="3832" spans="1:16" x14ac:dyDescent="0.25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13.611110687255859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4.3888893127441406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55143.294443503022</v>
      </c>
    </row>
    <row r="3833" spans="1:16" x14ac:dyDescent="0.25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14.44444465637207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3.5555553436279297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55146.84999884665</v>
      </c>
    </row>
    <row r="3834" spans="1:16" x14ac:dyDescent="0.25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13.888889312744141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4.1111106872558594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55150.961109533906</v>
      </c>
    </row>
    <row r="3835" spans="1:16" x14ac:dyDescent="0.25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17.5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0.5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55151.461109533906</v>
      </c>
    </row>
    <row r="3836" spans="1:16" x14ac:dyDescent="0.25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11.111110687255859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6.8888893127441406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55158.34999884665</v>
      </c>
    </row>
    <row r="3837" spans="1:16" x14ac:dyDescent="0.25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18.05555534362793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0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55158.34999884665</v>
      </c>
    </row>
    <row r="3838" spans="1:16" x14ac:dyDescent="0.25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17.777778625488281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0.22222137451171875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55158.572220221162</v>
      </c>
    </row>
    <row r="3839" spans="1:16" x14ac:dyDescent="0.25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19.166666030883789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55158.572220221162</v>
      </c>
    </row>
    <row r="3840" spans="1:16" x14ac:dyDescent="0.25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18.888889312744141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55158.572220221162</v>
      </c>
    </row>
    <row r="3841" spans="1:16" x14ac:dyDescent="0.25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16.666666030883789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1.3333339691162109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55159.905554190278</v>
      </c>
    </row>
    <row r="3842" spans="1:16" x14ac:dyDescent="0.25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17.5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0.5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55160.405554190278</v>
      </c>
    </row>
    <row r="3843" spans="1:16" x14ac:dyDescent="0.25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20.277778625488281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55160.405554190278</v>
      </c>
    </row>
    <row r="3844" spans="1:16" x14ac:dyDescent="0.25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22.222221374511719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55160.405554190278</v>
      </c>
    </row>
    <row r="3845" spans="1:16" x14ac:dyDescent="0.25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20.833333969116211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55160.405554190278</v>
      </c>
    </row>
    <row r="3846" spans="1:16" x14ac:dyDescent="0.25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20.277778625488281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55160.405554190278</v>
      </c>
    </row>
    <row r="3847" spans="1:16" x14ac:dyDescent="0.25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20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55160.405554190278</v>
      </c>
    </row>
    <row r="3848" spans="1:16" x14ac:dyDescent="0.25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21.388889312744141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55160.405554190278</v>
      </c>
    </row>
    <row r="3849" spans="1:16" x14ac:dyDescent="0.25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23.05555534362793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55160.405554190278</v>
      </c>
    </row>
    <row r="3850" spans="1:16" x14ac:dyDescent="0.25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22.777778625488281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0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55160.405554190278</v>
      </c>
    </row>
    <row r="3851" spans="1:16" x14ac:dyDescent="0.25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22.777778625488281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55160.405554190278</v>
      </c>
    </row>
    <row r="3852" spans="1:16" x14ac:dyDescent="0.25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17.777778625488281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0.22222137451171875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55160.62777556479</v>
      </c>
    </row>
    <row r="3853" spans="1:16" x14ac:dyDescent="0.25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15.833333015441895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2.1666669845581055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55162.794442549348</v>
      </c>
    </row>
    <row r="3854" spans="1:16" x14ac:dyDescent="0.25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15.277777671813965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2.7222223281860352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55165.516664877534</v>
      </c>
    </row>
    <row r="3855" spans="1:16" x14ac:dyDescent="0.25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18.333333969116211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55165.516664877534</v>
      </c>
    </row>
    <row r="3856" spans="1:16" x14ac:dyDescent="0.25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17.777778625488281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0.22222137451171875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55165.738886252046</v>
      </c>
    </row>
    <row r="3857" spans="1:16" x14ac:dyDescent="0.25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16.388889312744141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1.6111106872558594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55167.349996939301</v>
      </c>
    </row>
    <row r="3858" spans="1:16" x14ac:dyDescent="0.25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18.333333969116211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0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55167.349996939301</v>
      </c>
    </row>
    <row r="3859" spans="1:16" x14ac:dyDescent="0.25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16.666666030883789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1.3333339691162109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55168.683330908418</v>
      </c>
    </row>
    <row r="3860" spans="1:16" x14ac:dyDescent="0.25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16.94444465637207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1.0555553436279297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55169.738886252046</v>
      </c>
    </row>
    <row r="3861" spans="1:16" x14ac:dyDescent="0.25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16.388889312744141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1.6111106872558594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55171.349996939301</v>
      </c>
    </row>
    <row r="3862" spans="1:16" x14ac:dyDescent="0.25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18.611110687255859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55171.349996939301</v>
      </c>
    </row>
    <row r="3863" spans="1:16" x14ac:dyDescent="0.25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19.722221374511719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55171.349996939301</v>
      </c>
    </row>
    <row r="3864" spans="1:16" x14ac:dyDescent="0.25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21.666666030883789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55171.349996939301</v>
      </c>
    </row>
    <row r="3865" spans="1:16" x14ac:dyDescent="0.25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24.166666030883789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55171.349996939301</v>
      </c>
    </row>
    <row r="3866" spans="1:16" x14ac:dyDescent="0.25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22.777778625488281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55171.349996939301</v>
      </c>
    </row>
    <row r="3867" spans="1:16" x14ac:dyDescent="0.25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21.94444465637207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55171.349996939301</v>
      </c>
    </row>
    <row r="3868" spans="1:16" x14ac:dyDescent="0.25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22.5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55171.349996939301</v>
      </c>
    </row>
    <row r="3869" spans="1:16" x14ac:dyDescent="0.25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23.333333969116211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55171.349996939301</v>
      </c>
    </row>
    <row r="3870" spans="1:16" x14ac:dyDescent="0.25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22.5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55171.349996939301</v>
      </c>
    </row>
    <row r="3871" spans="1:16" x14ac:dyDescent="0.25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19.722221374511719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0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55171.349996939301</v>
      </c>
    </row>
    <row r="3872" spans="1:16" x14ac:dyDescent="0.25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18.611110687255859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55171.349996939301</v>
      </c>
    </row>
    <row r="3873" spans="1:16" x14ac:dyDescent="0.25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18.333333969116211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55171.349996939301</v>
      </c>
    </row>
    <row r="3874" spans="1:16" x14ac:dyDescent="0.25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18.611110687255859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55171.349996939301</v>
      </c>
    </row>
    <row r="3875" spans="1:16" x14ac:dyDescent="0.25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18.05555534362793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0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55171.349996939301</v>
      </c>
    </row>
    <row r="3876" spans="1:16" x14ac:dyDescent="0.25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16.111110687255859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1.8888893127441406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55173.238886252046</v>
      </c>
    </row>
    <row r="3877" spans="1:16" x14ac:dyDescent="0.25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15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3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55176.238886252046</v>
      </c>
    </row>
    <row r="3878" spans="1:16" x14ac:dyDescent="0.25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15.277777671813965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2.7222223281860352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55178.961108580232</v>
      </c>
    </row>
    <row r="3879" spans="1:16" x14ac:dyDescent="0.25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18.333333969116211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55178.961108580232</v>
      </c>
    </row>
    <row r="3880" spans="1:16" x14ac:dyDescent="0.25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19.44444465637207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55178.961108580232</v>
      </c>
    </row>
    <row r="3881" spans="1:16" x14ac:dyDescent="0.25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20.833333969116211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55178.961108580232</v>
      </c>
    </row>
    <row r="3882" spans="1:16" x14ac:dyDescent="0.25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20.833333969116211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55178.961108580232</v>
      </c>
    </row>
    <row r="3883" spans="1:16" x14ac:dyDescent="0.25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18.888889312744141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55178.961108580232</v>
      </c>
    </row>
    <row r="3884" spans="1:16" x14ac:dyDescent="0.25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21.388889312744141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55178.961108580232</v>
      </c>
    </row>
    <row r="3885" spans="1:16" x14ac:dyDescent="0.25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18.05555534362793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0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55178.961108580232</v>
      </c>
    </row>
    <row r="3886" spans="1:16" x14ac:dyDescent="0.25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13.05555534362793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4.9444446563720703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55183.905553236604</v>
      </c>
    </row>
    <row r="3887" spans="1:16" x14ac:dyDescent="0.25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13.888889312744141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4.1111106872558594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55188.01666392386</v>
      </c>
    </row>
    <row r="3888" spans="1:16" x14ac:dyDescent="0.25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15.277777671813965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2.7222223281860352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55190.738886252046</v>
      </c>
    </row>
    <row r="3889" spans="1:16" x14ac:dyDescent="0.25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16.111110687255859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1.8888893127441406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55192.62777556479</v>
      </c>
    </row>
    <row r="3890" spans="1:16" x14ac:dyDescent="0.25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18.888889312744141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55192.62777556479</v>
      </c>
    </row>
    <row r="3891" spans="1:16" x14ac:dyDescent="0.25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20.55555534362793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55192.62777556479</v>
      </c>
    </row>
    <row r="3892" spans="1:16" x14ac:dyDescent="0.25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21.388889312744141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55192.62777556479</v>
      </c>
    </row>
    <row r="3893" spans="1:16" x14ac:dyDescent="0.25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23.333333969116211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55192.62777556479</v>
      </c>
    </row>
    <row r="3894" spans="1:16" x14ac:dyDescent="0.25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19.722221374511719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0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55192.62777556479</v>
      </c>
    </row>
    <row r="3895" spans="1:16" x14ac:dyDescent="0.25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15.55555534362793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2.4444446563720703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55195.072220221162</v>
      </c>
    </row>
    <row r="3896" spans="1:16" x14ac:dyDescent="0.25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16.94444465637207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1.0555553436279297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55196.12777556479</v>
      </c>
    </row>
    <row r="3897" spans="1:16" x14ac:dyDescent="0.25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16.94444465637207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1.0555553436279297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55197.183330908418</v>
      </c>
    </row>
    <row r="3898" spans="1:16" x14ac:dyDescent="0.25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18.05555534362793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0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55197.183330908418</v>
      </c>
    </row>
    <row r="3899" spans="1:16" x14ac:dyDescent="0.25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11.94444465637207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6.0555553436279297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55203.238886252046</v>
      </c>
    </row>
    <row r="3900" spans="1:16" x14ac:dyDescent="0.25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12.777777671813965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5.2222223281860352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55208.461108580232</v>
      </c>
    </row>
    <row r="3901" spans="1:16" x14ac:dyDescent="0.25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16.388889312744141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1.6111106872558594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55210.072219267488</v>
      </c>
    </row>
    <row r="3902" spans="1:16" x14ac:dyDescent="0.25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18.05555534362793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0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55210.072219267488</v>
      </c>
    </row>
    <row r="3903" spans="1:16" x14ac:dyDescent="0.25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16.94444465637207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1.0555553436279297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55211.127774611115</v>
      </c>
    </row>
    <row r="3904" spans="1:16" x14ac:dyDescent="0.25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9.1666669845581055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8.8333330154418945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55219.961107626557</v>
      </c>
    </row>
    <row r="3905" spans="1:16" x14ac:dyDescent="0.25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9.1666669845581055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8.8333330154418945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55228.794440641999</v>
      </c>
    </row>
    <row r="3906" spans="1:16" x14ac:dyDescent="0.25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3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55231.794440641999</v>
      </c>
    </row>
    <row r="3907" spans="1:16" x14ac:dyDescent="0.25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14.44444465637207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3.5555553436279297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55235.349995985627</v>
      </c>
    </row>
    <row r="3908" spans="1:16" x14ac:dyDescent="0.25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16.111110687255859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1.8888893127441406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55237.238885298371</v>
      </c>
    </row>
    <row r="3909" spans="1:16" x14ac:dyDescent="0.25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0.5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55237.738885298371</v>
      </c>
    </row>
    <row r="3910" spans="1:16" x14ac:dyDescent="0.25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19.166666030883789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55237.738885298371</v>
      </c>
    </row>
    <row r="3911" spans="1:16" x14ac:dyDescent="0.25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19.44444465637207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55237.738885298371</v>
      </c>
    </row>
    <row r="3912" spans="1:16" x14ac:dyDescent="0.25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18.611110687255859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55237.738885298371</v>
      </c>
    </row>
    <row r="3913" spans="1:16" x14ac:dyDescent="0.25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19.722221374511719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55237.738885298371</v>
      </c>
    </row>
    <row r="3914" spans="1:16" x14ac:dyDescent="0.25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20.277778625488281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55237.738885298371</v>
      </c>
    </row>
    <row r="3915" spans="1:16" x14ac:dyDescent="0.25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19.166666030883789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55237.738885298371</v>
      </c>
    </row>
    <row r="3916" spans="1:16" x14ac:dyDescent="0.25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18.333333969116211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55237.738885298371</v>
      </c>
    </row>
    <row r="3917" spans="1:16" x14ac:dyDescent="0.25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19.722221374511719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55237.738885298371</v>
      </c>
    </row>
    <row r="3918" spans="1:16" x14ac:dyDescent="0.25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19.44444465637207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0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55237.738885298371</v>
      </c>
    </row>
    <row r="3919" spans="1:16" x14ac:dyDescent="0.25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19.44444465637207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0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55237.738885298371</v>
      </c>
    </row>
    <row r="3920" spans="1:16" x14ac:dyDescent="0.25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13.611110687255859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4.3888893127441406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55242.127774611115</v>
      </c>
    </row>
    <row r="3921" spans="1:16" x14ac:dyDescent="0.25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13.05555534362793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4.9444446563720703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55247.072219267488</v>
      </c>
    </row>
    <row r="3922" spans="1:16" x14ac:dyDescent="0.25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12.5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5.5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55252.572219267488</v>
      </c>
    </row>
    <row r="3923" spans="1:16" x14ac:dyDescent="0.25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14.166666984558105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3.8333330154418945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55256.405552282929</v>
      </c>
    </row>
    <row r="3924" spans="1:16" x14ac:dyDescent="0.25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16.111110687255859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1.8888893127441406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55258.294441595674</v>
      </c>
    </row>
    <row r="3925" spans="1:16" x14ac:dyDescent="0.25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16.666666030883789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1.3333339691162109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55259.62777556479</v>
      </c>
    </row>
    <row r="3926" spans="1:16" x14ac:dyDescent="0.25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17.222221374511719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0.77777862548828125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55260.405554190278</v>
      </c>
    </row>
    <row r="3927" spans="1:16" x14ac:dyDescent="0.25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16.666666030883789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1.3333339691162109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55261.738888159394</v>
      </c>
    </row>
    <row r="3928" spans="1:16" x14ac:dyDescent="0.25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15.277777671813965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2.7222223281860352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55264.46111048758</v>
      </c>
    </row>
    <row r="3929" spans="1:16" x14ac:dyDescent="0.25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10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8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55272.46111048758</v>
      </c>
    </row>
    <row r="3930" spans="1:16" x14ac:dyDescent="0.25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10.833333015441895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7.1666669845581055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55279.627777472138</v>
      </c>
    </row>
    <row r="3931" spans="1:16" x14ac:dyDescent="0.25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12.222222328186035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5.7777776718139648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55285.405555143952</v>
      </c>
    </row>
    <row r="3932" spans="1:16" x14ac:dyDescent="0.25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10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8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55293.405555143952</v>
      </c>
    </row>
    <row r="3933" spans="1:16" x14ac:dyDescent="0.25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11.94444465637207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6.0555553436279297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55299.46111048758</v>
      </c>
    </row>
    <row r="3934" spans="1:16" x14ac:dyDescent="0.25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12.222222328186035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5.7777776718139648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55305.238888159394</v>
      </c>
    </row>
    <row r="3935" spans="1:16" x14ac:dyDescent="0.25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8.3333330154418945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9.6666669845581055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55314.905555143952</v>
      </c>
    </row>
    <row r="3936" spans="1:16" x14ac:dyDescent="0.25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7.5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10.5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55325.405555143952</v>
      </c>
    </row>
    <row r="3937" spans="1:16" x14ac:dyDescent="0.25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5.8333334922790527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12.166666507720947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55337.572221651673</v>
      </c>
    </row>
    <row r="3938" spans="1:16" x14ac:dyDescent="0.25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7.5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10.5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55348.072221651673</v>
      </c>
    </row>
    <row r="3939" spans="1:16" x14ac:dyDescent="0.25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11.94444465637207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6.0555553436279297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55354.127776995301</v>
      </c>
    </row>
    <row r="3940" spans="1:16" x14ac:dyDescent="0.25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6.6666665077209473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11.333333492279053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55365.46111048758</v>
      </c>
    </row>
    <row r="3941" spans="1:16" x14ac:dyDescent="0.25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8.0555553436279297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9.9444446563720703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55375.405555143952</v>
      </c>
    </row>
    <row r="3942" spans="1:16" x14ac:dyDescent="0.25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5.2777776718139648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12.722222328186035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55388.127777472138</v>
      </c>
    </row>
    <row r="3943" spans="1:16" x14ac:dyDescent="0.25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5.8333334922790527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12.166666507720947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55400.294443979859</v>
      </c>
    </row>
    <row r="3944" spans="1:16" x14ac:dyDescent="0.25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4.7222223281860352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13.277777671813965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55413.572221651673</v>
      </c>
    </row>
    <row r="3945" spans="1:16" x14ac:dyDescent="0.25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8.3333330154418945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9.6666669845581055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55423.238888636231</v>
      </c>
    </row>
    <row r="3946" spans="1:16" x14ac:dyDescent="0.25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9.7222223281860352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8.2777776718139648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55431.516666308045</v>
      </c>
    </row>
    <row r="3947" spans="1:16" x14ac:dyDescent="0.25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10.55555534362793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7.4444446563720703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55438.961110964417</v>
      </c>
    </row>
    <row r="3948" spans="1:16" x14ac:dyDescent="0.25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13.333333015441895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4.6666669845581055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55443.627777948976</v>
      </c>
    </row>
    <row r="3949" spans="1:16" x14ac:dyDescent="0.25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13.888889312744141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4.1111106872558594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55447.738888636231</v>
      </c>
    </row>
    <row r="3950" spans="1:16" x14ac:dyDescent="0.25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15.833333015441895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2.1666669845581055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55449.90555562079</v>
      </c>
    </row>
    <row r="3951" spans="1:16" x14ac:dyDescent="0.25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5.5555553436279297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12.44444465637207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55462.350000277162</v>
      </c>
    </row>
    <row r="3952" spans="1:16" x14ac:dyDescent="0.25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7.2222223281860352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10.777777671813965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55473.127777948976</v>
      </c>
    </row>
    <row r="3953" spans="1:16" x14ac:dyDescent="0.25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7.5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10.5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55483.627777948976</v>
      </c>
    </row>
    <row r="3954" spans="1:16" x14ac:dyDescent="0.25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3.6111111640930176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14.388888835906982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55498.016666784883</v>
      </c>
    </row>
    <row r="3955" spans="1:16" x14ac:dyDescent="0.25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5.2777776718139648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12.722222328186035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55510.738889113069</v>
      </c>
    </row>
    <row r="3956" spans="1:16" x14ac:dyDescent="0.25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7.2222223281860352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10.777777671813965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55521.516666784883</v>
      </c>
    </row>
    <row r="3957" spans="1:16" x14ac:dyDescent="0.25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15.277777671813965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2.7222223281860352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55524.238889113069</v>
      </c>
    </row>
    <row r="3958" spans="1:16" x14ac:dyDescent="0.25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15.277777671813965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2.7222223281860352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55526.961111441255</v>
      </c>
    </row>
    <row r="3959" spans="1:16" x14ac:dyDescent="0.25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5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13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55539.961111441255</v>
      </c>
    </row>
    <row r="3960" spans="1:16" x14ac:dyDescent="0.25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1.1111111640930176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16.888888835906982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55556.850000277162</v>
      </c>
    </row>
    <row r="3961" spans="1:16" x14ac:dyDescent="0.25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2.2222223281860352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15.777777671813965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55572.627777948976</v>
      </c>
    </row>
    <row r="3962" spans="1:16" x14ac:dyDescent="0.25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6.1111111640930176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11.888888835906982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55584.516666784883</v>
      </c>
    </row>
    <row r="3963" spans="1:16" x14ac:dyDescent="0.25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12.777777671813965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5.2222223281860352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55589.738889113069</v>
      </c>
    </row>
    <row r="3964" spans="1:16" x14ac:dyDescent="0.25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10.277777671813965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7.7222223281860352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55597.461111441255</v>
      </c>
    </row>
    <row r="3965" spans="1:16" x14ac:dyDescent="0.25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4.7222223281860352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13.277777671813965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55610.738889113069</v>
      </c>
    </row>
    <row r="3966" spans="1:16" x14ac:dyDescent="0.25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5.8333334922790527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12.166666507720947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55622.90555562079</v>
      </c>
    </row>
    <row r="3967" spans="1:16" x14ac:dyDescent="0.25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3.0555555820465088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14.944444417953491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55637.850000038743</v>
      </c>
    </row>
    <row r="3968" spans="1:16" x14ac:dyDescent="0.25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3.0555555820465088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14.944444417953491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55652.794444456697</v>
      </c>
    </row>
    <row r="3969" spans="1:16" x14ac:dyDescent="0.25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7.2222223281860352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10.777777671813965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55663.57222212851</v>
      </c>
    </row>
    <row r="3970" spans="1:16" x14ac:dyDescent="0.25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2.2222223281860352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15.777777671813965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55679.349999800324</v>
      </c>
    </row>
    <row r="3971" spans="1:16" x14ac:dyDescent="0.25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1.3888888359069824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16.611111164093018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55695.961110964417</v>
      </c>
    </row>
    <row r="3972" spans="1:16" x14ac:dyDescent="0.25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5.8333334922790527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12.166666507720947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55708.127777472138</v>
      </c>
    </row>
    <row r="3973" spans="1:16" x14ac:dyDescent="0.25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3.8888888359069824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14.111111164093018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55722.238888636231</v>
      </c>
    </row>
    <row r="3974" spans="1:16" x14ac:dyDescent="0.25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3.6111111640930176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14.388888835906982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55736.627777472138</v>
      </c>
    </row>
    <row r="3975" spans="1:16" x14ac:dyDescent="0.25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5.8333334922790527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12.166666507720947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55748.794443979859</v>
      </c>
    </row>
    <row r="3976" spans="1:16" x14ac:dyDescent="0.25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6.3888888359069824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11.611111164093018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55760.405555143952</v>
      </c>
    </row>
    <row r="3977" spans="1:16" x14ac:dyDescent="0.25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5.5555553436279297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12.44444465637207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55772.849999800324</v>
      </c>
    </row>
    <row r="3978" spans="1:16" x14ac:dyDescent="0.25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6.6666665077209473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11.333333492279053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55784.183333292603</v>
      </c>
    </row>
    <row r="3979" spans="1:16" x14ac:dyDescent="0.25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4.7222223281860352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13.277777671813965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55797.461110964417</v>
      </c>
    </row>
    <row r="3980" spans="1:16" x14ac:dyDescent="0.25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4.1666665077209473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13.833333492279053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55811.294444456697</v>
      </c>
    </row>
    <row r="3981" spans="1:16" x14ac:dyDescent="0.25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5.2777776718139648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12.722222328186035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55824.016666784883</v>
      </c>
    </row>
    <row r="3982" spans="1:16" x14ac:dyDescent="0.25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2.2222223281860352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15.777777671813965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55839.794444456697</v>
      </c>
    </row>
    <row r="3983" spans="1:16" x14ac:dyDescent="0.25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-1.3888888359069824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19.388888835906982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55859.183333292603</v>
      </c>
    </row>
    <row r="3984" spans="1:16" x14ac:dyDescent="0.25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-1.1111111640930176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19.111111164093018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55878.294444456697</v>
      </c>
    </row>
    <row r="3985" spans="1:16" x14ac:dyDescent="0.25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-0.83333331346511841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18.833333313465118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55897.127777770162</v>
      </c>
    </row>
    <row r="3986" spans="1:16" x14ac:dyDescent="0.25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-1.1111111640930176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19.111111164093018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55916.238888934255</v>
      </c>
    </row>
    <row r="3987" spans="1:16" x14ac:dyDescent="0.25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-1.9444444179534912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19.944444417953491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55936.183333352208</v>
      </c>
    </row>
    <row r="3988" spans="1:16" x14ac:dyDescent="0.25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-2.5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20.5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55956.683333352208</v>
      </c>
    </row>
    <row r="3989" spans="1:16" x14ac:dyDescent="0.25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-5.5555553436279297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23.55555534362793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55980.238888695836</v>
      </c>
    </row>
    <row r="3990" spans="1:16" x14ac:dyDescent="0.25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-8.3333330154418945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26.333333015441895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56006.572221711278</v>
      </c>
    </row>
    <row r="3991" spans="1:16" x14ac:dyDescent="0.25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-6.9444446563720703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24.94444465637207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56031.51666636765</v>
      </c>
    </row>
    <row r="3992" spans="1:16" x14ac:dyDescent="0.25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-5.2777776718139648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23.277777671813965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56054.794444039464</v>
      </c>
    </row>
    <row r="3993" spans="1:16" x14ac:dyDescent="0.25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-4.7222223281860352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22.722222328186035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56077.51666636765</v>
      </c>
    </row>
    <row r="3994" spans="1:16" x14ac:dyDescent="0.25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-8.8888893127441406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26.888889312744141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56104.405555680394</v>
      </c>
    </row>
    <row r="3995" spans="1:16" x14ac:dyDescent="0.25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-4.4444446563720703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22.44444465637207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56126.850000336766</v>
      </c>
    </row>
    <row r="3996" spans="1:16" x14ac:dyDescent="0.25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-1.6666666269302368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19.666666626930237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56146.516666963696</v>
      </c>
    </row>
    <row r="3997" spans="1:16" x14ac:dyDescent="0.25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-1.9444444179534912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19.944444417953491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56166.46111138165</v>
      </c>
    </row>
    <row r="3998" spans="1:16" x14ac:dyDescent="0.25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-1.1111111640930176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19.111111164093018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56185.572222545743</v>
      </c>
    </row>
    <row r="3999" spans="1:16" x14ac:dyDescent="0.25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-3.0555555820465088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21.055555582046509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56206.627778127789</v>
      </c>
    </row>
    <row r="4000" spans="1:16" x14ac:dyDescent="0.25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-6.6666665077209473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24.666666507720947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56231.29444463551</v>
      </c>
    </row>
    <row r="4001" spans="1:16" x14ac:dyDescent="0.25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-10.833333015441895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28.833333015441895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56260.127777650952</v>
      </c>
    </row>
    <row r="4002" spans="1:16" x14ac:dyDescent="0.25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-10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28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56288.127777650952</v>
      </c>
    </row>
    <row r="4003" spans="1:16" x14ac:dyDescent="0.25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-6.6666665077209473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24.666666507720947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56312.794444158673</v>
      </c>
    </row>
    <row r="4004" spans="1:16" x14ac:dyDescent="0.25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1.3888888359069824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16.611111164093018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56329.405555322766</v>
      </c>
    </row>
    <row r="4005" spans="1:16" x14ac:dyDescent="0.25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2.7777776718139648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15.222222328186035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56344.627777650952</v>
      </c>
    </row>
    <row r="4006" spans="1:16" x14ac:dyDescent="0.25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-0.27777779102325439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18.277777791023254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56362.905555441976</v>
      </c>
    </row>
    <row r="4007" spans="1:16" x14ac:dyDescent="0.25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-7.2222223281860352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25.222222328186035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56388.127777770162</v>
      </c>
    </row>
    <row r="4008" spans="1:16" x14ac:dyDescent="0.25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-10.55555534362793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28.55555534362793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56416.68333311379</v>
      </c>
    </row>
    <row r="4009" spans="1:16" x14ac:dyDescent="0.25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-12.222222328186035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30.222222328186035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56446.905555441976</v>
      </c>
    </row>
    <row r="4010" spans="1:16" x14ac:dyDescent="0.25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-17.5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35.5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56482.405555441976</v>
      </c>
    </row>
    <row r="4011" spans="1:16" x14ac:dyDescent="0.25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-10.833333015441895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28.833333015441895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56511.238888457417</v>
      </c>
    </row>
    <row r="4012" spans="1:16" x14ac:dyDescent="0.25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-3.6111111640930176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21.611111164093018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56532.849999621511</v>
      </c>
    </row>
    <row r="4013" spans="1:16" x14ac:dyDescent="0.25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-5.8333334922790527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23.833333492279053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56556.68333311379</v>
      </c>
    </row>
    <row r="4014" spans="1:16" x14ac:dyDescent="0.25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-1.9444444179534912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19.944444417953491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56576.627777531743</v>
      </c>
    </row>
    <row r="4015" spans="1:16" x14ac:dyDescent="0.25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-0.83333331346511841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18.833333313465118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56595.461110845208</v>
      </c>
    </row>
    <row r="4016" spans="1:16" x14ac:dyDescent="0.25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2.2222223281860352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15.777777671813965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56611.238888517022</v>
      </c>
    </row>
    <row r="4017" spans="1:16" x14ac:dyDescent="0.25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3.0555555820465088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14.944444417953491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56626.183332934976</v>
      </c>
    </row>
    <row r="4018" spans="1:16" x14ac:dyDescent="0.25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1.9444444179534912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16.055555582046509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56642.238888517022</v>
      </c>
    </row>
    <row r="4019" spans="1:16" x14ac:dyDescent="0.25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1.3888888359069824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16.611111164093018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56658.849999681115</v>
      </c>
    </row>
    <row r="4020" spans="1:16" x14ac:dyDescent="0.25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0.55555558204650879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17.444444417953491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56676.294444099069</v>
      </c>
    </row>
    <row r="4021" spans="1:16" x14ac:dyDescent="0.25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-1.6666666269302368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19.666666626930237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56695.961110725999</v>
      </c>
    </row>
    <row r="4022" spans="1:16" x14ac:dyDescent="0.25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-5.2777776718139648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23.277777671813965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56719.238888397813</v>
      </c>
    </row>
    <row r="4023" spans="1:16" x14ac:dyDescent="0.25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-8.0555553436279297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26.05555534362793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56745.294443741441</v>
      </c>
    </row>
    <row r="4024" spans="1:16" x14ac:dyDescent="0.25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-7.5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25.5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56770.794443741441</v>
      </c>
    </row>
    <row r="4025" spans="1:16" x14ac:dyDescent="0.25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-10.277777671813965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28.277777671813965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56799.072221413255</v>
      </c>
    </row>
    <row r="4026" spans="1:16" x14ac:dyDescent="0.25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-10.55555534362793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28.55555534362793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56827.627776756883</v>
      </c>
    </row>
    <row r="4027" spans="1:16" x14ac:dyDescent="0.25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-15.833333015441895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33.833333015441895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56861.461109772325</v>
      </c>
    </row>
    <row r="4028" spans="1:16" x14ac:dyDescent="0.25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-19.722221374511719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37.722221374511719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56899.183331146836</v>
      </c>
    </row>
    <row r="4029" spans="1:16" x14ac:dyDescent="0.25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-15.277777671813965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33.277777671813965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56932.46110881865</v>
      </c>
    </row>
    <row r="4030" spans="1:16" x14ac:dyDescent="0.25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-4.1666665077209473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22.166666507720947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56954.627775326371</v>
      </c>
    </row>
    <row r="4031" spans="1:16" x14ac:dyDescent="0.25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-3.6111111640930176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21.611111164093018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56976.238886490464</v>
      </c>
    </row>
    <row r="4032" spans="1:16" x14ac:dyDescent="0.25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-3.3333332538604736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21.333333253860474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56997.572219744325</v>
      </c>
    </row>
    <row r="4033" spans="1:16" x14ac:dyDescent="0.25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-8.8888893127441406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26.888889312744141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57024.461109057069</v>
      </c>
    </row>
    <row r="4034" spans="1:16" x14ac:dyDescent="0.25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-10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28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57052.461109057069</v>
      </c>
    </row>
    <row r="4035" spans="1:16" x14ac:dyDescent="0.25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-7.2222223281860352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25.222222328186035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57077.683331385255</v>
      </c>
    </row>
    <row r="4036" spans="1:16" x14ac:dyDescent="0.25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-3.8888888359069824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21.888888835906982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57099.572220221162</v>
      </c>
    </row>
    <row r="4037" spans="1:16" x14ac:dyDescent="0.25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-2.5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20.5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57120.072220221162</v>
      </c>
    </row>
    <row r="4038" spans="1:16" x14ac:dyDescent="0.25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-16.111110687255859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34.111110687255859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57154.183330908418</v>
      </c>
    </row>
    <row r="4039" spans="1:16" x14ac:dyDescent="0.25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-20.833333969116211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38.833333969116211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57193.016664877534</v>
      </c>
    </row>
    <row r="4040" spans="1:16" x14ac:dyDescent="0.25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-20.55555534362793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38.55555534362793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57231.572220221162</v>
      </c>
    </row>
    <row r="4041" spans="1:16" x14ac:dyDescent="0.25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-20.55555534362793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38.55555534362793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57270.12777556479</v>
      </c>
    </row>
    <row r="4042" spans="1:16" x14ac:dyDescent="0.25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-12.222222328186035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30.222222328186035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57300.349997892976</v>
      </c>
    </row>
    <row r="4043" spans="1:16" x14ac:dyDescent="0.25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-14.166666984558105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32.166666984558105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57332.516664877534</v>
      </c>
    </row>
    <row r="4044" spans="1:16" x14ac:dyDescent="0.25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-11.666666984558105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29.666666984558105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57362.183331862092</v>
      </c>
    </row>
    <row r="4045" spans="1:16" x14ac:dyDescent="0.25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-4.4444446563720703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22.44444465637207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57384.627776518464</v>
      </c>
    </row>
    <row r="4046" spans="1:16" x14ac:dyDescent="0.25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-4.7222223281860352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22.722222328186035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57407.34999884665</v>
      </c>
    </row>
    <row r="4047" spans="1:16" x14ac:dyDescent="0.25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-10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28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57435.34999884665</v>
      </c>
    </row>
    <row r="4048" spans="1:16" x14ac:dyDescent="0.25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-11.388889312744141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29.388889312744141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57464.738888159394</v>
      </c>
    </row>
    <row r="4049" spans="1:16" x14ac:dyDescent="0.25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-10.833333015441895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28.833333015441895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57493.572221174836</v>
      </c>
    </row>
    <row r="4050" spans="1:16" x14ac:dyDescent="0.25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-6.3888888359069824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24.388888835906982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57517.961110010743</v>
      </c>
    </row>
    <row r="4051" spans="1:16" x14ac:dyDescent="0.25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-10.833333015441895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28.833333015441895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57546.794443026185</v>
      </c>
    </row>
    <row r="4052" spans="1:16" x14ac:dyDescent="0.25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-16.666666030883789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34.666666030883789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57581.461109057069</v>
      </c>
    </row>
    <row r="4053" spans="1:16" x14ac:dyDescent="0.25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-5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23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57604.461109057069</v>
      </c>
    </row>
    <row r="4054" spans="1:16" x14ac:dyDescent="0.25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-7.5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25.5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57629.961109057069</v>
      </c>
    </row>
    <row r="4055" spans="1:16" x14ac:dyDescent="0.25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-10.55555534362793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28.55555534362793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57658.516664400697</v>
      </c>
    </row>
    <row r="4056" spans="1:16" x14ac:dyDescent="0.25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-8.8888893127441406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26.888889312744141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57685.405553713441</v>
      </c>
    </row>
    <row r="4057" spans="1:16" x14ac:dyDescent="0.25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-7.7777776718139648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25.777777671813965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57711.183331385255</v>
      </c>
    </row>
    <row r="4058" spans="1:16" x14ac:dyDescent="0.25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-9.7222223281860352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27.722222328186035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57738.905553713441</v>
      </c>
    </row>
    <row r="4059" spans="1:16" x14ac:dyDescent="0.25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-9.1666669845581055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27.166666984558105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57766.072220697999</v>
      </c>
    </row>
    <row r="4060" spans="1:16" x14ac:dyDescent="0.25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-9.7222223281860352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27.722222328186035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57793.794443026185</v>
      </c>
    </row>
    <row r="4061" spans="1:16" x14ac:dyDescent="0.25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-13.888889312744141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31.888889312744141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57825.683332338929</v>
      </c>
    </row>
    <row r="4062" spans="1:16" x14ac:dyDescent="0.25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-16.94444465637207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34.94444465637207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57860.627776995301</v>
      </c>
    </row>
    <row r="4063" spans="1:16" x14ac:dyDescent="0.25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-13.611110687255859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31.611110687255859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57892.238887682557</v>
      </c>
    </row>
    <row r="4064" spans="1:16" x14ac:dyDescent="0.25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-11.666666984558105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29.666666984558105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57921.905554667115</v>
      </c>
    </row>
    <row r="4065" spans="1:16" x14ac:dyDescent="0.25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-12.222222328186035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30.222222328186035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57952.127776995301</v>
      </c>
    </row>
    <row r="4066" spans="1:16" x14ac:dyDescent="0.25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-6.9444446563720703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24.94444465637207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57977.072221651673</v>
      </c>
    </row>
    <row r="4067" spans="1:16" x14ac:dyDescent="0.25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-15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33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58010.072221651673</v>
      </c>
    </row>
    <row r="4068" spans="1:16" x14ac:dyDescent="0.25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-18.05555534362793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36.05555534362793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58046.127776995301</v>
      </c>
    </row>
    <row r="4069" spans="1:16" x14ac:dyDescent="0.25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-14.166666984558105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32.166666984558105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58078.294443979859</v>
      </c>
    </row>
    <row r="4070" spans="1:16" x14ac:dyDescent="0.25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-13.333333015441895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31.333333015441895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58109.627776995301</v>
      </c>
    </row>
    <row r="4071" spans="1:16" x14ac:dyDescent="0.25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-13.888889312744141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31.888889312744141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58141.516666308045</v>
      </c>
    </row>
    <row r="4072" spans="1:16" x14ac:dyDescent="0.25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-11.666666984558105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29.666666984558105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58171.183333292603</v>
      </c>
    </row>
    <row r="4073" spans="1:16" x14ac:dyDescent="0.25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-4.4444446563720703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22.44444465637207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58193.627777948976</v>
      </c>
    </row>
    <row r="4074" spans="1:16" x14ac:dyDescent="0.25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-2.5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20.5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58214.127777948976</v>
      </c>
    </row>
    <row r="4075" spans="1:16" x14ac:dyDescent="0.25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3.0555555820465088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14.944444417953491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58229.072222366929</v>
      </c>
    </row>
    <row r="4076" spans="1:16" x14ac:dyDescent="0.25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-2.2222223281860352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20.222222328186035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58249.294444695115</v>
      </c>
    </row>
    <row r="4077" spans="1:16" x14ac:dyDescent="0.25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-1.9444444179534912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19.944444417953491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58269.238889113069</v>
      </c>
    </row>
    <row r="4078" spans="1:16" x14ac:dyDescent="0.25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-3.6111111640930176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21.611111164093018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58290.850000277162</v>
      </c>
    </row>
    <row r="4079" spans="1:16" x14ac:dyDescent="0.25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-12.777777671813965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30.777777671813965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58321.627777948976</v>
      </c>
    </row>
    <row r="4080" spans="1:16" x14ac:dyDescent="0.25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-15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33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58354.627777948976</v>
      </c>
    </row>
    <row r="4081" spans="1:16" x14ac:dyDescent="0.25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-11.388889312744141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29.388889312744141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58384.01666726172</v>
      </c>
    </row>
    <row r="4082" spans="1:16" x14ac:dyDescent="0.25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-2.5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20.5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58404.51666726172</v>
      </c>
    </row>
    <row r="4083" spans="1:16" x14ac:dyDescent="0.25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0.27777779102325439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17.722222208976746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58422.238889470696</v>
      </c>
    </row>
    <row r="4084" spans="1:16" x14ac:dyDescent="0.25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23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58445.238889470696</v>
      </c>
    </row>
    <row r="4085" spans="1:16" x14ac:dyDescent="0.25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-7.5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25.5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58470.738889470696</v>
      </c>
    </row>
    <row r="4086" spans="1:16" x14ac:dyDescent="0.25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-8.0555553436279297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26.05555534362793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58496.794444814324</v>
      </c>
    </row>
    <row r="4087" spans="1:16" x14ac:dyDescent="0.25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-7.2222223281860352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25.222222328186035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58522.01666714251</v>
      </c>
    </row>
    <row r="4088" spans="1:16" x14ac:dyDescent="0.25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0.27777779102325439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17.722222208976746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58539.738889351487</v>
      </c>
    </row>
    <row r="4089" spans="1:16" x14ac:dyDescent="0.25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0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18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58557.738889351487</v>
      </c>
    </row>
    <row r="4090" spans="1:16" x14ac:dyDescent="0.25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-6.1111111640930176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24.111111164093018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58581.85000051558</v>
      </c>
    </row>
    <row r="4091" spans="1:16" x14ac:dyDescent="0.25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-3.3333332538604736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21.333333253860474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58603.183333769441</v>
      </c>
    </row>
    <row r="4092" spans="1:16" x14ac:dyDescent="0.25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0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18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58621.183333769441</v>
      </c>
    </row>
    <row r="4093" spans="1:16" x14ac:dyDescent="0.25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3.3333332538604736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14.666666746139526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58635.85000051558</v>
      </c>
    </row>
    <row r="4094" spans="1:16" x14ac:dyDescent="0.25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5.2777776718139648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12.722222328186035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58648.572222843766</v>
      </c>
    </row>
    <row r="4095" spans="1:16" x14ac:dyDescent="0.25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-6.1111111640930176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24.111111164093018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58672.683334007859</v>
      </c>
    </row>
    <row r="4096" spans="1:16" x14ac:dyDescent="0.25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-5.5555553436279297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23.55555534362793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58696.238889351487</v>
      </c>
    </row>
    <row r="4097" spans="1:16" x14ac:dyDescent="0.25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3.3333332538604736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14.666666746139526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58710.905556097627</v>
      </c>
    </row>
    <row r="4098" spans="1:16" x14ac:dyDescent="0.25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1.1111111640930176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16.888888835906982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58727.794444933534</v>
      </c>
    </row>
    <row r="4099" spans="1:16" x14ac:dyDescent="0.25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-4.7222223281860352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22.722222328186035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58750.51666726172</v>
      </c>
    </row>
    <row r="4100" spans="1:16" x14ac:dyDescent="0.25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-1.9444444179534912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19.944444417953491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58770.461111679673</v>
      </c>
    </row>
    <row r="4101" spans="1:16" x14ac:dyDescent="0.25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-11.111110687255859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29.111110687255859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58799.572222366929</v>
      </c>
    </row>
    <row r="4102" spans="1:16" x14ac:dyDescent="0.25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-6.9444446563720703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24.94444465637207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58824.516667023301</v>
      </c>
    </row>
    <row r="4103" spans="1:16" x14ac:dyDescent="0.25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-1.3888888359069824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19.388888835906982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58843.905555859208</v>
      </c>
    </row>
    <row r="4104" spans="1:16" x14ac:dyDescent="0.25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-8.0555553436279297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26.05555534362793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58869.961111202836</v>
      </c>
    </row>
    <row r="4105" spans="1:16" x14ac:dyDescent="0.25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-2.7777776718139648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20.777777671813965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58890.73888887465</v>
      </c>
    </row>
    <row r="4106" spans="1:16" x14ac:dyDescent="0.25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0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18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58908.73888887465</v>
      </c>
    </row>
    <row r="4107" spans="1:16" x14ac:dyDescent="0.25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-3.0555555820465088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21.055555582046509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58929.794444456697</v>
      </c>
    </row>
    <row r="4108" spans="1:16" x14ac:dyDescent="0.25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0.27777779102325439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17.722222208976746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58947.516666665673</v>
      </c>
    </row>
    <row r="4109" spans="1:16" x14ac:dyDescent="0.25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-3.0555555820465088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21.055555582046509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58968.57222224772</v>
      </c>
    </row>
    <row r="4110" spans="1:16" x14ac:dyDescent="0.25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-7.2222223281860352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25.222222328186035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58993.794444575906</v>
      </c>
    </row>
    <row r="4111" spans="1:16" x14ac:dyDescent="0.25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-5.8333334922790527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23.833333492279053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59017.627778068185</v>
      </c>
    </row>
    <row r="4112" spans="1:16" x14ac:dyDescent="0.25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-0.83333331346511841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18.833333313465118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59036.46111138165</v>
      </c>
    </row>
    <row r="4113" spans="1:16" x14ac:dyDescent="0.25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2.7777776718139648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15.222222328186035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59051.683333709836</v>
      </c>
    </row>
    <row r="4114" spans="1:16" x14ac:dyDescent="0.25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3.8888888359069824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14.111111164093018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59065.794444873929</v>
      </c>
    </row>
    <row r="4115" spans="1:16" x14ac:dyDescent="0.25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0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18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59083.794444873929</v>
      </c>
    </row>
    <row r="4116" spans="1:16" x14ac:dyDescent="0.25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-0.55555558204650879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18.555555582046509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59102.350000455976</v>
      </c>
    </row>
    <row r="4117" spans="1:16" x14ac:dyDescent="0.25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-5.8333334922790527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23.833333492279053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59126.183333948255</v>
      </c>
    </row>
    <row r="4118" spans="1:16" x14ac:dyDescent="0.25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-7.5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25.5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59151.683333948255</v>
      </c>
    </row>
    <row r="4119" spans="1:16" x14ac:dyDescent="0.25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-4.1666665077209473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22.166666507720947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59173.850000455976</v>
      </c>
    </row>
    <row r="4120" spans="1:16" x14ac:dyDescent="0.25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0.83333331346511841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17.166666686534882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59191.01666714251</v>
      </c>
    </row>
    <row r="4121" spans="1:16" x14ac:dyDescent="0.25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1.6666666269302368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16.333333373069763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59207.35000051558</v>
      </c>
    </row>
    <row r="4122" spans="1:16" x14ac:dyDescent="0.25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4.7222223281860352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13.277777671813965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59220.627778187394</v>
      </c>
    </row>
    <row r="4123" spans="1:16" x14ac:dyDescent="0.25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6.9444446563720703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11.05555534362793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59231.683333531022</v>
      </c>
    </row>
    <row r="4124" spans="1:16" x14ac:dyDescent="0.25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4.4444446563720703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13.55555534362793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59245.23888887465</v>
      </c>
    </row>
    <row r="4125" spans="1:16" x14ac:dyDescent="0.25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-0.55555558204650879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18.555555582046509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59263.794444456697</v>
      </c>
    </row>
    <row r="4126" spans="1:16" x14ac:dyDescent="0.25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-1.3888888359069824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19.388888835906982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59283.183333292603</v>
      </c>
    </row>
    <row r="4127" spans="1:16" x14ac:dyDescent="0.25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1.6666666269302368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16.333333373069763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59299.516666665673</v>
      </c>
    </row>
    <row r="4128" spans="1:16" x14ac:dyDescent="0.25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6.3888888359069824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11.611111164093018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59311.127777829766</v>
      </c>
    </row>
    <row r="4129" spans="1:16" x14ac:dyDescent="0.25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0.27777779102325439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17.722222208976746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59328.850000038743</v>
      </c>
    </row>
    <row r="4130" spans="1:16" x14ac:dyDescent="0.25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3.0555555820465088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14.944444417953491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59343.794444456697</v>
      </c>
    </row>
    <row r="4131" spans="1:16" x14ac:dyDescent="0.25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4.1666665077209473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13.833333492279053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59357.627777948976</v>
      </c>
    </row>
    <row r="4132" spans="1:16" x14ac:dyDescent="0.25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4.1666665077209473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13.833333492279053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59371.461111441255</v>
      </c>
    </row>
    <row r="4133" spans="1:16" x14ac:dyDescent="0.25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6.6666665077209473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11.333333492279053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59382.794444933534</v>
      </c>
    </row>
    <row r="4134" spans="1:16" x14ac:dyDescent="0.25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4.7222223281860352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13.277777671813965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59396.072222605348</v>
      </c>
    </row>
    <row r="4135" spans="1:16" x14ac:dyDescent="0.25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6.1111111640930176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11.888888835906982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59407.961111441255</v>
      </c>
    </row>
    <row r="4136" spans="1:16" x14ac:dyDescent="0.25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13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59420.961111441255</v>
      </c>
    </row>
    <row r="4137" spans="1:16" x14ac:dyDescent="0.25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8.3333330154418945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9.6666669845581055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59430.627778425813</v>
      </c>
    </row>
    <row r="4138" spans="1:16" x14ac:dyDescent="0.25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14.722222328186035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3.2777776718139648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59433.905556097627</v>
      </c>
    </row>
    <row r="4139" spans="1:16" x14ac:dyDescent="0.25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7.5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10.5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59444.405556097627</v>
      </c>
    </row>
    <row r="4140" spans="1:16" x14ac:dyDescent="0.25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2.7777776718139648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6.8999996185302734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15.222222328186035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59459.627778425813</v>
      </c>
    </row>
    <row r="4141" spans="1:16" x14ac:dyDescent="0.25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4.4444446563720703</v>
      </c>
      <c r="H4141">
        <f>IF(D4141&lt;&gt;"",MAX('DDD Model Calculations'!$D$20-'Weather Data'!D4141,0),MAX('DDD Model Calculations'!$D$20-AVERAGE('Weather Data'!D4140,'Weather Data'!D4142),0))</f>
        <v>4.1000003814697266</v>
      </c>
      <c r="I4141">
        <f>IF(E4141&lt;&gt;"",MAX('DDD Model Calculations'!$D$20-'Weather Data'!E4141,0),MAX('DDD Model Calculations'!$D$20-AVERAGE('Weather Data'!E4140,'Weather Data'!E4142),0))</f>
        <v>4.8000001907348633</v>
      </c>
      <c r="J4141">
        <f>IF(F4141&lt;&gt;"",MAX('DDD Model Calculations'!$D$20-'Weather Data'!F4141,0),MAX('DDD Model Calculations'!$D$20-AVERAGE('Weather Data'!F4140,'Weather Data'!F4142),0))</f>
        <v>3.3999996185302734</v>
      </c>
      <c r="K4141">
        <f>IF(G4141&lt;&gt;"",MAX('DDD Model Calculations'!$D$20-'Weather Data'!G4141,0),MAX('DDD Model Calculations'!$D$20-AVERAGE('Weather Data'!G4140,'Weather Data'!G4142),0))</f>
        <v>13.55555534362793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59473.183333769441</v>
      </c>
    </row>
    <row r="4142" spans="1:16" x14ac:dyDescent="0.25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3.6111111640930176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7.1999998092651367</v>
      </c>
      <c r="K4142">
        <f>IF(G4142&lt;&gt;"",MAX('DDD Model Calculations'!$D$20-'Weather Data'!G4142,0),MAX('DDD Model Calculations'!$D$20-AVERAGE('Weather Data'!G4141,'Weather Data'!G4143),0))</f>
        <v>14.388888835906982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59487.572222605348</v>
      </c>
    </row>
    <row r="4143" spans="1:16" x14ac:dyDescent="0.25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5.5555553436279297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12.44444465637207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59500.01666726172</v>
      </c>
    </row>
    <row r="4144" spans="1:16" x14ac:dyDescent="0.25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10</v>
      </c>
      <c r="H4144">
        <f>IF(D4144&lt;&gt;"",MAX('DDD Model Calculations'!$D$20-'Weather Data'!D4144,0),MAX('DDD Model Calculations'!$D$20-AVERAGE('Weather Data'!D4143,'Weather Data'!D4145),0))</f>
        <v>2.6999998092651367</v>
      </c>
      <c r="I4144">
        <f>IF(E4144&lt;&gt;"",MAX('DDD Model Calculations'!$D$20-'Weather Data'!E4144,0),MAX('DDD Model Calculations'!$D$20-AVERAGE('Weather Data'!E4143,'Weather Data'!E4145),0))</f>
        <v>2.1999998092651367</v>
      </c>
      <c r="J4144">
        <f>IF(F4144&lt;&gt;"",MAX('DDD Model Calculations'!$D$20-'Weather Data'!F4144,0),MAX('DDD Model Calculations'!$D$20-AVERAGE('Weather Data'!F4143,'Weather Data'!F4145),0))</f>
        <v>3.1000003814697266</v>
      </c>
      <c r="K4144">
        <f>IF(G4144&lt;&gt;"",MAX('DDD Model Calculations'!$D$20-'Weather Data'!G4144,0),MAX('DDD Model Calculations'!$D$20-AVERAGE('Weather Data'!G4143,'Weather Data'!G4145),0))</f>
        <v>8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59508.01666726172</v>
      </c>
    </row>
    <row r="4145" spans="1:16" x14ac:dyDescent="0.25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14.166666984558105</v>
      </c>
      <c r="H4145">
        <f>IF(D4145&lt;&gt;"",MAX('DDD Model Calculations'!$D$20-'Weather Data'!D4145,0),MAX('DDD Model Calculations'!$D$20-AVERAGE('Weather Data'!D4144,'Weather Data'!D4146),0))</f>
        <v>3.6999998092651367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0.10000038146972656</v>
      </c>
      <c r="K4145">
        <f>IF(G4145&lt;&gt;"",MAX('DDD Model Calculations'!$D$20-'Weather Data'!G4145,0),MAX('DDD Model Calculations'!$D$20-AVERAGE('Weather Data'!G4144,'Weather Data'!G4146),0))</f>
        <v>3.8333330154418945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59511.850000277162</v>
      </c>
    </row>
    <row r="4146" spans="1:16" x14ac:dyDescent="0.25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14.722222328186035</v>
      </c>
      <c r="H4146">
        <f>IF(D4146&lt;&gt;"",MAX('DDD Model Calculations'!$D$20-'Weather Data'!D4146,0),MAX('DDD Model Calculations'!$D$20-AVERAGE('Weather Data'!D4145,'Weather Data'!D4147),0))</f>
        <v>2.6999998092651367</v>
      </c>
      <c r="I4146">
        <f>IF(E4146&lt;&gt;"",MAX('DDD Model Calculations'!$D$20-'Weather Data'!E4146,0),MAX('DDD Model Calculations'!$D$20-AVERAGE('Weather Data'!E4145,'Weather Data'!E4147),0))</f>
        <v>5.1999998092651367</v>
      </c>
      <c r="J4146">
        <f>IF(F4146&lt;&gt;"",MAX('DDD Model Calculations'!$D$20-'Weather Data'!F4146,0),MAX('DDD Model Calculations'!$D$20-AVERAGE('Weather Data'!F4145,'Weather Data'!F4147),0))</f>
        <v>4.8999996185302734</v>
      </c>
      <c r="K4146">
        <f>IF(G4146&lt;&gt;"",MAX('DDD Model Calculations'!$D$20-'Weather Data'!G4146,0),MAX('DDD Model Calculations'!$D$20-AVERAGE('Weather Data'!G4145,'Weather Data'!G4147),0))</f>
        <v>3.2777776718139648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59515.127777948976</v>
      </c>
    </row>
    <row r="4147" spans="1:16" x14ac:dyDescent="0.25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7.7777776718139648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10.222222328186035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59525.350000277162</v>
      </c>
    </row>
    <row r="4148" spans="1:16" x14ac:dyDescent="0.25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5.8333334922790527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12.166666507720947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59537.516666784883</v>
      </c>
    </row>
    <row r="4149" spans="1:16" x14ac:dyDescent="0.25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10</v>
      </c>
      <c r="H4149">
        <f>IF(D4149&lt;&gt;"",MAX('DDD Model Calculations'!$D$20-'Weather Data'!D4149,0),MAX('DDD Model Calculations'!$D$20-AVERAGE('Weather Data'!D4148,'Weather Data'!D4150),0))</f>
        <v>4.3999996185302734</v>
      </c>
      <c r="I4149">
        <f>IF(E4149&lt;&gt;"",MAX('DDD Model Calculations'!$D$20-'Weather Data'!E4149,0),MAX('DDD Model Calculations'!$D$20-AVERAGE('Weather Data'!E4148,'Weather Data'!E4150),0))</f>
        <v>6.3000001907348633</v>
      </c>
      <c r="J4149">
        <f>IF(F4149&lt;&gt;"",MAX('DDD Model Calculations'!$D$20-'Weather Data'!F4149,0),MAX('DDD Model Calculations'!$D$20-AVERAGE('Weather Data'!F4148,'Weather Data'!F4150),0))</f>
        <v>3.8999996185302734</v>
      </c>
      <c r="K4149">
        <f>IF(G4149&lt;&gt;"",MAX('DDD Model Calculations'!$D$20-'Weather Data'!G4149,0),MAX('DDD Model Calculations'!$D$20-AVERAGE('Weather Data'!G4148,'Weather Data'!G4150),0))</f>
        <v>8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59545.516666784883</v>
      </c>
    </row>
    <row r="4150" spans="1:16" x14ac:dyDescent="0.25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7.2222223281860352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10.777777671813965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59556.294444456697</v>
      </c>
    </row>
    <row r="4151" spans="1:16" x14ac:dyDescent="0.25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13.611110687255859</v>
      </c>
      <c r="H4151">
        <f>IF(D4151&lt;&gt;"",MAX('DDD Model Calculations'!$D$20-'Weather Data'!D4151,0),MAX('DDD Model Calculations'!$D$20-AVERAGE('Weather Data'!D4150,'Weather Data'!D4152),0))</f>
        <v>1.7999992370605469</v>
      </c>
      <c r="I4151">
        <f>IF(E4151&lt;&gt;"",MAX('DDD Model Calculations'!$D$20-'Weather Data'!E4151,0),MAX('DDD Model Calculations'!$D$20-AVERAGE('Weather Data'!E4150,'Weather Data'!E4152),0))</f>
        <v>1.7000007629394531</v>
      </c>
      <c r="J4151">
        <f>IF(F4151&lt;&gt;"",MAX('DDD Model Calculations'!$D$20-'Weather Data'!F4151,0),MAX('DDD Model Calculations'!$D$20-AVERAGE('Weather Data'!F4150,'Weather Data'!F4152),0))</f>
        <v>2.1999998092651367</v>
      </c>
      <c r="K4151">
        <f>IF(G4151&lt;&gt;"",MAX('DDD Model Calculations'!$D$20-'Weather Data'!G4151,0),MAX('DDD Model Calculations'!$D$20-AVERAGE('Weather Data'!G4150,'Weather Data'!G4152),0))</f>
        <v>4.3888893127441406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59560.683333769441</v>
      </c>
    </row>
    <row r="4152" spans="1:16" x14ac:dyDescent="0.25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16.388889312744141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1.6111106872558594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59562.294444456697</v>
      </c>
    </row>
    <row r="4153" spans="1:16" x14ac:dyDescent="0.25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20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0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59562.294444456697</v>
      </c>
    </row>
    <row r="4154" spans="1:16" x14ac:dyDescent="0.25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16.111110687255859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1.8888893127441406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59564.183333769441</v>
      </c>
    </row>
    <row r="4155" spans="1:16" x14ac:dyDescent="0.25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18.888889312744141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0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59564.183333769441</v>
      </c>
    </row>
    <row r="4156" spans="1:16" x14ac:dyDescent="0.25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19.44444465637207</v>
      </c>
      <c r="H4156">
        <f>IF(D4156&lt;&gt;"",MAX('DDD Model Calculations'!$D$20-'Weather Data'!D4156,0),MAX('DDD Model Calculations'!$D$20-AVERAGE('Weather Data'!D4155,'Weather Data'!D4157),0))</f>
        <v>1.7000007629394531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1.2000007629394531</v>
      </c>
      <c r="K4156">
        <f>IF(G4156&lt;&gt;"",MAX('DDD Model Calculations'!$D$20-'Weather Data'!G4156,0),MAX('DDD Model Calculations'!$D$20-AVERAGE('Weather Data'!G4155,'Weather Data'!G4157),0))</f>
        <v>0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59564.183333769441</v>
      </c>
    </row>
    <row r="4157" spans="1:16" x14ac:dyDescent="0.25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13.611110687255859</v>
      </c>
      <c r="H4157">
        <f>IF(D4157&lt;&gt;"",MAX('DDD Model Calculations'!$D$20-'Weather Data'!D4157,0),MAX('DDD Model Calculations'!$D$20-AVERAGE('Weather Data'!D4156,'Weather Data'!D4158),0))</f>
        <v>4.6999998092651367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7.8999996185302734</v>
      </c>
      <c r="K4157">
        <f>IF(G4157&lt;&gt;"",MAX('DDD Model Calculations'!$D$20-'Weather Data'!G4157,0),MAX('DDD Model Calculations'!$D$20-AVERAGE('Weather Data'!G4156,'Weather Data'!G4158),0))</f>
        <v>4.3888893127441406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59568.572223082185</v>
      </c>
    </row>
    <row r="4158" spans="1:16" x14ac:dyDescent="0.25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6.9444446563720703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11.05555534362793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59579.627778425813</v>
      </c>
    </row>
    <row r="4159" spans="1:16" x14ac:dyDescent="0.25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7.5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10.5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59590.127778425813</v>
      </c>
    </row>
    <row r="4160" spans="1:16" x14ac:dyDescent="0.25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9.7222223281860352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7.1000003814697266</v>
      </c>
      <c r="K4160">
        <f>IF(G4160&lt;&gt;"",MAX('DDD Model Calculations'!$D$20-'Weather Data'!G4160,0),MAX('DDD Model Calculations'!$D$20-AVERAGE('Weather Data'!G4159,'Weather Data'!G4161),0))</f>
        <v>8.2777776718139648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59598.405556097627</v>
      </c>
    </row>
    <row r="4161" spans="1:16" x14ac:dyDescent="0.25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11.666666984558105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6.3333330154418945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59604.738889113069</v>
      </c>
    </row>
    <row r="4162" spans="1:16" x14ac:dyDescent="0.25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9.7222223281860352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8.2777776718139648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59613.016666784883</v>
      </c>
    </row>
    <row r="4163" spans="1:16" x14ac:dyDescent="0.25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8.0555553436279297</v>
      </c>
      <c r="H4163">
        <f>IF(D4163&lt;&gt;"",MAX('DDD Model Calculations'!$D$20-'Weather Data'!D4163,0),MAX('DDD Model Calculations'!$D$20-AVERAGE('Weather Data'!D4162,'Weather Data'!D4164),0))</f>
        <v>6.6000003814697266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9.9444446563720703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59622.961111441255</v>
      </c>
    </row>
    <row r="4164" spans="1:16" x14ac:dyDescent="0.25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8.6111106872558594</v>
      </c>
      <c r="H4164">
        <f>IF(D4164&lt;&gt;"",MAX('DDD Model Calculations'!$D$20-'Weather Data'!D4164,0),MAX('DDD Model Calculations'!$D$20-AVERAGE('Weather Data'!D4163,'Weather Data'!D4165),0))</f>
        <v>5.3999996185302734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4.8000001907348633</v>
      </c>
      <c r="K4164">
        <f>IF(G4164&lt;&gt;"",MAX('DDD Model Calculations'!$D$20-'Weather Data'!G4164,0),MAX('DDD Model Calculations'!$D$20-AVERAGE('Weather Data'!G4163,'Weather Data'!G4165),0))</f>
        <v>9.3888893127441406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59632.350000753999</v>
      </c>
    </row>
    <row r="4165" spans="1:16" x14ac:dyDescent="0.25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9.4444446563720703</v>
      </c>
      <c r="H4165">
        <f>IF(D4165&lt;&gt;"",MAX('DDD Model Calculations'!$D$20-'Weather Data'!D4165,0),MAX('DDD Model Calculations'!$D$20-AVERAGE('Weather Data'!D4164,'Weather Data'!D4166),0))</f>
        <v>3.6999998092651367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2.3000001907348633</v>
      </c>
      <c r="K4165">
        <f>IF(G4165&lt;&gt;"",MAX('DDD Model Calculations'!$D$20-'Weather Data'!G4165,0),MAX('DDD Model Calculations'!$D$20-AVERAGE('Weather Data'!G4164,'Weather Data'!G4166),0))</f>
        <v>8.5555553436279297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59640.905556097627</v>
      </c>
    </row>
    <row r="4166" spans="1:16" x14ac:dyDescent="0.25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13.333333015441895</v>
      </c>
      <c r="H4166">
        <f>IF(D4166&lt;&gt;"",MAX('DDD Model Calculations'!$D$20-'Weather Data'!D4166,0),MAX('DDD Model Calculations'!$D$20-AVERAGE('Weather Data'!D4165,'Weather Data'!D4167),0))</f>
        <v>2.3000001907348633</v>
      </c>
      <c r="I4166">
        <f>IF(E4166&lt;&gt;"",MAX('DDD Model Calculations'!$D$20-'Weather Data'!E4166,0),MAX('DDD Model Calculations'!$D$20-AVERAGE('Weather Data'!E4165,'Weather Data'!E4167),0))</f>
        <v>3.3000001907348633</v>
      </c>
      <c r="J4166">
        <f>IF(F4166&lt;&gt;"",MAX('DDD Model Calculations'!$D$20-'Weather Data'!F4166,0),MAX('DDD Model Calculations'!$D$20-AVERAGE('Weather Data'!F4165,'Weather Data'!F4167),0))</f>
        <v>1.1000003814697266</v>
      </c>
      <c r="K4166">
        <f>IF(G4166&lt;&gt;"",MAX('DDD Model Calculations'!$D$20-'Weather Data'!G4166,0),MAX('DDD Model Calculations'!$D$20-AVERAGE('Weather Data'!G4165,'Weather Data'!G4167),0))</f>
        <v>4.6666669845581055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59645.572223082185</v>
      </c>
    </row>
    <row r="4167" spans="1:16" x14ac:dyDescent="0.25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14.166666984558105</v>
      </c>
      <c r="H4167">
        <f>IF(D4167&lt;&gt;"",MAX('DDD Model Calculations'!$D$20-'Weather Data'!D4167,0),MAX('DDD Model Calculations'!$D$20-AVERAGE('Weather Data'!D4166,'Weather Data'!D4168),0))</f>
        <v>4.1000003814697266</v>
      </c>
      <c r="I4167">
        <f>IF(E4167&lt;&gt;"",MAX('DDD Model Calculations'!$D$20-'Weather Data'!E4167,0),MAX('DDD Model Calculations'!$D$20-AVERAGE('Weather Data'!E4166,'Weather Data'!E4168),0))</f>
        <v>5.3000001907348633</v>
      </c>
      <c r="J4167">
        <f>IF(F4167&lt;&gt;"",MAX('DDD Model Calculations'!$D$20-'Weather Data'!F4167,0),MAX('DDD Model Calculations'!$D$20-AVERAGE('Weather Data'!F4166,'Weather Data'!F4168),0))</f>
        <v>0.29999923706054688</v>
      </c>
      <c r="K4167">
        <f>IF(G4167&lt;&gt;"",MAX('DDD Model Calculations'!$D$20-'Weather Data'!G4167,0),MAX('DDD Model Calculations'!$D$20-AVERAGE('Weather Data'!G4166,'Weather Data'!G4168),0))</f>
        <v>3.8333330154418945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59649.405556097627</v>
      </c>
    </row>
    <row r="4168" spans="1:16" x14ac:dyDescent="0.25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15.833333015441895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2.3000001907348633</v>
      </c>
      <c r="K4168">
        <f>IF(G4168&lt;&gt;"",MAX('DDD Model Calculations'!$D$20-'Weather Data'!G4168,0),MAX('DDD Model Calculations'!$D$20-AVERAGE('Weather Data'!G4167,'Weather Data'!G4169),0))</f>
        <v>2.1666669845581055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59651.572223082185</v>
      </c>
    </row>
    <row r="4169" spans="1:16" x14ac:dyDescent="0.25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13.333333015441895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1.3999996185302734</v>
      </c>
      <c r="J4169">
        <f>IF(F4169&lt;&gt;"",MAX('DDD Model Calculations'!$D$20-'Weather Data'!F4169,0),MAX('DDD Model Calculations'!$D$20-AVERAGE('Weather Data'!F4168,'Weather Data'!F4170),0))</f>
        <v>0.29999923706054688</v>
      </c>
      <c r="K4169">
        <f>IF(G4169&lt;&gt;"",MAX('DDD Model Calculations'!$D$20-'Weather Data'!G4169,0),MAX('DDD Model Calculations'!$D$20-AVERAGE('Weather Data'!G4168,'Weather Data'!G4170),0))</f>
        <v>4.6666669845581055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59656.238890066743</v>
      </c>
    </row>
    <row r="4170" spans="1:16" x14ac:dyDescent="0.25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9.7222223281860352</v>
      </c>
      <c r="H4170">
        <f>IF(D4170&lt;&gt;"",MAX('DDD Model Calculations'!$D$20-'Weather Data'!D4170,0),MAX('DDD Model Calculations'!$D$20-AVERAGE('Weather Data'!D4169,'Weather Data'!D4171),0))</f>
        <v>7.3999996185302734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6.6999998092651367</v>
      </c>
      <c r="K4170">
        <f>IF(G4170&lt;&gt;"",MAX('DDD Model Calculations'!$D$20-'Weather Data'!G4170,0),MAX('DDD Model Calculations'!$D$20-AVERAGE('Weather Data'!G4169,'Weather Data'!G4171),0))</f>
        <v>8.2777776718139648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59664.516667738557</v>
      </c>
    </row>
  </sheetData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53C2E73E7484291599BAF42EEC68E" ma:contentTypeVersion="6" ma:contentTypeDescription="Create a new document." ma:contentTypeScope="" ma:versionID="0d194e9299a4e053f5a7df28a0c53a9c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f2f4215f-2a30-4ada-8344-25359f31a5ac" targetNamespace="http://schemas.microsoft.com/office/2006/metadata/properties" ma:root="true" ma:fieldsID="0da2fc42e5c8f4cefb306e77bdbb7597" ns1:_="" ns2:_="" ns3:_="">
    <xsd:import namespace="http://schemas.microsoft.com/sharepoint/v3"/>
    <xsd:import namespace="bc9be6ef-036f-4d38-ab45-2a4da0c93cb0"/>
    <xsd:import namespace="f2f4215f-2a30-4ada-8344-25359f31a5a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Undertaking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4215f-2a30-4ada-8344-25359f31a5ac" elementFormDefault="qualified">
    <xsd:import namespace="http://schemas.microsoft.com/office/2006/documentManagement/types"/>
    <xsd:import namespace="http://schemas.microsoft.com/office/infopath/2007/PartnerControls"/>
    <xsd:element name="Undertaking" ma:index="11" nillable="true" ma:displayName="Undertaking" ma:format="Dropdown" ma:internalName="Undertaking" ma:percentage="FALSE">
      <xsd:simpleType>
        <xsd:restriction base="dms:Number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Undertaking xmlns="f2f4215f-2a30-4ada-8344-25359f31a5ac" xsi:nil="true"/>
    <_dlc_DocId xmlns="bc9be6ef-036f-4d38-ab45-2a4da0c93cb0">C6U45NHNYSXQ-1603545759-316</_dlc_DocId>
    <_dlc_DocIdUrl xmlns="bc9be6ef-036f-4d38-ab45-2a4da0c93cb0">
      <Url>https://enbridge.sharepoint.com/teams/EB-2022-02002024Rebasing/_layouts/15/DocIdRedir.aspx?ID=C6U45NHNYSXQ-1603545759-316</Url>
      <Description>C6U45NHNYSXQ-1603545759-316</Description>
    </_dlc_DocIdUrl>
  </documentManagement>
</p:properties>
</file>

<file path=customXml/itemProps1.xml><?xml version="1.0" encoding="utf-8"?>
<ds:datastoreItem xmlns:ds="http://schemas.openxmlformats.org/officeDocument/2006/customXml" ds:itemID="{D718EF5E-78C3-48FA-9434-A59E49FFF1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04CD1FB-23A8-4EAB-BAD5-FE4CA9A209A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5A5E8E9-2559-4B42-BA08-5E52337A7F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c9be6ef-036f-4d38-ab45-2a4da0c93cb0"/>
    <ds:schemaRef ds:uri="f2f4215f-2a30-4ada-8344-25359f31a5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C30B9FE-1508-4E63-AB54-8BF3DE9A35F3}">
  <ds:schemaRefs>
    <ds:schemaRef ds:uri="http://purl.org/dc/terms/"/>
    <ds:schemaRef ds:uri="http://schemas.microsoft.com/office/2006/documentManagement/types"/>
    <ds:schemaRef ds:uri="http://schemas.microsoft.com/sharepoint/v3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f2f4215f-2a30-4ada-8344-25359f31a5ac"/>
    <ds:schemaRef ds:uri="bc9be6ef-036f-4d38-ab45-2a4da0c93cb0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Monica Renaud</dc:creator>
  <cp:keywords/>
  <dc:description/>
  <cp:lastModifiedBy>Monica Renaud</cp:lastModifiedBy>
  <cp:revision/>
  <dcterms:created xsi:type="dcterms:W3CDTF">2025-04-16T14:14:55Z</dcterms:created>
  <dcterms:modified xsi:type="dcterms:W3CDTF">2025-08-01T13:56:38Z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0x010100B6953C2E73E7484291599BAF42EEC68E</vt:lpwstr>
  </property>
  <property fmtid="{D5CDD505-2E9C-101B-9397-08002B2CF9AE}" pid="3" name="_dlc_DocIdItemGuid">
    <vt:lpwstr>9c4ac6db-7944-4fda-b242-d70c4e54c5ca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2025-06-20T15:24:39Z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4701d1e9-a58e-42d9-9e4e-0e17d3bc8c67</vt:lpwstr>
  </property>
  <property fmtid="{D5CDD505-2E9C-101B-9397-08002B2CF9AE}" pid="10" name="MSIP_Label_b1a6f161-e42b-4c47-8f69-f6a81e023e2d_ContentBits">
    <vt:lpwstr>0</vt:lpwstr>
  </property>
  <property fmtid="{D5CDD505-2E9C-101B-9397-08002B2CF9AE}" pid="11" name="MSIP_Label_b1a6f161-e42b-4c47-8f69-f6a81e023e2d_Tag">
    <vt:lpwstr>10, 3, 0, 2</vt:lpwstr>
  </property>
</Properties>
</file>